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ЭтаКнига"/>
  <bookViews>
    <workbookView xWindow="0" yWindow="0" windowWidth="19200" windowHeight="6765" tabRatio="850" firstSheet="19" activeTab="19"/>
  </bookViews>
  <sheets>
    <sheet name="Титул" sheetId="1" state="hidden" r:id="rId1"/>
    <sheet name="Пустий" sheetId="2" state="hidden" r:id="rId2"/>
    <sheet name="Зверн_" sheetId="3" state="hidden" r:id="rId3"/>
    <sheet name="Зміст" sheetId="4" state="hidden" r:id="rId4"/>
    <sheet name="RUS " sheetId="47" state="hidden" r:id="rId5"/>
    <sheet name="RUS_old" sheetId="43" state="hidden" r:id="rId6"/>
    <sheet name="alegria" sheetId="39" state="hidden" r:id="rId7"/>
    <sheet name="RUS_ДС" sheetId="38" state="hidden" r:id="rId8"/>
    <sheet name="RUS (1)" sheetId="8" state="hidden" r:id="rId9"/>
    <sheet name="Biochem_old" sheetId="9" state="hidden" r:id="rId10"/>
    <sheet name="PIA_old" sheetId="10" state="hidden" r:id="rId11"/>
    <sheet name="Prestige 24_old" sheetId="11" state="hidden" r:id="rId12"/>
    <sheet name="Prestige 36_old" sheetId="12" state="hidden" r:id="rId13"/>
    <sheet name="Розхідні аналіз_ ел-літ_old" sheetId="13" state="hidden" r:id="rId14"/>
    <sheet name="Hematology_old" sheetId="14" state="hidden" r:id="rId15"/>
    <sheet name="Coag 2_old" sheetId="15" state="hidden" r:id="rId16"/>
    <sheet name="Allerg Fooke_old" sheetId="16" state="hidden" r:id="rId17"/>
    <sheet name="Rapid_2013" sheetId="37" state="hidden" r:id="rId18"/>
    <sheet name="Rapid" sheetId="17" state="hidden" r:id="rId19"/>
    <sheet name="Аналіз сечі" sheetId="58" r:id="rId20"/>
    <sheet name="alegria_old" sheetId="46" state="hidden" r:id="rId21"/>
    <sheet name="Запит 1" sheetId="21" state="hidden" r:id="rId22"/>
    <sheet name="Запит _2_" sheetId="22" state="hidden" r:id="rId23"/>
    <sheet name="Помітки" sheetId="23" state="hidden" r:id="rId24"/>
    <sheet name="RAD120" sheetId="25" state="hidden" r:id="rId25"/>
    <sheet name="Hitachi 911_2_7" sheetId="26" state="hidden" r:id="rId26"/>
    <sheet name="E_phor" sheetId="24" state="hidden" r:id="rId27"/>
    <sheet name="Запит" sheetId="30" state="hidden" r:id="rId28"/>
    <sheet name="Вказівник" sheetId="31" state="hidden" r:id="rId29"/>
    <sheet name="Allerg СТАРА_" sheetId="32" state="hidden" r:id="rId30"/>
    <sheet name="DOA" sheetId="29" state="hidden" r:id="rId31"/>
    <sheet name="TDM" sheetId="28" state="hidden" r:id="rId32"/>
    <sheet name="Cal__contr" sheetId="34" state="hidden" r:id="rId33"/>
    <sheet name="Contr_ B_R" sheetId="35" state="hidden" r:id="rId34"/>
  </sheets>
  <externalReferences>
    <externalReference r:id="rId35"/>
    <externalReference r:id="rId36"/>
    <externalReference r:id="rId37"/>
    <externalReference r:id="rId38"/>
  </externalReferences>
  <definedNames>
    <definedName name="_Toc69971580_1">Титул!$A$13</definedName>
    <definedName name="_Toc69971581_1">Титул!$A$15</definedName>
    <definedName name="_Toc69971582_1">Титул!$A$18</definedName>
    <definedName name="_Toc69971583_1" localSheetId="6">[1]Титул!#REF!</definedName>
    <definedName name="_Toc69971583_1" localSheetId="20">[1]Титул!#REF!</definedName>
    <definedName name="_Toc69971583_1" localSheetId="17">[2]Титул!#REF!</definedName>
    <definedName name="_Toc69971583_1" localSheetId="4">[3]Титул!#REF!</definedName>
    <definedName name="_Toc69971583_1" localSheetId="5">[3]Титул!#REF!</definedName>
    <definedName name="_Toc69971583_1" localSheetId="7">[4]Титул!#REF!</definedName>
    <definedName name="_Toc69971583_1" localSheetId="19">[2]Титул!#REF!</definedName>
    <definedName name="_Toc69971583_1">Титул!#REF!</definedName>
    <definedName name="_xlnm._FilterDatabase" localSheetId="20" hidden="1">alegria_old!$A$1:$O$192</definedName>
    <definedName name="_xlnm._FilterDatabase" localSheetId="16" hidden="1">'Allerg Fooke_old'!$A$1:$A$83</definedName>
    <definedName name="_xlnm._FilterDatabase" localSheetId="29" hidden="1">'Allerg СТАРА_'!$A$1:$A$653</definedName>
    <definedName name="_xlnm._FilterDatabase" localSheetId="9" hidden="1">Biochem_old!$A$1:$C$597</definedName>
    <definedName name="_xlnm._FilterDatabase" localSheetId="15" hidden="1">'Coag 2_old'!$A$1:$A$627</definedName>
    <definedName name="_xlnm._FilterDatabase" localSheetId="30" hidden="1">DOA!$A$1:$A$33</definedName>
    <definedName name="_xlnm._FilterDatabase" localSheetId="26" hidden="1">E_phor!$A$1:$A$592</definedName>
    <definedName name="_xlnm._FilterDatabase" localSheetId="14" hidden="1">Hematology_old!$A$1:$A$589</definedName>
    <definedName name="_xlnm._FilterDatabase" localSheetId="25" hidden="1">'Hitachi 911_2_7'!$A$1:$N$134</definedName>
    <definedName name="_xlnm._FilterDatabase" localSheetId="10" hidden="1">PIA_old!$A$1:$C$589</definedName>
    <definedName name="_xlnm._FilterDatabase" localSheetId="11" hidden="1">'Prestige 24_old'!$A$1:$A$586</definedName>
    <definedName name="_xlnm._FilterDatabase" localSheetId="12" hidden="1">'Prestige 36_old'!$A$1:$A$83</definedName>
    <definedName name="_xlnm._FilterDatabase" localSheetId="24" hidden="1">'RAD120'!$A$1:$A$645</definedName>
    <definedName name="_xlnm._FilterDatabase" localSheetId="18" hidden="1">Rapid!$A$1:$B$642</definedName>
    <definedName name="_xlnm._FilterDatabase" localSheetId="17" hidden="1">Rapid_2013!$A$1:$A$838</definedName>
    <definedName name="_xlnm._FilterDatabase" localSheetId="4" hidden="1">'RUS '!$A$1:$C$761</definedName>
    <definedName name="_xlnm._FilterDatabase" localSheetId="8" hidden="1">'RUS (1)'!$A$1:$C$759</definedName>
    <definedName name="_xlnm._FilterDatabase" localSheetId="5" hidden="1">RUS_old!$A$1:$C$759</definedName>
    <definedName name="_xlnm._FilterDatabase" localSheetId="7" hidden="1">RUS_ДС!$A$1:$B$487</definedName>
    <definedName name="_xlnm._FilterDatabase" localSheetId="31" hidden="1">TDM!$A$1:$A$39</definedName>
    <definedName name="_xlnm._FilterDatabase" localSheetId="19" hidden="1">'Аналіз сечі'!$A$1:$J$19</definedName>
    <definedName name="_xlnm._FilterDatabase" localSheetId="13" hidden="1">'Розхідні аналіз_ ел-літ_old'!$A$1:$A$585</definedName>
    <definedName name="Excel_BuiltIn__FilterDatabase_5">#REF!</definedName>
    <definedName name="OLE_LINK3_6" localSheetId="6">[1]Equipment!#REF!</definedName>
    <definedName name="OLE_LINK3_6" localSheetId="20">[1]Equipment!#REF!</definedName>
    <definedName name="OLE_LINK3_6" localSheetId="17">[2]Equipment!#REF!</definedName>
    <definedName name="OLE_LINK3_6" localSheetId="4">[3]Equipment!#REF!</definedName>
    <definedName name="OLE_LINK3_6" localSheetId="5">[3]Equipment!#REF!</definedName>
    <definedName name="OLE_LINK3_6" localSheetId="7">[4]Equipment!#REF!</definedName>
    <definedName name="OLE_LINK3_6" localSheetId="19">[2]Equipment!#REF!</definedName>
    <definedName name="OLE_LINK3_6">#REF!</definedName>
    <definedName name="_xlnm.Print_Titles" localSheetId="16">'Allerg Fooke_old'!$1:$4</definedName>
    <definedName name="_xlnm.Print_Titles" localSheetId="29">'Allerg СТАРА_'!$1:$4</definedName>
    <definedName name="_xlnm.Print_Titles" localSheetId="9">Biochem_old!$1:$4</definedName>
    <definedName name="_xlnm.Print_Titles" localSheetId="32">Cal__contr!$1:$3</definedName>
    <definedName name="_xlnm.Print_Titles" localSheetId="15">'Coag 2_old'!$1:$4</definedName>
    <definedName name="_xlnm.Print_Titles" localSheetId="33">'Contr_ B_R'!$1:$2</definedName>
    <definedName name="_xlnm.Print_Titles" localSheetId="30">DOA!$1:$3</definedName>
    <definedName name="_xlnm.Print_Titles" localSheetId="26">E_phor!$1:$4</definedName>
    <definedName name="_xlnm.Print_Titles" localSheetId="14">Hematology_old!$1:$4</definedName>
    <definedName name="_xlnm.Print_Titles" localSheetId="25">'Hitachi 911_2_7'!$1:$3</definedName>
    <definedName name="_xlnm.Print_Titles" localSheetId="10">PIA_old!$1:$4</definedName>
    <definedName name="_xlnm.Print_Titles" localSheetId="11">'Prestige 24_old'!$1:$4</definedName>
    <definedName name="_xlnm.Print_Titles" localSheetId="12">'Prestige 36_old'!$1:$4</definedName>
    <definedName name="_xlnm.Print_Titles" localSheetId="24">'RAD120'!$1:$4</definedName>
    <definedName name="_xlnm.Print_Titles" localSheetId="18">Rapid!$1:$4</definedName>
    <definedName name="_xlnm.Print_Titles" localSheetId="17">Rapid_2013!$1:$4</definedName>
    <definedName name="_xlnm.Print_Titles" localSheetId="4">'RUS '!$1:$4</definedName>
    <definedName name="_xlnm.Print_Titles" localSheetId="8">'RUS (1)'!$1:$4</definedName>
    <definedName name="_xlnm.Print_Titles" localSheetId="5">RUS_old!$1:$4</definedName>
    <definedName name="_xlnm.Print_Titles" localSheetId="7">RUS_ДС!$1:$4</definedName>
    <definedName name="_xlnm.Print_Titles" localSheetId="31">TDM!$1:$3</definedName>
    <definedName name="_xlnm.Print_Titles" localSheetId="19">'Аналіз сечі'!$1:$4</definedName>
    <definedName name="_xlnm.Print_Titles" localSheetId="28">Вказівник!$1:$2</definedName>
    <definedName name="_xlnm.Print_Titles" localSheetId="21">'Запит 1'!$1:$3</definedName>
    <definedName name="_xlnm.Print_Titles" localSheetId="3">Зміст!$1:$2</definedName>
    <definedName name="_xlnm.Print_Titles" localSheetId="23">Помітки!$1:$4</definedName>
    <definedName name="_xlnm.Print_Titles" localSheetId="13">'Розхідні аналіз_ ел-літ_old'!$1:$4</definedName>
    <definedName name="_xlnm.Print_Area" localSheetId="16">'Allerg Fooke_old'!$C$1:$K$83</definedName>
    <definedName name="_xlnm.Print_Area" localSheetId="29">'Allerg СТАРА_'!$B$1:$J$384</definedName>
    <definedName name="_xlnm.Print_Area" localSheetId="9">Biochem_old!$C$1:$N$403</definedName>
    <definedName name="_xlnm.Print_Area" localSheetId="15">'Coag 2_old'!$C$1:$L$207</definedName>
    <definedName name="_xlnm.Print_Area" localSheetId="26">E_phor!$B$1:$J$105</definedName>
    <definedName name="_xlnm.Print_Area" localSheetId="14">Hematology_old!$C$1:$K$232</definedName>
    <definedName name="_xlnm.Print_Area" localSheetId="10">PIA_old!$C$1:$M$208</definedName>
    <definedName name="_xlnm.Print_Area" localSheetId="11">'Prestige 24_old'!$C$1:$O$82</definedName>
    <definedName name="_xlnm.Print_Area" localSheetId="12">'Prestige 36_old'!$C$1:$O$82</definedName>
    <definedName name="_xlnm.Print_Area" localSheetId="24">'RAD120'!$B$1:$L$169</definedName>
    <definedName name="_xlnm.Print_Area" localSheetId="18">Rapid!$B$1:$M$642</definedName>
    <definedName name="_xlnm.Print_Area" localSheetId="17">Rapid_2013!$B$1:$N$827</definedName>
    <definedName name="_xlnm.Print_Area" localSheetId="4">'RUS '!$C$1:$M$474</definedName>
    <definedName name="_xlnm.Print_Area" localSheetId="8">'RUS (1)'!$C$1:$M$472</definedName>
    <definedName name="_xlnm.Print_Area" localSheetId="5">RUS_old!$C$1:$M$472</definedName>
    <definedName name="_xlnm.Print_Area" localSheetId="7">RUS_ДС!$B$1:$L$200</definedName>
    <definedName name="_xlnm.Print_Area" localSheetId="19">'Аналіз сечі'!$C$1:$J$10</definedName>
    <definedName name="_xlnm.Print_Area" localSheetId="13">'Розхідні аналіз_ ел-літ_old'!$C$1:$J$24</definedName>
  </definedNames>
  <calcPr calcId="125725"/>
</workbook>
</file>

<file path=xl/calcChain.xml><?xml version="1.0" encoding="utf-8"?>
<calcChain xmlns="http://schemas.openxmlformats.org/spreadsheetml/2006/main">
  <c r="M134" i="26"/>
  <c r="J134" s="1"/>
  <c r="M133"/>
  <c r="J133" s="1"/>
  <c r="M132"/>
  <c r="J132" s="1"/>
  <c r="M131"/>
  <c r="J131" s="1"/>
  <c r="M130"/>
  <c r="J130" s="1"/>
  <c r="M129"/>
  <c r="J129" s="1"/>
  <c r="M128"/>
  <c r="J128" s="1"/>
  <c r="M127"/>
  <c r="J127" s="1"/>
  <c r="M126"/>
  <c r="J126" s="1"/>
  <c r="M125"/>
  <c r="J125" s="1"/>
  <c r="M124"/>
  <c r="J124" s="1"/>
  <c r="M123"/>
  <c r="J123" s="1"/>
  <c r="M122"/>
  <c r="J122" s="1"/>
  <c r="M121"/>
  <c r="J121" s="1"/>
  <c r="M120"/>
  <c r="J120" s="1"/>
  <c r="M119"/>
  <c r="J119" s="1"/>
  <c r="M118"/>
  <c r="J118" s="1"/>
  <c r="M117"/>
  <c r="J117" s="1"/>
  <c r="M116"/>
  <c r="J116" s="1"/>
  <c r="M115"/>
  <c r="J115" s="1"/>
  <c r="M114"/>
  <c r="J114" s="1"/>
  <c r="M113"/>
  <c r="J113" s="1"/>
  <c r="M112"/>
  <c r="J112" s="1"/>
  <c r="M111"/>
  <c r="J111" s="1"/>
  <c r="M110"/>
  <c r="J110" s="1"/>
  <c r="M109"/>
  <c r="J109" s="1"/>
  <c r="M108"/>
  <c r="J108" s="1"/>
  <c r="M107"/>
  <c r="J107" s="1"/>
  <c r="M106"/>
  <c r="J106" s="1"/>
  <c r="M105"/>
  <c r="J105" s="1"/>
  <c r="M104"/>
  <c r="J104" s="1"/>
  <c r="M103"/>
  <c r="J103" s="1"/>
  <c r="M102"/>
  <c r="J102" s="1"/>
  <c r="M101"/>
  <c r="J101" s="1"/>
  <c r="M100"/>
  <c r="J100" s="1"/>
  <c r="M99"/>
  <c r="J99" s="1"/>
  <c r="M98"/>
  <c r="J98" s="1"/>
  <c r="M97"/>
  <c r="J97" s="1"/>
  <c r="M96"/>
  <c r="J96" s="1"/>
  <c r="M95"/>
  <c r="J95" s="1"/>
  <c r="M94"/>
  <c r="J94" s="1"/>
  <c r="M93"/>
  <c r="J93" s="1"/>
  <c r="M92"/>
  <c r="J92" s="1"/>
  <c r="M91"/>
  <c r="J91" s="1"/>
  <c r="M90"/>
  <c r="J90" s="1"/>
  <c r="M89"/>
  <c r="J89" s="1"/>
  <c r="M88"/>
  <c r="J88" s="1"/>
  <c r="M87"/>
  <c r="J87" s="1"/>
  <c r="M69"/>
  <c r="J69" s="1"/>
  <c r="M70"/>
  <c r="J70" s="1"/>
  <c r="M71"/>
  <c r="J71" s="1"/>
  <c r="M68"/>
  <c r="J68" s="1"/>
  <c r="M83"/>
  <c r="J83" s="1"/>
  <c r="M82"/>
  <c r="J82" s="1"/>
  <c r="M81"/>
  <c r="J81" s="1"/>
  <c r="M80"/>
  <c r="J80" s="1"/>
  <c r="M79"/>
  <c r="J79" s="1"/>
  <c r="M75"/>
  <c r="J75" s="1"/>
  <c r="M74"/>
  <c r="J74" s="1"/>
  <c r="M73"/>
  <c r="J73" s="1"/>
  <c r="M72"/>
  <c r="J72" s="1"/>
  <c r="M66"/>
  <c r="J66" s="1"/>
  <c r="M65"/>
  <c r="J65" s="1"/>
  <c r="M64"/>
  <c r="J64" s="1"/>
  <c r="M63"/>
  <c r="J63" s="1"/>
  <c r="M61"/>
  <c r="J61" s="1"/>
  <c r="M60"/>
  <c r="J60" s="1"/>
  <c r="M58"/>
  <c r="J58" s="1"/>
  <c r="M57"/>
  <c r="J57" s="1"/>
  <c r="M55"/>
  <c r="J55" s="1"/>
  <c r="M54"/>
  <c r="J54" s="1"/>
  <c r="M53"/>
  <c r="J53" s="1"/>
  <c r="M49"/>
  <c r="J49" s="1"/>
  <c r="M48"/>
  <c r="J48" s="1"/>
  <c r="M47"/>
  <c r="J47" s="1"/>
  <c r="M45"/>
  <c r="J45" s="1"/>
  <c r="M44"/>
  <c r="J44" s="1"/>
  <c r="M43"/>
  <c r="J43" s="1"/>
  <c r="M42"/>
  <c r="J42" s="1"/>
  <c r="M40"/>
  <c r="J40" s="1"/>
  <c r="M39"/>
  <c r="J39" s="1"/>
  <c r="M38"/>
  <c r="J38" s="1"/>
  <c r="M37"/>
  <c r="J37" s="1"/>
  <c r="M35"/>
  <c r="J35" s="1"/>
  <c r="M34"/>
  <c r="J34" s="1"/>
  <c r="M32"/>
  <c r="J32" s="1"/>
  <c r="M31"/>
  <c r="J31" s="1"/>
  <c r="M30"/>
  <c r="J30" s="1"/>
  <c r="M29"/>
  <c r="J29" s="1"/>
  <c r="M27"/>
  <c r="J27" s="1"/>
  <c r="M26"/>
  <c r="J26" s="1"/>
  <c r="M25"/>
  <c r="J25" s="1"/>
  <c r="M23"/>
  <c r="J23" s="1"/>
  <c r="M22"/>
  <c r="J22" s="1"/>
  <c r="M21"/>
  <c r="J21" s="1"/>
  <c r="M20"/>
  <c r="J20" s="1"/>
  <c r="M19"/>
  <c r="J19" s="1"/>
  <c r="M17"/>
  <c r="J17" s="1"/>
  <c r="M15"/>
  <c r="J15" s="1"/>
  <c r="M14"/>
  <c r="J14" s="1"/>
  <c r="M13"/>
  <c r="J13" s="1"/>
  <c r="M11"/>
  <c r="J11" s="1"/>
  <c r="M10"/>
  <c r="J10" s="1"/>
  <c r="M112" i="47"/>
  <c r="M361" l="1"/>
  <c r="M454" l="1"/>
  <c r="M449"/>
  <c r="M440"/>
  <c r="M171"/>
  <c r="M169"/>
  <c r="M138"/>
  <c r="M137"/>
  <c r="M132"/>
  <c r="M130"/>
  <c r="M115"/>
  <c r="M108"/>
  <c r="M103"/>
  <c r="M99"/>
  <c r="M94"/>
  <c r="M87"/>
  <c r="M85"/>
  <c r="M77"/>
  <c r="M68"/>
  <c r="M59"/>
  <c r="M54"/>
  <c r="M45"/>
  <c r="M40"/>
  <c r="M37"/>
  <c r="M32"/>
  <c r="M26"/>
  <c r="M18"/>
  <c r="M15"/>
  <c r="M442"/>
  <c r="M422"/>
  <c r="M419"/>
  <c r="M400"/>
  <c r="M399"/>
  <c r="M398"/>
  <c r="M397"/>
  <c r="M396"/>
  <c r="M395"/>
  <c r="M394"/>
  <c r="M393"/>
  <c r="M392"/>
  <c r="M391"/>
  <c r="M390"/>
  <c r="M387"/>
  <c r="M384"/>
  <c r="M383"/>
  <c r="M381"/>
  <c r="M380"/>
  <c r="M379"/>
  <c r="M378"/>
  <c r="M377"/>
  <c r="M376"/>
  <c r="M375"/>
  <c r="M370"/>
  <c r="M369"/>
  <c r="M368"/>
  <c r="M367"/>
  <c r="M366"/>
  <c r="M365"/>
  <c r="M364"/>
  <c r="M363"/>
  <c r="M362"/>
  <c r="M335"/>
  <c r="M334"/>
  <c r="M333"/>
  <c r="M332"/>
  <c r="M331"/>
  <c r="M330"/>
  <c r="M325"/>
  <c r="M322"/>
  <c r="M299"/>
  <c r="M296"/>
  <c r="M294"/>
  <c r="M289"/>
  <c r="M282"/>
  <c r="M275"/>
  <c r="M273"/>
  <c r="M267"/>
  <c r="M265"/>
  <c r="M258"/>
  <c r="M248"/>
  <c r="M246"/>
  <c r="M243"/>
  <c r="M241"/>
  <c r="M237"/>
  <c r="M234"/>
  <c r="M232"/>
  <c r="M231"/>
  <c r="M229"/>
  <c r="M228"/>
  <c r="M227"/>
  <c r="M225"/>
  <c r="M222"/>
  <c r="M218"/>
  <c r="M215"/>
  <c r="M212"/>
  <c r="M207"/>
  <c r="M205"/>
  <c r="M204"/>
  <c r="M203"/>
  <c r="M201"/>
  <c r="M200"/>
  <c r="M198"/>
  <c r="M196"/>
  <c r="M194"/>
  <c r="M190"/>
  <c r="M189"/>
  <c r="M186"/>
  <c r="M183"/>
  <c r="M173"/>
  <c r="M141"/>
  <c r="M117"/>
  <c r="M105"/>
  <c r="M101"/>
  <c r="M95"/>
  <c r="M84"/>
  <c r="M79"/>
  <c r="M75"/>
  <c r="M70"/>
  <c r="M64"/>
  <c r="M61"/>
  <c r="M46"/>
  <c r="M42"/>
  <c r="M38"/>
  <c r="M34"/>
  <c r="M28"/>
  <c r="M24"/>
  <c r="M20"/>
  <c r="M16"/>
  <c r="N5" i="46" l="1"/>
  <c r="M439" i="47" l="1"/>
  <c r="M337"/>
  <c r="M181"/>
  <c r="M14"/>
  <c r="P14"/>
  <c r="P17"/>
  <c r="M17" s="1"/>
  <c r="M19"/>
  <c r="P19"/>
  <c r="P21"/>
  <c r="M21" s="1"/>
  <c r="M22"/>
  <c r="P22"/>
  <c r="P23"/>
  <c r="M23" s="1"/>
  <c r="M25"/>
  <c r="M27"/>
  <c r="P27"/>
  <c r="M29"/>
  <c r="P29"/>
  <c r="P30"/>
  <c r="M30" s="1"/>
  <c r="M31"/>
  <c r="P31"/>
  <c r="M33"/>
  <c r="P33"/>
  <c r="P35"/>
  <c r="M35" s="1"/>
  <c r="M36"/>
  <c r="P36"/>
  <c r="P39"/>
  <c r="M39" s="1"/>
  <c r="M41"/>
  <c r="P41"/>
  <c r="P43"/>
  <c r="M43" s="1"/>
  <c r="M44"/>
  <c r="P44"/>
  <c r="M47"/>
  <c r="P47"/>
  <c r="M53"/>
  <c r="P53"/>
  <c r="M55"/>
  <c r="P56"/>
  <c r="M56" s="1"/>
  <c r="M57"/>
  <c r="M58"/>
  <c r="P58"/>
  <c r="M60"/>
  <c r="P60"/>
  <c r="P62"/>
  <c r="M62" s="1"/>
  <c r="M63"/>
  <c r="P65"/>
  <c r="M65" s="1"/>
  <c r="M66"/>
  <c r="P66"/>
  <c r="M67"/>
  <c r="M69"/>
  <c r="P69"/>
  <c r="P71"/>
  <c r="M71" s="1"/>
  <c r="P72"/>
  <c r="M72" s="1"/>
  <c r="M73"/>
  <c r="M74"/>
  <c r="P74"/>
  <c r="P76"/>
  <c r="M76" s="1"/>
  <c r="M78"/>
  <c r="P78"/>
  <c r="P80"/>
  <c r="M80" s="1"/>
  <c r="M81"/>
  <c r="P81"/>
  <c r="M82"/>
  <c r="P82"/>
  <c r="P83"/>
  <c r="M83" s="1"/>
  <c r="M86"/>
  <c r="P86"/>
  <c r="M93"/>
  <c r="P93"/>
  <c r="P96"/>
  <c r="M96" s="1"/>
  <c r="M97"/>
  <c r="P97"/>
  <c r="M98"/>
  <c r="P98"/>
  <c r="M100"/>
  <c r="P100"/>
  <c r="P102"/>
  <c r="M102" s="1"/>
  <c r="P104"/>
  <c r="M104" s="1"/>
  <c r="M106"/>
  <c r="P106"/>
  <c r="M107"/>
  <c r="P107"/>
  <c r="M109"/>
  <c r="P109"/>
  <c r="M110"/>
  <c r="M111"/>
  <c r="U112"/>
  <c r="M113"/>
  <c r="P113"/>
  <c r="M114"/>
  <c r="P114"/>
  <c r="U115"/>
  <c r="M116"/>
  <c r="P116"/>
  <c r="P118"/>
  <c r="M118" s="1"/>
  <c r="M119"/>
  <c r="M120"/>
  <c r="P120"/>
  <c r="M121"/>
  <c r="P121"/>
  <c r="M122"/>
  <c r="P122"/>
  <c r="P123"/>
  <c r="M123" s="1"/>
  <c r="M124"/>
  <c r="P124"/>
  <c r="M131"/>
  <c r="P131"/>
  <c r="M133"/>
  <c r="P133"/>
  <c r="M134"/>
  <c r="P134"/>
  <c r="M135"/>
  <c r="P135"/>
  <c r="M136"/>
  <c r="M139"/>
  <c r="P139"/>
  <c r="M140"/>
  <c r="M142"/>
  <c r="P142"/>
  <c r="M143"/>
  <c r="M144"/>
  <c r="P144"/>
  <c r="M145"/>
  <c r="P145"/>
  <c r="M146"/>
  <c r="P146"/>
  <c r="M152"/>
  <c r="M153"/>
  <c r="P153"/>
  <c r="M154"/>
  <c r="P154"/>
  <c r="M155"/>
  <c r="P155"/>
  <c r="M156"/>
  <c r="M157"/>
  <c r="P157"/>
  <c r="M158"/>
  <c r="M159"/>
  <c r="M160"/>
  <c r="P160"/>
  <c r="M161"/>
  <c r="P161"/>
  <c r="M162"/>
  <c r="M163"/>
  <c r="M170"/>
  <c r="P170"/>
  <c r="M172"/>
  <c r="P172"/>
  <c r="P174"/>
  <c r="M174" s="1"/>
  <c r="M180"/>
  <c r="P180"/>
  <c r="M182"/>
  <c r="P182"/>
  <c r="M184"/>
  <c r="P184"/>
  <c r="P185"/>
  <c r="M185" s="1"/>
  <c r="M187"/>
  <c r="P188"/>
  <c r="M188" s="1"/>
  <c r="M191"/>
  <c r="P192"/>
  <c r="M192" s="1"/>
  <c r="M193"/>
  <c r="M195"/>
  <c r="M197"/>
  <c r="P199"/>
  <c r="M199" s="1"/>
  <c r="M202"/>
  <c r="P206"/>
  <c r="M206" s="1"/>
  <c r="M208"/>
  <c r="M209"/>
  <c r="M210"/>
  <c r="P211"/>
  <c r="M211" s="1"/>
  <c r="M213"/>
  <c r="M214"/>
  <c r="M216"/>
  <c r="P216"/>
  <c r="M217"/>
  <c r="P217"/>
  <c r="P219"/>
  <c r="M219" s="1"/>
  <c r="M220"/>
  <c r="P221"/>
  <c r="M221" s="1"/>
  <c r="P223"/>
  <c r="M223" s="1"/>
  <c r="P224"/>
  <c r="M224" s="1"/>
  <c r="M226"/>
  <c r="M230"/>
  <c r="M233"/>
  <c r="P233"/>
  <c r="P235"/>
  <c r="M235" s="1"/>
  <c r="M236"/>
  <c r="M238"/>
  <c r="P239"/>
  <c r="M239" s="1"/>
  <c r="P240"/>
  <c r="P242"/>
  <c r="M242" s="1"/>
  <c r="M244"/>
  <c r="M245"/>
  <c r="V245"/>
  <c r="M247"/>
  <c r="M249"/>
  <c r="M250"/>
  <c r="M256"/>
  <c r="P257"/>
  <c r="M257" s="1"/>
  <c r="M259"/>
  <c r="M260"/>
  <c r="M261"/>
  <c r="U261"/>
  <c r="P262"/>
  <c r="M262" s="1"/>
  <c r="M263"/>
  <c r="P264"/>
  <c r="M264" s="1"/>
  <c r="M266"/>
  <c r="M268"/>
  <c r="M269"/>
  <c r="M270"/>
  <c r="P270"/>
  <c r="M271"/>
  <c r="P272"/>
  <c r="M272" s="1"/>
  <c r="M274"/>
  <c r="P274"/>
  <c r="M276"/>
  <c r="M277"/>
  <c r="U277"/>
  <c r="P278"/>
  <c r="M278" s="1"/>
  <c r="M279"/>
  <c r="P279"/>
  <c r="P280"/>
  <c r="M280" s="1"/>
  <c r="M281"/>
  <c r="M283"/>
  <c r="M284"/>
  <c r="P285"/>
  <c r="M285" s="1"/>
  <c r="M286"/>
  <c r="U286"/>
  <c r="P287"/>
  <c r="M287" s="1"/>
  <c r="M288"/>
  <c r="M290"/>
  <c r="P290"/>
  <c r="M291"/>
  <c r="P292"/>
  <c r="M292" s="1"/>
  <c r="M293"/>
  <c r="M295"/>
  <c r="P295"/>
  <c r="M297"/>
  <c r="U297"/>
  <c r="P298"/>
  <c r="M298" s="1"/>
  <c r="M300"/>
  <c r="M306"/>
  <c r="P306"/>
  <c r="P307"/>
  <c r="M307" s="1"/>
  <c r="M308"/>
  <c r="P308"/>
  <c r="M309"/>
  <c r="M310"/>
  <c r="P310"/>
  <c r="M311"/>
  <c r="P311"/>
  <c r="M312"/>
  <c r="P312"/>
  <c r="P313"/>
  <c r="M313" s="1"/>
  <c r="P314"/>
  <c r="M314" s="1"/>
  <c r="P315"/>
  <c r="M315" s="1"/>
  <c r="P316"/>
  <c r="M316" s="1"/>
  <c r="M317"/>
  <c r="P317"/>
  <c r="P318"/>
  <c r="M318" s="1"/>
  <c r="P319"/>
  <c r="M319" s="1"/>
  <c r="M320"/>
  <c r="P320"/>
  <c r="M321"/>
  <c r="P321"/>
  <c r="M323"/>
  <c r="P323"/>
  <c r="M324"/>
  <c r="P324"/>
  <c r="P326"/>
  <c r="M326" s="1"/>
  <c r="P327"/>
  <c r="M327" s="1"/>
  <c r="P328"/>
  <c r="M328" s="1"/>
  <c r="M329"/>
  <c r="P329"/>
  <c r="M336"/>
  <c r="P336"/>
  <c r="M338"/>
  <c r="M339"/>
  <c r="M340"/>
  <c r="M341"/>
  <c r="P341"/>
  <c r="M342"/>
  <c r="P342"/>
  <c r="M343"/>
  <c r="P343"/>
  <c r="M344"/>
  <c r="M345"/>
  <c r="P346"/>
  <c r="M346" s="1"/>
  <c r="M347"/>
  <c r="M348"/>
  <c r="P349"/>
  <c r="M349" s="1"/>
  <c r="M350"/>
  <c r="P350"/>
  <c r="P351"/>
  <c r="M351" s="1"/>
  <c r="M352"/>
  <c r="P352"/>
  <c r="P353"/>
  <c r="M353" s="1"/>
  <c r="M354"/>
  <c r="P354"/>
  <c r="M355"/>
  <c r="P355"/>
  <c r="M356"/>
  <c r="P356"/>
  <c r="M357"/>
  <c r="P357"/>
  <c r="P358"/>
  <c r="M358" s="1"/>
  <c r="P359"/>
  <c r="M359" s="1"/>
  <c r="P360"/>
  <c r="M360" s="1"/>
  <c r="M371"/>
  <c r="P371"/>
  <c r="M372"/>
  <c r="P372"/>
  <c r="M373"/>
  <c r="P373"/>
  <c r="M374"/>
  <c r="P374"/>
  <c r="M382"/>
  <c r="M385"/>
  <c r="M386"/>
  <c r="M388"/>
  <c r="M389"/>
  <c r="P401"/>
  <c r="M401" s="1"/>
  <c r="M402"/>
  <c r="P402"/>
  <c r="M403"/>
  <c r="P403"/>
  <c r="M404"/>
  <c r="P404"/>
  <c r="P405"/>
  <c r="M405" s="1"/>
  <c r="M406"/>
  <c r="M407"/>
  <c r="P407"/>
  <c r="M408"/>
  <c r="P408"/>
  <c r="M409"/>
  <c r="P409"/>
  <c r="M410"/>
  <c r="P411"/>
  <c r="M411" s="1"/>
  <c r="M412"/>
  <c r="P412"/>
  <c r="P413"/>
  <c r="M413" s="1"/>
  <c r="M414"/>
  <c r="M415"/>
  <c r="M416"/>
  <c r="P417"/>
  <c r="M417" s="1"/>
  <c r="P418"/>
  <c r="M418" s="1"/>
  <c r="M420"/>
  <c r="P420"/>
  <c r="P421"/>
  <c r="M421" s="1"/>
  <c r="M423"/>
  <c r="P423"/>
  <c r="P424"/>
  <c r="M424" s="1"/>
  <c r="M425"/>
  <c r="P426"/>
  <c r="M426" s="1"/>
  <c r="M427"/>
  <c r="P427"/>
  <c r="M428"/>
  <c r="P428"/>
  <c r="M434"/>
  <c r="M435"/>
  <c r="M436"/>
  <c r="M437"/>
  <c r="M438"/>
  <c r="U438"/>
  <c r="P441"/>
  <c r="M441" s="1"/>
  <c r="M443"/>
  <c r="M444"/>
  <c r="P444"/>
  <c r="M450"/>
  <c r="M451"/>
  <c r="P451"/>
  <c r="M452"/>
  <c r="U452"/>
  <c r="M453"/>
  <c r="U453"/>
  <c r="M455"/>
  <c r="M456"/>
  <c r="P456"/>
  <c r="M470"/>
  <c r="M471"/>
  <c r="M472"/>
  <c r="N4" i="46"/>
  <c r="M4" s="1"/>
  <c r="M5"/>
  <c r="N6"/>
  <c r="M6" s="1"/>
  <c r="N7"/>
  <c r="M7" s="1"/>
  <c r="N8"/>
  <c r="M8" s="1"/>
  <c r="N9"/>
  <c r="M9" s="1"/>
  <c r="N10"/>
  <c r="M10" s="1"/>
  <c r="N11"/>
  <c r="M11" s="1"/>
  <c r="N12"/>
  <c r="M12" s="1"/>
  <c r="N13"/>
  <c r="M13" s="1"/>
  <c r="N14"/>
  <c r="M14" s="1"/>
  <c r="N15"/>
  <c r="M15" s="1"/>
  <c r="N16"/>
  <c r="M16" s="1"/>
  <c r="N17"/>
  <c r="M17" s="1"/>
  <c r="N18"/>
  <c r="M18" s="1"/>
  <c r="N19"/>
  <c r="M19" s="1"/>
  <c r="N20"/>
  <c r="M20" s="1"/>
  <c r="N21"/>
  <c r="M21" s="1"/>
  <c r="N22"/>
  <c r="M22" s="1"/>
  <c r="N23"/>
  <c r="M23" s="1"/>
  <c r="N24"/>
  <c r="M24" s="1"/>
  <c r="N25"/>
  <c r="M25" s="1"/>
  <c r="N26"/>
  <c r="M26" s="1"/>
  <c r="N27"/>
  <c r="M27" s="1"/>
  <c r="N28"/>
  <c r="M28" s="1"/>
  <c r="N29"/>
  <c r="M29" s="1"/>
  <c r="N30"/>
  <c r="M30" s="1"/>
  <c r="N31"/>
  <c r="M31" s="1"/>
  <c r="N32"/>
  <c r="M32" s="1"/>
  <c r="N33"/>
  <c r="M33" s="1"/>
  <c r="N34"/>
  <c r="M34" s="1"/>
  <c r="N35"/>
  <c r="M35" s="1"/>
  <c r="N36"/>
  <c r="M36" s="1"/>
  <c r="N37"/>
  <c r="M37" s="1"/>
  <c r="N38"/>
  <c r="M38" s="1"/>
  <c r="N39"/>
  <c r="M39" s="1"/>
  <c r="N40"/>
  <c r="M40" s="1"/>
  <c r="N41"/>
  <c r="M41" s="1"/>
  <c r="N42"/>
  <c r="M42" s="1"/>
  <c r="N43"/>
  <c r="M43" s="1"/>
  <c r="N44"/>
  <c r="M44" s="1"/>
  <c r="N45"/>
  <c r="M45" s="1"/>
  <c r="N46"/>
  <c r="M46" s="1"/>
  <c r="N47"/>
  <c r="M47" s="1"/>
  <c r="N48"/>
  <c r="M48" s="1"/>
  <c r="N49"/>
  <c r="M49" s="1"/>
  <c r="N50"/>
  <c r="M50" s="1"/>
  <c r="N51"/>
  <c r="M51" s="1"/>
  <c r="N52"/>
  <c r="M52" s="1"/>
  <c r="N53"/>
  <c r="M53" s="1"/>
  <c r="N54"/>
  <c r="M54" s="1"/>
  <c r="N55"/>
  <c r="M55" s="1"/>
  <c r="N56"/>
  <c r="M56" s="1"/>
  <c r="N57"/>
  <c r="M57" s="1"/>
  <c r="N58"/>
  <c r="M58" s="1"/>
  <c r="N59"/>
  <c r="M59" s="1"/>
  <c r="N60"/>
  <c r="M60" s="1"/>
  <c r="N61"/>
  <c r="M61" s="1"/>
  <c r="N62"/>
  <c r="M62" s="1"/>
  <c r="N63"/>
  <c r="M63" s="1"/>
  <c r="N64"/>
  <c r="M64" s="1"/>
  <c r="N65"/>
  <c r="M65" s="1"/>
  <c r="N66"/>
  <c r="M66" s="1"/>
  <c r="N67"/>
  <c r="M67" s="1"/>
  <c r="N68"/>
  <c r="M68" s="1"/>
  <c r="N69"/>
  <c r="M69" s="1"/>
  <c r="N70"/>
  <c r="M70" s="1"/>
  <c r="N71"/>
  <c r="M71" s="1"/>
  <c r="N72"/>
  <c r="M72" s="1"/>
  <c r="N73"/>
  <c r="M73" s="1"/>
  <c r="N74"/>
  <c r="M74" s="1"/>
  <c r="N75"/>
  <c r="M75" s="1"/>
  <c r="N76"/>
  <c r="M76" s="1"/>
  <c r="N77"/>
  <c r="M77" s="1"/>
  <c r="N78"/>
  <c r="M78" s="1"/>
  <c r="N79"/>
  <c r="M79" s="1"/>
  <c r="N80"/>
  <c r="M80" s="1"/>
  <c r="N81"/>
  <c r="M81" s="1"/>
  <c r="N82"/>
  <c r="M82" s="1"/>
  <c r="N83"/>
  <c r="M83" s="1"/>
  <c r="N84"/>
  <c r="M84" s="1"/>
  <c r="N85"/>
  <c r="M85" s="1"/>
  <c r="N86"/>
  <c r="M86" s="1"/>
  <c r="N87"/>
  <c r="M87" s="1"/>
  <c r="N88"/>
  <c r="M88" s="1"/>
  <c r="N89"/>
  <c r="M89" s="1"/>
  <c r="N90"/>
  <c r="M90" s="1"/>
  <c r="N91"/>
  <c r="M91" s="1"/>
  <c r="N92"/>
  <c r="M92" s="1"/>
  <c r="N93"/>
  <c r="M93" s="1"/>
  <c r="N94"/>
  <c r="M94" s="1"/>
  <c r="N95"/>
  <c r="M95" s="1"/>
  <c r="N96"/>
  <c r="M96" s="1"/>
  <c r="N97"/>
  <c r="M97" s="1"/>
  <c r="N98"/>
  <c r="M98" s="1"/>
  <c r="N99"/>
  <c r="M99" s="1"/>
  <c r="N100"/>
  <c r="M100" s="1"/>
  <c r="N101"/>
  <c r="M101" s="1"/>
  <c r="N102"/>
  <c r="M102" s="1"/>
  <c r="N103"/>
  <c r="M103" s="1"/>
  <c r="N104"/>
  <c r="M104" s="1"/>
  <c r="N105"/>
  <c r="M105" s="1"/>
  <c r="N106"/>
  <c r="M106" s="1"/>
  <c r="N107"/>
  <c r="M107" s="1"/>
  <c r="N108"/>
  <c r="M108" s="1"/>
  <c r="N109"/>
  <c r="M109" s="1"/>
  <c r="N110"/>
  <c r="M110" s="1"/>
  <c r="N111"/>
  <c r="M111" s="1"/>
  <c r="N112"/>
  <c r="M112" s="1"/>
  <c r="N113"/>
  <c r="M113" s="1"/>
  <c r="N114"/>
  <c r="M114" s="1"/>
  <c r="N115"/>
  <c r="M115" s="1"/>
  <c r="N116"/>
  <c r="M116" s="1"/>
  <c r="N117"/>
  <c r="M117" s="1"/>
  <c r="N118"/>
  <c r="M118" s="1"/>
  <c r="N119"/>
  <c r="M119" s="1"/>
  <c r="N120"/>
  <c r="M120" s="1"/>
  <c r="N121"/>
  <c r="M121" s="1"/>
  <c r="N122"/>
  <c r="M122" s="1"/>
  <c r="N123"/>
  <c r="M123" s="1"/>
  <c r="N124"/>
  <c r="M124" s="1"/>
  <c r="N125"/>
  <c r="M125" s="1"/>
  <c r="N126"/>
  <c r="M126" s="1"/>
  <c r="N127"/>
  <c r="M127" s="1"/>
  <c r="N128"/>
  <c r="M128" s="1"/>
  <c r="N129"/>
  <c r="M129" s="1"/>
  <c r="N130"/>
  <c r="M130" s="1"/>
  <c r="N131"/>
  <c r="M131" s="1"/>
  <c r="N132"/>
  <c r="M132" s="1"/>
  <c r="N133"/>
  <c r="M133" s="1"/>
  <c r="N134"/>
  <c r="M134" s="1"/>
  <c r="N135"/>
  <c r="M135" s="1"/>
  <c r="N136"/>
  <c r="M136" s="1"/>
  <c r="N137"/>
  <c r="M137" s="1"/>
  <c r="N138"/>
  <c r="M138" s="1"/>
  <c r="N139"/>
  <c r="M139" s="1"/>
  <c r="N140"/>
  <c r="M140" s="1"/>
  <c r="N141"/>
  <c r="M141" s="1"/>
  <c r="N142"/>
  <c r="M142" s="1"/>
  <c r="N143"/>
  <c r="M143" s="1"/>
  <c r="N144"/>
  <c r="M144" s="1"/>
  <c r="N145"/>
  <c r="M145" s="1"/>
  <c r="N146"/>
  <c r="M146" s="1"/>
  <c r="N147"/>
  <c r="M147" s="1"/>
  <c r="N148"/>
  <c r="M148" s="1"/>
  <c r="N149"/>
  <c r="M149" s="1"/>
  <c r="N150"/>
  <c r="M150" s="1"/>
  <c r="N151"/>
  <c r="M151" s="1"/>
  <c r="N152"/>
  <c r="M152" s="1"/>
  <c r="N153"/>
  <c r="M153" s="1"/>
  <c r="N154"/>
  <c r="M154" s="1"/>
  <c r="N155"/>
  <c r="M155" s="1"/>
  <c r="N156"/>
  <c r="M156" s="1"/>
  <c r="N157"/>
  <c r="M157" s="1"/>
  <c r="N158"/>
  <c r="M158" s="1"/>
  <c r="N159"/>
  <c r="M159" s="1"/>
  <c r="N160"/>
  <c r="M160" s="1"/>
  <c r="N161"/>
  <c r="M161" s="1"/>
  <c r="N162"/>
  <c r="M162" s="1"/>
  <c r="N163"/>
  <c r="M163" s="1"/>
  <c r="N164"/>
  <c r="M164" s="1"/>
  <c r="N165"/>
  <c r="M165" s="1"/>
  <c r="N166"/>
  <c r="M166" s="1"/>
  <c r="N167"/>
  <c r="M167" s="1"/>
  <c r="N168"/>
  <c r="M168" s="1"/>
  <c r="N169"/>
  <c r="M169" s="1"/>
  <c r="N170"/>
  <c r="M170" s="1"/>
  <c r="N171"/>
  <c r="M171" s="1"/>
  <c r="N172"/>
  <c r="M172" s="1"/>
  <c r="N173"/>
  <c r="M173" s="1"/>
  <c r="N174"/>
  <c r="M174" s="1"/>
  <c r="N175"/>
  <c r="M175" s="1"/>
  <c r="N176"/>
  <c r="M176" s="1"/>
  <c r="N177"/>
  <c r="M177" s="1"/>
  <c r="N178"/>
  <c r="M178" s="1"/>
  <c r="N179"/>
  <c r="M179" s="1"/>
  <c r="N180"/>
  <c r="M180" s="1"/>
  <c r="N181"/>
  <c r="M181" s="1"/>
  <c r="N182"/>
  <c r="M182" s="1"/>
  <c r="N183"/>
  <c r="M183" s="1"/>
  <c r="N184"/>
  <c r="M184" s="1"/>
  <c r="N185"/>
  <c r="M185" s="1"/>
  <c r="N186"/>
  <c r="M186" s="1"/>
  <c r="N187"/>
  <c r="M187" s="1"/>
  <c r="N188"/>
  <c r="M188" s="1"/>
  <c r="N189"/>
  <c r="M189" s="1"/>
  <c r="N190"/>
  <c r="M190" s="1"/>
  <c r="N191"/>
  <c r="M191" s="1"/>
  <c r="N192"/>
  <c r="M192" s="1"/>
  <c r="K633" i="17" l="1"/>
  <c r="J633" s="1"/>
  <c r="I197" i="14"/>
  <c r="K291"/>
  <c r="M14" i="43"/>
  <c r="P14"/>
  <c r="M15"/>
  <c r="M16"/>
  <c r="M17"/>
  <c r="P17"/>
  <c r="M18"/>
  <c r="M19"/>
  <c r="P19"/>
  <c r="M20"/>
  <c r="M21"/>
  <c r="P21"/>
  <c r="M22"/>
  <c r="P22"/>
  <c r="M23"/>
  <c r="P23"/>
  <c r="M24"/>
  <c r="M25"/>
  <c r="M26"/>
  <c r="M27"/>
  <c r="P27"/>
  <c r="M28"/>
  <c r="M29"/>
  <c r="P29"/>
  <c r="M30"/>
  <c r="P30"/>
  <c r="M31"/>
  <c r="P31"/>
  <c r="M32"/>
  <c r="M33"/>
  <c r="P33"/>
  <c r="M34"/>
  <c r="M35"/>
  <c r="P35"/>
  <c r="M36"/>
  <c r="P36"/>
  <c r="M37"/>
  <c r="M38"/>
  <c r="M39"/>
  <c r="P39"/>
  <c r="M40"/>
  <c r="M41"/>
  <c r="P41"/>
  <c r="M42"/>
  <c r="M43"/>
  <c r="P43"/>
  <c r="M44"/>
  <c r="P44"/>
  <c r="M45"/>
  <c r="M46"/>
  <c r="M47"/>
  <c r="P47"/>
  <c r="M53"/>
  <c r="P53"/>
  <c r="M54"/>
  <c r="M55"/>
  <c r="M56"/>
  <c r="P56"/>
  <c r="M57"/>
  <c r="M58"/>
  <c r="P58"/>
  <c r="M59"/>
  <c r="M60"/>
  <c r="P60"/>
  <c r="M61"/>
  <c r="M62"/>
  <c r="P62"/>
  <c r="M63"/>
  <c r="M64"/>
  <c r="M65"/>
  <c r="P65"/>
  <c r="M66"/>
  <c r="P66"/>
  <c r="M67"/>
  <c r="M68"/>
  <c r="M69"/>
  <c r="P69"/>
  <c r="M70"/>
  <c r="M71"/>
  <c r="P71"/>
  <c r="M72"/>
  <c r="P72"/>
  <c r="M73"/>
  <c r="M74"/>
  <c r="P74"/>
  <c r="M75"/>
  <c r="M76"/>
  <c r="P76"/>
  <c r="M77"/>
  <c r="M78"/>
  <c r="P78"/>
  <c r="M79"/>
  <c r="M80"/>
  <c r="P80"/>
  <c r="M81"/>
  <c r="P81"/>
  <c r="M82"/>
  <c r="P82"/>
  <c r="M83"/>
  <c r="P83"/>
  <c r="M84"/>
  <c r="M85"/>
  <c r="M86"/>
  <c r="P86"/>
  <c r="M87"/>
  <c r="M93"/>
  <c r="P93"/>
  <c r="M94"/>
  <c r="M95"/>
  <c r="M96"/>
  <c r="P96"/>
  <c r="M97"/>
  <c r="P97"/>
  <c r="M98"/>
  <c r="P98"/>
  <c r="M99"/>
  <c r="M100"/>
  <c r="P100"/>
  <c r="M101"/>
  <c r="M102"/>
  <c r="P102"/>
  <c r="M103"/>
  <c r="M104"/>
  <c r="P104"/>
  <c r="M105"/>
  <c r="M106"/>
  <c r="P106"/>
  <c r="M107"/>
  <c r="P107"/>
  <c r="M108"/>
  <c r="M109"/>
  <c r="P109"/>
  <c r="M110"/>
  <c r="M111"/>
  <c r="M112"/>
  <c r="U112"/>
  <c r="M113"/>
  <c r="P113"/>
  <c r="M114"/>
  <c r="P114"/>
  <c r="M115"/>
  <c r="U115"/>
  <c r="M116"/>
  <c r="P116"/>
  <c r="M117"/>
  <c r="M118"/>
  <c r="P118"/>
  <c r="M119"/>
  <c r="M120"/>
  <c r="P120"/>
  <c r="M121"/>
  <c r="P121"/>
  <c r="M122"/>
  <c r="P122"/>
  <c r="M123"/>
  <c r="P123"/>
  <c r="M124"/>
  <c r="P124"/>
  <c r="M130"/>
  <c r="M131"/>
  <c r="P131"/>
  <c r="M132"/>
  <c r="M133"/>
  <c r="P133"/>
  <c r="M134"/>
  <c r="P134"/>
  <c r="M135"/>
  <c r="P135"/>
  <c r="M136"/>
  <c r="M137"/>
  <c r="M138"/>
  <c r="M139"/>
  <c r="P139"/>
  <c r="M140"/>
  <c r="M141"/>
  <c r="M142"/>
  <c r="P142"/>
  <c r="M143"/>
  <c r="M144"/>
  <c r="P144"/>
  <c r="M145"/>
  <c r="P145"/>
  <c r="M146"/>
  <c r="P146"/>
  <c r="M152"/>
  <c r="P152"/>
  <c r="M153"/>
  <c r="P153"/>
  <c r="M154"/>
  <c r="P154"/>
  <c r="M155"/>
  <c r="P155"/>
  <c r="M156"/>
  <c r="P156"/>
  <c r="M157"/>
  <c r="P157"/>
  <c r="M158"/>
  <c r="P158"/>
  <c r="M159"/>
  <c r="P159"/>
  <c r="M160"/>
  <c r="P160"/>
  <c r="M161"/>
  <c r="P161"/>
  <c r="M162"/>
  <c r="P162"/>
  <c r="M163"/>
  <c r="P163"/>
  <c r="M169"/>
  <c r="M170"/>
  <c r="P170"/>
  <c r="M171"/>
  <c r="M172"/>
  <c r="P172"/>
  <c r="M173"/>
  <c r="M174"/>
  <c r="P174"/>
  <c r="M180"/>
  <c r="P180"/>
  <c r="M181"/>
  <c r="P181"/>
  <c r="M182"/>
  <c r="M183"/>
  <c r="P183"/>
  <c r="M184"/>
  <c r="P184"/>
  <c r="M185"/>
  <c r="M186"/>
  <c r="P186"/>
  <c r="M187"/>
  <c r="P187"/>
  <c r="M188"/>
  <c r="M189"/>
  <c r="M190"/>
  <c r="P190"/>
  <c r="M191"/>
  <c r="P191"/>
  <c r="M192"/>
  <c r="P192"/>
  <c r="M193"/>
  <c r="M194"/>
  <c r="P194"/>
  <c r="M195"/>
  <c r="M196"/>
  <c r="P196"/>
  <c r="M197"/>
  <c r="M198"/>
  <c r="P198"/>
  <c r="M199"/>
  <c r="M200"/>
  <c r="M201"/>
  <c r="P201"/>
  <c r="M202"/>
  <c r="M203"/>
  <c r="M204"/>
  <c r="M205"/>
  <c r="P205"/>
  <c r="M206"/>
  <c r="M207"/>
  <c r="P207"/>
  <c r="M208"/>
  <c r="P208"/>
  <c r="M209"/>
  <c r="P209"/>
  <c r="M210"/>
  <c r="P210"/>
  <c r="M211"/>
  <c r="M212"/>
  <c r="P212"/>
  <c r="M213"/>
  <c r="P213"/>
  <c r="M214"/>
  <c r="M215"/>
  <c r="P215"/>
  <c r="M216"/>
  <c r="P216"/>
  <c r="M217"/>
  <c r="M218"/>
  <c r="P218"/>
  <c r="M219"/>
  <c r="P219"/>
  <c r="M220"/>
  <c r="P220"/>
  <c r="M221"/>
  <c r="M223"/>
  <c r="P223"/>
  <c r="M224"/>
  <c r="P224"/>
  <c r="M225"/>
  <c r="M226"/>
  <c r="P226"/>
  <c r="M227"/>
  <c r="M228"/>
  <c r="M229"/>
  <c r="M230"/>
  <c r="P230"/>
  <c r="M231"/>
  <c r="M232"/>
  <c r="M233"/>
  <c r="P233"/>
  <c r="M234"/>
  <c r="M235"/>
  <c r="P235"/>
  <c r="M236"/>
  <c r="P236"/>
  <c r="M237"/>
  <c r="M238"/>
  <c r="P238"/>
  <c r="M239"/>
  <c r="P239"/>
  <c r="P240"/>
  <c r="M241"/>
  <c r="M242"/>
  <c r="P242"/>
  <c r="M243"/>
  <c r="M244"/>
  <c r="P244"/>
  <c r="M245"/>
  <c r="P245"/>
  <c r="V245"/>
  <c r="M246"/>
  <c r="M247"/>
  <c r="P247"/>
  <c r="M248"/>
  <c r="M249"/>
  <c r="P249"/>
  <c r="M250"/>
  <c r="P250"/>
  <c r="M256"/>
  <c r="M257"/>
  <c r="P257"/>
  <c r="M258"/>
  <c r="M259"/>
  <c r="P259"/>
  <c r="M260"/>
  <c r="P260"/>
  <c r="M261"/>
  <c r="U261"/>
  <c r="M262"/>
  <c r="P262"/>
  <c r="M263"/>
  <c r="P263"/>
  <c r="M264"/>
  <c r="P264"/>
  <c r="M265"/>
  <c r="M266"/>
  <c r="P266"/>
  <c r="M267"/>
  <c r="M268"/>
  <c r="P268"/>
  <c r="M269"/>
  <c r="P269"/>
  <c r="M270"/>
  <c r="P270"/>
  <c r="M271"/>
  <c r="M272"/>
  <c r="P272"/>
  <c r="M273"/>
  <c r="M274"/>
  <c r="P274"/>
  <c r="M275"/>
  <c r="M276"/>
  <c r="P276"/>
  <c r="M277"/>
  <c r="U277"/>
  <c r="M278"/>
  <c r="P278"/>
  <c r="M279"/>
  <c r="P279"/>
  <c r="M280"/>
  <c r="P280"/>
  <c r="M281"/>
  <c r="M282"/>
  <c r="M283"/>
  <c r="P283"/>
  <c r="M284"/>
  <c r="P284"/>
  <c r="M285"/>
  <c r="P285"/>
  <c r="M286"/>
  <c r="U286"/>
  <c r="M287"/>
  <c r="P287"/>
  <c r="M288"/>
  <c r="P288"/>
  <c r="M289"/>
  <c r="M290"/>
  <c r="P290"/>
  <c r="M291"/>
  <c r="M292"/>
  <c r="P292"/>
  <c r="M293"/>
  <c r="P293"/>
  <c r="M294"/>
  <c r="M295"/>
  <c r="P295"/>
  <c r="M296"/>
  <c r="M297"/>
  <c r="U297"/>
  <c r="M298"/>
  <c r="P298"/>
  <c r="M299"/>
  <c r="M300"/>
  <c r="P300"/>
  <c r="M306"/>
  <c r="P306"/>
  <c r="M307"/>
  <c r="P307"/>
  <c r="M308"/>
  <c r="P308"/>
  <c r="M309"/>
  <c r="P309"/>
  <c r="M310"/>
  <c r="P310"/>
  <c r="M311"/>
  <c r="P311"/>
  <c r="M312"/>
  <c r="P312"/>
  <c r="M313"/>
  <c r="P313"/>
  <c r="M314"/>
  <c r="P314"/>
  <c r="M315"/>
  <c r="P315"/>
  <c r="M316"/>
  <c r="P316"/>
  <c r="M317"/>
  <c r="P317"/>
  <c r="M318"/>
  <c r="P318"/>
  <c r="M319"/>
  <c r="P319"/>
  <c r="M320"/>
  <c r="P320"/>
  <c r="M321"/>
  <c r="P321"/>
  <c r="M322"/>
  <c r="M323"/>
  <c r="P323"/>
  <c r="M324"/>
  <c r="P324"/>
  <c r="M325"/>
  <c r="M326"/>
  <c r="P326"/>
  <c r="M327"/>
  <c r="P327"/>
  <c r="M328"/>
  <c r="P328"/>
  <c r="M329"/>
  <c r="P329"/>
  <c r="M330"/>
  <c r="M331"/>
  <c r="M332"/>
  <c r="M333"/>
  <c r="M334"/>
  <c r="M335"/>
  <c r="M336"/>
  <c r="P336"/>
  <c r="M337"/>
  <c r="P337"/>
  <c r="M338"/>
  <c r="P338"/>
  <c r="M339"/>
  <c r="P339"/>
  <c r="M340"/>
  <c r="P340"/>
  <c r="M341"/>
  <c r="P341"/>
  <c r="M342"/>
  <c r="P342"/>
  <c r="M343"/>
  <c r="P343"/>
  <c r="M344"/>
  <c r="P344"/>
  <c r="M345"/>
  <c r="P345"/>
  <c r="M346"/>
  <c r="M347"/>
  <c r="P347"/>
  <c r="M348"/>
  <c r="P348"/>
  <c r="M349"/>
  <c r="P349"/>
  <c r="M350"/>
  <c r="P350"/>
  <c r="M351"/>
  <c r="P351"/>
  <c r="M352"/>
  <c r="P352"/>
  <c r="M353"/>
  <c r="P353"/>
  <c r="M354"/>
  <c r="P354"/>
  <c r="M355"/>
  <c r="P355"/>
  <c r="M356"/>
  <c r="P356"/>
  <c r="M357"/>
  <c r="P357"/>
  <c r="M358"/>
  <c r="P358"/>
  <c r="M359"/>
  <c r="P359"/>
  <c r="M360"/>
  <c r="M361"/>
  <c r="M362"/>
  <c r="M363"/>
  <c r="M364"/>
  <c r="M365"/>
  <c r="M366"/>
  <c r="M367"/>
  <c r="M368"/>
  <c r="M369"/>
  <c r="M370"/>
  <c r="P370"/>
  <c r="M371"/>
  <c r="P371"/>
  <c r="M372"/>
  <c r="P372"/>
  <c r="M373"/>
  <c r="P373"/>
  <c r="M374"/>
  <c r="M375"/>
  <c r="M376"/>
  <c r="M377"/>
  <c r="M378"/>
  <c r="M379"/>
  <c r="M380"/>
  <c r="M381"/>
  <c r="P381"/>
  <c r="M382"/>
  <c r="M383"/>
  <c r="M384"/>
  <c r="P384"/>
  <c r="M385"/>
  <c r="P385"/>
  <c r="M386"/>
  <c r="M387"/>
  <c r="P387"/>
  <c r="M388"/>
  <c r="P388"/>
  <c r="M389"/>
  <c r="M390"/>
  <c r="M391"/>
  <c r="M392"/>
  <c r="M393"/>
  <c r="M394"/>
  <c r="M395"/>
  <c r="M396"/>
  <c r="M397"/>
  <c r="M398"/>
  <c r="M399"/>
  <c r="M400"/>
  <c r="P400"/>
  <c r="M401"/>
  <c r="P401"/>
  <c r="M402"/>
  <c r="P402"/>
  <c r="M403"/>
  <c r="P403"/>
  <c r="M404"/>
  <c r="P404"/>
  <c r="M405"/>
  <c r="P405"/>
  <c r="M406"/>
  <c r="P406"/>
  <c r="M407"/>
  <c r="P407"/>
  <c r="M408"/>
  <c r="P408"/>
  <c r="M409"/>
  <c r="P409"/>
  <c r="M410"/>
  <c r="P410"/>
  <c r="M411"/>
  <c r="P411"/>
  <c r="M412"/>
  <c r="P412"/>
  <c r="M413"/>
  <c r="P413"/>
  <c r="M414"/>
  <c r="P414"/>
  <c r="M415"/>
  <c r="P415"/>
  <c r="M416"/>
  <c r="P416"/>
  <c r="M417"/>
  <c r="P417"/>
  <c r="M418"/>
  <c r="M419"/>
  <c r="P419"/>
  <c r="M420"/>
  <c r="P420"/>
  <c r="M421"/>
  <c r="M422"/>
  <c r="P422"/>
  <c r="M423"/>
  <c r="P423"/>
  <c r="M424"/>
  <c r="M425"/>
  <c r="P425"/>
  <c r="M426"/>
  <c r="P426"/>
  <c r="M427"/>
  <c r="P427"/>
  <c r="M433"/>
  <c r="M434"/>
  <c r="P434"/>
  <c r="M435"/>
  <c r="P435"/>
  <c r="M436"/>
  <c r="M437"/>
  <c r="U437"/>
  <c r="M438"/>
  <c r="M439"/>
  <c r="P439"/>
  <c r="M440"/>
  <c r="M441"/>
  <c r="P441"/>
  <c r="M442"/>
  <c r="P442"/>
  <c r="M447"/>
  <c r="M448"/>
  <c r="P448"/>
  <c r="M449"/>
  <c r="P449"/>
  <c r="M450"/>
  <c r="U450"/>
  <c r="M451"/>
  <c r="U451"/>
  <c r="M452"/>
  <c r="M453"/>
  <c r="P453"/>
  <c r="M454"/>
  <c r="P454"/>
  <c r="M468"/>
  <c r="M469"/>
  <c r="M470"/>
  <c r="M26" i="8"/>
  <c r="M57"/>
  <c r="M440"/>
  <c r="M421"/>
  <c r="M418"/>
  <c r="M399"/>
  <c r="M398"/>
  <c r="M397"/>
  <c r="M396"/>
  <c r="M395"/>
  <c r="M394"/>
  <c r="M393"/>
  <c r="M392"/>
  <c r="M391"/>
  <c r="M390"/>
  <c r="M389"/>
  <c r="M386"/>
  <c r="M383"/>
  <c r="M382"/>
  <c r="M380"/>
  <c r="M379"/>
  <c r="M378"/>
  <c r="M377"/>
  <c r="M376"/>
  <c r="M375"/>
  <c r="M374"/>
  <c r="M369"/>
  <c r="M368"/>
  <c r="M367"/>
  <c r="M366"/>
  <c r="M365"/>
  <c r="M364"/>
  <c r="M363"/>
  <c r="M362"/>
  <c r="M361"/>
  <c r="M360"/>
  <c r="M335"/>
  <c r="M334"/>
  <c r="M333"/>
  <c r="M332"/>
  <c r="M331"/>
  <c r="M330"/>
  <c r="M325"/>
  <c r="M322"/>
  <c r="M299"/>
  <c r="M296"/>
  <c r="M294"/>
  <c r="M289"/>
  <c r="M282"/>
  <c r="M275"/>
  <c r="M273"/>
  <c r="M267"/>
  <c r="M265"/>
  <c r="M258"/>
  <c r="M248"/>
  <c r="M246"/>
  <c r="M243"/>
  <c r="M241"/>
  <c r="M237"/>
  <c r="M234"/>
  <c r="M232"/>
  <c r="M231"/>
  <c r="M229"/>
  <c r="M228"/>
  <c r="M227"/>
  <c r="M225"/>
  <c r="M221"/>
  <c r="M217"/>
  <c r="M214"/>
  <c r="M211"/>
  <c r="M206"/>
  <c r="M204"/>
  <c r="M203"/>
  <c r="M202"/>
  <c r="M200"/>
  <c r="M199"/>
  <c r="M197"/>
  <c r="M195"/>
  <c r="M193"/>
  <c r="M189"/>
  <c r="M188"/>
  <c r="M185"/>
  <c r="M182"/>
  <c r="M173"/>
  <c r="M141"/>
  <c r="M117"/>
  <c r="M105"/>
  <c r="M101"/>
  <c r="M95"/>
  <c r="M84"/>
  <c r="M79"/>
  <c r="M75"/>
  <c r="M70"/>
  <c r="M64"/>
  <c r="M61"/>
  <c r="M46"/>
  <c r="M42"/>
  <c r="M38"/>
  <c r="M34"/>
  <c r="M28"/>
  <c r="M24"/>
  <c r="M20"/>
  <c r="M16"/>
  <c r="M454"/>
  <c r="M453"/>
  <c r="M449"/>
  <c r="M448"/>
  <c r="M442"/>
  <c r="M441"/>
  <c r="M435"/>
  <c r="M434"/>
  <c r="M427"/>
  <c r="M426"/>
  <c r="M422"/>
  <c r="M419"/>
  <c r="M415"/>
  <c r="M414"/>
  <c r="M413"/>
  <c r="M411"/>
  <c r="M409"/>
  <c r="M408"/>
  <c r="M407"/>
  <c r="M406"/>
  <c r="M405"/>
  <c r="M403"/>
  <c r="M402"/>
  <c r="M401"/>
  <c r="M388"/>
  <c r="M387"/>
  <c r="M385"/>
  <c r="M384"/>
  <c r="M381"/>
  <c r="M373"/>
  <c r="M372"/>
  <c r="M371"/>
  <c r="M370"/>
  <c r="M356"/>
  <c r="M355"/>
  <c r="M354"/>
  <c r="M353"/>
  <c r="M351"/>
  <c r="M349"/>
  <c r="M347"/>
  <c r="M344"/>
  <c r="M343"/>
  <c r="M342"/>
  <c r="M341"/>
  <c r="M340"/>
  <c r="M339"/>
  <c r="M338"/>
  <c r="M337"/>
  <c r="M336"/>
  <c r="M329"/>
  <c r="M324"/>
  <c r="M323"/>
  <c r="M321"/>
  <c r="M320"/>
  <c r="M317"/>
  <c r="M312"/>
  <c r="M311"/>
  <c r="M310"/>
  <c r="M309"/>
  <c r="M308"/>
  <c r="M306"/>
  <c r="M300"/>
  <c r="M295"/>
  <c r="M293"/>
  <c r="M290"/>
  <c r="M288"/>
  <c r="M284"/>
  <c r="M283"/>
  <c r="M279"/>
  <c r="M276"/>
  <c r="M274"/>
  <c r="M270"/>
  <c r="M269"/>
  <c r="M268"/>
  <c r="M266"/>
  <c r="M263"/>
  <c r="M260"/>
  <c r="M259"/>
  <c r="M250"/>
  <c r="M249"/>
  <c r="M247"/>
  <c r="M244"/>
  <c r="M238"/>
  <c r="M236"/>
  <c r="M233"/>
  <c r="M230"/>
  <c r="M226"/>
  <c r="M219"/>
  <c r="M216"/>
  <c r="M215"/>
  <c r="M213"/>
  <c r="M212"/>
  <c r="M209"/>
  <c r="M208"/>
  <c r="M207"/>
  <c r="M201"/>
  <c r="M196"/>
  <c r="M194"/>
  <c r="M192"/>
  <c r="M190"/>
  <c r="M186"/>
  <c r="M183"/>
  <c r="M181"/>
  <c r="M180"/>
  <c r="M172"/>
  <c r="M170"/>
  <c r="M163"/>
  <c r="M162"/>
  <c r="M161"/>
  <c r="M160"/>
  <c r="M159"/>
  <c r="M158"/>
  <c r="M157"/>
  <c r="M156"/>
  <c r="M155"/>
  <c r="M154"/>
  <c r="M153"/>
  <c r="M152"/>
  <c r="M146"/>
  <c r="M145"/>
  <c r="M144"/>
  <c r="M142"/>
  <c r="M139"/>
  <c r="M135"/>
  <c r="M134"/>
  <c r="M133"/>
  <c r="M131"/>
  <c r="M124"/>
  <c r="M122"/>
  <c r="M120"/>
  <c r="M116"/>
  <c r="M113"/>
  <c r="M107"/>
  <c r="M106"/>
  <c r="M100"/>
  <c r="M98"/>
  <c r="M97"/>
  <c r="M93"/>
  <c r="M82"/>
  <c r="M81"/>
  <c r="M78"/>
  <c r="M74"/>
  <c r="M69"/>
  <c r="M60"/>
  <c r="M44"/>
  <c r="M41"/>
  <c r="M36"/>
  <c r="M33"/>
  <c r="M27"/>
  <c r="M22"/>
  <c r="M19"/>
  <c r="M14"/>
  <c r="M452"/>
  <c r="M447"/>
  <c r="M438"/>
  <c r="M436"/>
  <c r="M433"/>
  <c r="M424"/>
  <c r="M346"/>
  <c r="M291"/>
  <c r="M281"/>
  <c r="M271"/>
  <c r="M256"/>
  <c r="M171"/>
  <c r="M169"/>
  <c r="M143"/>
  <c r="M138"/>
  <c r="M137"/>
  <c r="M136"/>
  <c r="M132"/>
  <c r="M130"/>
  <c r="M119"/>
  <c r="M115"/>
  <c r="M112"/>
  <c r="M108"/>
  <c r="M103"/>
  <c r="M99"/>
  <c r="M94"/>
  <c r="M87"/>
  <c r="M85"/>
  <c r="M77"/>
  <c r="M73"/>
  <c r="M68"/>
  <c r="M67"/>
  <c r="M63"/>
  <c r="M59"/>
  <c r="M55"/>
  <c r="M54"/>
  <c r="M45"/>
  <c r="M40"/>
  <c r="M37"/>
  <c r="M32"/>
  <c r="M25"/>
  <c r="M18"/>
  <c r="M15"/>
  <c r="U452"/>
  <c r="U447"/>
  <c r="U438"/>
  <c r="U436"/>
  <c r="U433"/>
  <c r="U424"/>
  <c r="U346"/>
  <c r="U291"/>
  <c r="U281"/>
  <c r="U271"/>
  <c r="U256"/>
  <c r="U171"/>
  <c r="U169"/>
  <c r="U143"/>
  <c r="U138"/>
  <c r="U137"/>
  <c r="U136"/>
  <c r="U132"/>
  <c r="U130"/>
  <c r="U119"/>
  <c r="U115"/>
  <c r="U112"/>
  <c r="U108"/>
  <c r="U103"/>
  <c r="U99"/>
  <c r="U94"/>
  <c r="U87"/>
  <c r="U85"/>
  <c r="U77"/>
  <c r="U73"/>
  <c r="U68"/>
  <c r="U67"/>
  <c r="U63"/>
  <c r="U59"/>
  <c r="U57"/>
  <c r="U55"/>
  <c r="U54"/>
  <c r="U45"/>
  <c r="U40"/>
  <c r="U37"/>
  <c r="U32"/>
  <c r="U26"/>
  <c r="U25"/>
  <c r="U18"/>
  <c r="U15"/>
  <c r="M2" i="39"/>
  <c r="N3"/>
  <c r="M3" s="1"/>
  <c r="N4"/>
  <c r="M4" s="1"/>
  <c r="N5"/>
  <c r="M5" s="1"/>
  <c r="N6"/>
  <c r="M6" s="1"/>
  <c r="N7"/>
  <c r="M7" s="1"/>
  <c r="N8"/>
  <c r="M8" s="1"/>
  <c r="N9"/>
  <c r="M9" s="1"/>
  <c r="N10"/>
  <c r="M10" s="1"/>
  <c r="N11"/>
  <c r="M11" s="1"/>
  <c r="N12"/>
  <c r="M12" s="1"/>
  <c r="N13"/>
  <c r="M13" s="1"/>
  <c r="N14"/>
  <c r="M14" s="1"/>
  <c r="N15"/>
  <c r="M15" s="1"/>
  <c r="N16"/>
  <c r="M16" s="1"/>
  <c r="N17"/>
  <c r="M17" s="1"/>
  <c r="N18"/>
  <c r="M18" s="1"/>
  <c r="N19"/>
  <c r="M19" s="1"/>
  <c r="N20"/>
  <c r="M20" s="1"/>
  <c r="N21"/>
  <c r="M21" s="1"/>
  <c r="N22"/>
  <c r="M22" s="1"/>
  <c r="N23"/>
  <c r="M23" s="1"/>
  <c r="N24"/>
  <c r="M24" s="1"/>
  <c r="N25"/>
  <c r="M25" s="1"/>
  <c r="N26"/>
  <c r="M26" s="1"/>
  <c r="N27"/>
  <c r="M27" s="1"/>
  <c r="N28"/>
  <c r="M28" s="1"/>
  <c r="N29"/>
  <c r="M29" s="1"/>
  <c r="N30"/>
  <c r="M30" s="1"/>
  <c r="N31"/>
  <c r="M31" s="1"/>
  <c r="N32"/>
  <c r="M32" s="1"/>
  <c r="N33"/>
  <c r="M33" s="1"/>
  <c r="N34"/>
  <c r="M34" s="1"/>
  <c r="N35"/>
  <c r="M35" s="1"/>
  <c r="N36"/>
  <c r="M36" s="1"/>
  <c r="N37"/>
  <c r="M37" s="1"/>
  <c r="N38"/>
  <c r="M38" s="1"/>
  <c r="N39"/>
  <c r="M39" s="1"/>
  <c r="N40"/>
  <c r="M40" s="1"/>
  <c r="N41"/>
  <c r="M41" s="1"/>
  <c r="N42"/>
  <c r="M42" s="1"/>
  <c r="N43"/>
  <c r="M43" s="1"/>
  <c r="N44"/>
  <c r="M44" s="1"/>
  <c r="N45"/>
  <c r="M45" s="1"/>
  <c r="N46"/>
  <c r="M46" s="1"/>
  <c r="N47"/>
  <c r="M47" s="1"/>
  <c r="N48"/>
  <c r="M48" s="1"/>
  <c r="N49"/>
  <c r="M49" s="1"/>
  <c r="N50"/>
  <c r="M50" s="1"/>
  <c r="N51"/>
  <c r="M51" s="1"/>
  <c r="N52"/>
  <c r="M52" s="1"/>
  <c r="N53"/>
  <c r="M53" s="1"/>
  <c r="N54"/>
  <c r="M54" s="1"/>
  <c r="N55"/>
  <c r="M55" s="1"/>
  <c r="N56"/>
  <c r="M56" s="1"/>
  <c r="N57"/>
  <c r="M57" s="1"/>
  <c r="N58"/>
  <c r="M58" s="1"/>
  <c r="N59"/>
  <c r="M59" s="1"/>
  <c r="N60"/>
  <c r="M60" s="1"/>
  <c r="N61"/>
  <c r="M61" s="1"/>
  <c r="N62"/>
  <c r="M62" s="1"/>
  <c r="N63"/>
  <c r="M63" s="1"/>
  <c r="N64"/>
  <c r="M64" s="1"/>
  <c r="N65"/>
  <c r="M65" s="1"/>
  <c r="N66"/>
  <c r="M66" s="1"/>
  <c r="N67"/>
  <c r="M67" s="1"/>
  <c r="N68"/>
  <c r="M68" s="1"/>
  <c r="N69"/>
  <c r="M69" s="1"/>
  <c r="N70"/>
  <c r="M70" s="1"/>
  <c r="N71"/>
  <c r="M71" s="1"/>
  <c r="N72"/>
  <c r="M72" s="1"/>
  <c r="N73"/>
  <c r="M73" s="1"/>
  <c r="N74"/>
  <c r="M74" s="1"/>
  <c r="N75"/>
  <c r="M75" s="1"/>
  <c r="N76"/>
  <c r="M76" s="1"/>
  <c r="N77"/>
  <c r="M77" s="1"/>
  <c r="N78"/>
  <c r="M78" s="1"/>
  <c r="N79"/>
  <c r="M79" s="1"/>
  <c r="N80"/>
  <c r="M80" s="1"/>
  <c r="N81"/>
  <c r="M81" s="1"/>
  <c r="N82"/>
  <c r="M82" s="1"/>
  <c r="N83"/>
  <c r="M83" s="1"/>
  <c r="N84"/>
  <c r="M84" s="1"/>
  <c r="N85"/>
  <c r="M85" s="1"/>
  <c r="N86"/>
  <c r="M86" s="1"/>
  <c r="N87"/>
  <c r="M87" s="1"/>
  <c r="N88"/>
  <c r="M88" s="1"/>
  <c r="N89"/>
  <c r="M89" s="1"/>
  <c r="N90"/>
  <c r="M90" s="1"/>
  <c r="N91"/>
  <c r="M91" s="1"/>
  <c r="N92"/>
  <c r="M92" s="1"/>
  <c r="N93"/>
  <c r="M93" s="1"/>
  <c r="N94"/>
  <c r="M94" s="1"/>
  <c r="N95"/>
  <c r="M95" s="1"/>
  <c r="N96"/>
  <c r="M96" s="1"/>
  <c r="N97"/>
  <c r="M97" s="1"/>
  <c r="N98"/>
  <c r="M98" s="1"/>
  <c r="N99"/>
  <c r="M99" s="1"/>
  <c r="N100"/>
  <c r="M100" s="1"/>
  <c r="N101"/>
  <c r="M101" s="1"/>
  <c r="N102"/>
  <c r="M102" s="1"/>
  <c r="N103"/>
  <c r="M103" s="1"/>
  <c r="N104"/>
  <c r="M104" s="1"/>
  <c r="N105"/>
  <c r="M105" s="1"/>
  <c r="N106"/>
  <c r="M106" s="1"/>
  <c r="N107"/>
  <c r="M107" s="1"/>
  <c r="N108"/>
  <c r="M108" s="1"/>
  <c r="N109"/>
  <c r="M109" s="1"/>
  <c r="N110"/>
  <c r="M110" s="1"/>
  <c r="N111"/>
  <c r="M111" s="1"/>
  <c r="N112"/>
  <c r="M112" s="1"/>
  <c r="N113"/>
  <c r="M113" s="1"/>
  <c r="N114"/>
  <c r="M114" s="1"/>
  <c r="N115"/>
  <c r="M115" s="1"/>
  <c r="N116"/>
  <c r="M116" s="1"/>
  <c r="N117"/>
  <c r="M117" s="1"/>
  <c r="N118"/>
  <c r="M118" s="1"/>
  <c r="N119"/>
  <c r="M119" s="1"/>
  <c r="N120"/>
  <c r="M120" s="1"/>
  <c r="N121"/>
  <c r="M121" s="1"/>
  <c r="N122"/>
  <c r="M122" s="1"/>
  <c r="N123"/>
  <c r="M123" s="1"/>
  <c r="N124"/>
  <c r="M124" s="1"/>
  <c r="N125"/>
  <c r="M125" s="1"/>
  <c r="N126"/>
  <c r="M126" s="1"/>
  <c r="N127"/>
  <c r="M127" s="1"/>
  <c r="N128"/>
  <c r="M128" s="1"/>
  <c r="N129"/>
  <c r="M129" s="1"/>
  <c r="N130"/>
  <c r="M130" s="1"/>
  <c r="N131"/>
  <c r="M131" s="1"/>
  <c r="N132"/>
  <c r="M132" s="1"/>
  <c r="N133"/>
  <c r="M133" s="1"/>
  <c r="N134"/>
  <c r="M134" s="1"/>
  <c r="N135"/>
  <c r="M135" s="1"/>
  <c r="N136"/>
  <c r="M136" s="1"/>
  <c r="N137"/>
  <c r="M137" s="1"/>
  <c r="N138"/>
  <c r="M138" s="1"/>
  <c r="N139"/>
  <c r="M139" s="1"/>
  <c r="N140"/>
  <c r="M140" s="1"/>
  <c r="N141"/>
  <c r="M141" s="1"/>
  <c r="N142"/>
  <c r="M142" s="1"/>
  <c r="N143"/>
  <c r="M143" s="1"/>
  <c r="N144"/>
  <c r="M144" s="1"/>
  <c r="N145"/>
  <c r="M145" s="1"/>
  <c r="N146"/>
  <c r="M146" s="1"/>
  <c r="N147"/>
  <c r="M147" s="1"/>
  <c r="N148"/>
  <c r="M148" s="1"/>
  <c r="N149"/>
  <c r="M149" s="1"/>
  <c r="N150"/>
  <c r="M150" s="1"/>
  <c r="N151"/>
  <c r="M151" s="1"/>
  <c r="N152"/>
  <c r="M152" s="1"/>
  <c r="N153"/>
  <c r="M153" s="1"/>
  <c r="N154"/>
  <c r="M154" s="1"/>
  <c r="N155"/>
  <c r="M155" s="1"/>
  <c r="N156"/>
  <c r="M156" s="1"/>
  <c r="N157"/>
  <c r="M157" s="1"/>
  <c r="N158"/>
  <c r="M158" s="1"/>
  <c r="N159"/>
  <c r="M159" s="1"/>
  <c r="N160"/>
  <c r="M160" s="1"/>
  <c r="N161"/>
  <c r="M161" s="1"/>
  <c r="N162"/>
  <c r="M162" s="1"/>
  <c r="N163"/>
  <c r="M163" s="1"/>
  <c r="N164"/>
  <c r="M164" s="1"/>
  <c r="N165"/>
  <c r="M165" s="1"/>
  <c r="N166"/>
  <c r="M166" s="1"/>
  <c r="N167"/>
  <c r="M167" s="1"/>
  <c r="N168"/>
  <c r="M168" s="1"/>
  <c r="N169"/>
  <c r="M169" s="1"/>
  <c r="N170"/>
  <c r="M170" s="1"/>
  <c r="N171"/>
  <c r="M171" s="1"/>
  <c r="N172"/>
  <c r="M172" s="1"/>
  <c r="N173"/>
  <c r="M173" s="1"/>
  <c r="N174"/>
  <c r="M174" s="1"/>
  <c r="N175"/>
  <c r="M175" s="1"/>
  <c r="N176"/>
  <c r="M176" s="1"/>
  <c r="N177"/>
  <c r="M177" s="1"/>
  <c r="N178"/>
  <c r="M178" s="1"/>
  <c r="N179"/>
  <c r="M179" s="1"/>
  <c r="N180"/>
  <c r="M180" s="1"/>
  <c r="N181"/>
  <c r="M181" s="1"/>
  <c r="N182"/>
  <c r="M182" s="1"/>
  <c r="N183"/>
  <c r="M183" s="1"/>
  <c r="N184"/>
  <c r="M184" s="1"/>
  <c r="N185"/>
  <c r="M185" s="1"/>
  <c r="N186"/>
  <c r="M186" s="1"/>
  <c r="N187"/>
  <c r="M187" s="1"/>
  <c r="N188"/>
  <c r="M188" s="1"/>
  <c r="N189"/>
  <c r="M189" s="1"/>
  <c r="N190"/>
  <c r="M190" s="1"/>
  <c r="N191"/>
  <c r="M191" s="1"/>
  <c r="M140" i="8"/>
  <c r="M29"/>
  <c r="L14" i="38"/>
  <c r="L15"/>
  <c r="L16"/>
  <c r="L17"/>
  <c r="L18"/>
  <c r="L19"/>
  <c r="L20"/>
  <c r="L21"/>
  <c r="L22"/>
  <c r="L23"/>
  <c r="L29"/>
  <c r="L30"/>
  <c r="L31"/>
  <c r="L32"/>
  <c r="L33"/>
  <c r="L34"/>
  <c r="L40"/>
  <c r="L41"/>
  <c r="L42"/>
  <c r="L43"/>
  <c r="L44"/>
  <c r="L45"/>
  <c r="L51"/>
  <c r="L52"/>
  <c r="L63"/>
  <c r="L69"/>
  <c r="L70"/>
  <c r="L71"/>
  <c r="L73"/>
  <c r="L74"/>
  <c r="L75"/>
  <c r="L77"/>
  <c r="L80"/>
  <c r="L81"/>
  <c r="L82"/>
  <c r="L83"/>
  <c r="L84"/>
  <c r="L87"/>
  <c r="L89"/>
  <c r="L92"/>
  <c r="L94"/>
  <c r="L96"/>
  <c r="L97"/>
  <c r="L98"/>
  <c r="L104"/>
  <c r="L105"/>
  <c r="L106"/>
  <c r="L107"/>
  <c r="L108"/>
  <c r="L109"/>
  <c r="L110"/>
  <c r="L111"/>
  <c r="L112"/>
  <c r="L113"/>
  <c r="L114"/>
  <c r="L115"/>
  <c r="L116"/>
  <c r="L117"/>
  <c r="L123"/>
  <c r="L124"/>
  <c r="L125"/>
  <c r="L126"/>
  <c r="L127"/>
  <c r="L128"/>
  <c r="L132"/>
  <c r="L134"/>
  <c r="L140"/>
  <c r="L144"/>
  <c r="L145"/>
  <c r="L146"/>
  <c r="L147"/>
  <c r="L159"/>
  <c r="L160"/>
  <c r="L161"/>
  <c r="L162"/>
  <c r="L163"/>
  <c r="L164"/>
  <c r="L165"/>
  <c r="L166"/>
  <c r="L167"/>
  <c r="L173"/>
  <c r="L174"/>
  <c r="L181"/>
  <c r="L182"/>
  <c r="L196"/>
  <c r="L197"/>
  <c r="L198"/>
  <c r="N821" i="37"/>
  <c r="L821" s="1"/>
  <c r="K821" s="1"/>
  <c r="N809"/>
  <c r="L809" s="1"/>
  <c r="K809" s="1"/>
  <c r="N806"/>
  <c r="L806" s="1"/>
  <c r="K806" s="1"/>
  <c r="N805"/>
  <c r="L805" s="1"/>
  <c r="K805" s="1"/>
  <c r="N801"/>
  <c r="L801" s="1"/>
  <c r="K801" s="1"/>
  <c r="N799"/>
  <c r="L799" s="1"/>
  <c r="K799" s="1"/>
  <c r="N797"/>
  <c r="L797" s="1"/>
  <c r="K797" s="1"/>
  <c r="N795"/>
  <c r="L795" s="1"/>
  <c r="K795" s="1"/>
  <c r="N793"/>
  <c r="L793" s="1"/>
  <c r="K793" s="1"/>
  <c r="N791"/>
  <c r="L791" s="1"/>
  <c r="K791" s="1"/>
  <c r="N789"/>
  <c r="L789" s="1"/>
  <c r="K789" s="1"/>
  <c r="N788"/>
  <c r="L788" s="1"/>
  <c r="K788" s="1"/>
  <c r="N786"/>
  <c r="L786" s="1"/>
  <c r="K786" s="1"/>
  <c r="N785"/>
  <c r="L785" s="1"/>
  <c r="K785" s="1"/>
  <c r="N783"/>
  <c r="L783" s="1"/>
  <c r="K783" s="1"/>
  <c r="N781"/>
  <c r="L781" s="1"/>
  <c r="K781" s="1"/>
  <c r="N779"/>
  <c r="L779" s="1"/>
  <c r="K779" s="1"/>
  <c r="N777"/>
  <c r="L777" s="1"/>
  <c r="K777" s="1"/>
  <c r="N775"/>
  <c r="L775" s="1"/>
  <c r="K775" s="1"/>
  <c r="N773"/>
  <c r="L773" s="1"/>
  <c r="K773" s="1"/>
  <c r="N771"/>
  <c r="L771" s="1"/>
  <c r="K771" s="1"/>
  <c r="N454"/>
  <c r="L454" s="1"/>
  <c r="K454" s="1"/>
  <c r="N452"/>
  <c r="L452" s="1"/>
  <c r="K452" s="1"/>
  <c r="N450"/>
  <c r="L450" s="1"/>
  <c r="K450" s="1"/>
  <c r="N314"/>
  <c r="L314" s="1"/>
  <c r="K314" s="1"/>
  <c r="N308"/>
  <c r="L308" s="1"/>
  <c r="K308" s="1"/>
  <c r="N303"/>
  <c r="L303" s="1"/>
  <c r="K303" s="1"/>
  <c r="N301"/>
  <c r="L301" s="1"/>
  <c r="K301" s="1"/>
  <c r="N299"/>
  <c r="L299" s="1"/>
  <c r="K299" s="1"/>
  <c r="N208"/>
  <c r="L208" s="1"/>
  <c r="K208" s="1"/>
  <c r="N184"/>
  <c r="L184" s="1"/>
  <c r="K184" s="1"/>
  <c r="N178"/>
  <c r="L178" s="1"/>
  <c r="K178" s="1"/>
  <c r="N175"/>
  <c r="L175" s="1"/>
  <c r="K175" s="1"/>
  <c r="N834"/>
  <c r="L834" s="1"/>
  <c r="K834" s="1"/>
  <c r="N833"/>
  <c r="L833" s="1"/>
  <c r="K833" s="1"/>
  <c r="N832"/>
  <c r="L832" s="1"/>
  <c r="K832" s="1"/>
  <c r="N822"/>
  <c r="L822" s="1"/>
  <c r="K822" s="1"/>
  <c r="N811"/>
  <c r="L811" s="1"/>
  <c r="K811" s="1"/>
  <c r="N810"/>
  <c r="L810" s="1"/>
  <c r="K810" s="1"/>
  <c r="N804"/>
  <c r="L804" s="1"/>
  <c r="K804" s="1"/>
  <c r="N803"/>
  <c r="L803" s="1"/>
  <c r="K803" s="1"/>
  <c r="N802"/>
  <c r="L802" s="1"/>
  <c r="K802" s="1"/>
  <c r="N800"/>
  <c r="L800" s="1"/>
  <c r="K800" s="1"/>
  <c r="N798"/>
  <c r="L798" s="1"/>
  <c r="K798" s="1"/>
  <c r="N796"/>
  <c r="L796" s="1"/>
  <c r="K796" s="1"/>
  <c r="N794"/>
  <c r="L794" s="1"/>
  <c r="K794" s="1"/>
  <c r="N792"/>
  <c r="L792" s="1"/>
  <c r="K792" s="1"/>
  <c r="N790"/>
  <c r="L790" s="1"/>
  <c r="K790" s="1"/>
  <c r="N787"/>
  <c r="L787" s="1"/>
  <c r="K787" s="1"/>
  <c r="N784"/>
  <c r="L784" s="1"/>
  <c r="K784" s="1"/>
  <c r="N782"/>
  <c r="L782" s="1"/>
  <c r="K782" s="1"/>
  <c r="N780"/>
  <c r="L780" s="1"/>
  <c r="K780" s="1"/>
  <c r="N778"/>
  <c r="L778" s="1"/>
  <c r="K778" s="1"/>
  <c r="N604"/>
  <c r="L604" s="1"/>
  <c r="K604" s="1"/>
  <c r="N602"/>
  <c r="L602" s="1"/>
  <c r="K602" s="1"/>
  <c r="N600"/>
  <c r="L600" s="1"/>
  <c r="K600" s="1"/>
  <c r="N598"/>
  <c r="L598" s="1"/>
  <c r="K598" s="1"/>
  <c r="N596"/>
  <c r="L596" s="1"/>
  <c r="K596" s="1"/>
  <c r="N594"/>
  <c r="L594" s="1"/>
  <c r="K594" s="1"/>
  <c r="N592"/>
  <c r="L592" s="1"/>
  <c r="K592" s="1"/>
  <c r="N590"/>
  <c r="L590" s="1"/>
  <c r="K590" s="1"/>
  <c r="N588"/>
  <c r="L588" s="1"/>
  <c r="K588" s="1"/>
  <c r="N586"/>
  <c r="L586" s="1"/>
  <c r="K586" s="1"/>
  <c r="N584"/>
  <c r="L584" s="1"/>
  <c r="K584" s="1"/>
  <c r="N582"/>
  <c r="L582" s="1"/>
  <c r="K582" s="1"/>
  <c r="N580"/>
  <c r="L580" s="1"/>
  <c r="K580" s="1"/>
  <c r="N578"/>
  <c r="L578" s="1"/>
  <c r="K578" s="1"/>
  <c r="N576"/>
  <c r="L576" s="1"/>
  <c r="K576" s="1"/>
  <c r="N574"/>
  <c r="L574" s="1"/>
  <c r="K574" s="1"/>
  <c r="N776"/>
  <c r="L776" s="1"/>
  <c r="K776" s="1"/>
  <c r="N774"/>
  <c r="L774" s="1"/>
  <c r="K774" s="1"/>
  <c r="N772"/>
  <c r="L772" s="1"/>
  <c r="K772" s="1"/>
  <c r="N572"/>
  <c r="L572" s="1"/>
  <c r="K572" s="1"/>
  <c r="N570"/>
  <c r="L570" s="1"/>
  <c r="K570" s="1"/>
  <c r="N568"/>
  <c r="L568" s="1"/>
  <c r="K568" s="1"/>
  <c r="N566"/>
  <c r="L566" s="1"/>
  <c r="K566" s="1"/>
  <c r="N564"/>
  <c r="L564" s="1"/>
  <c r="K564" s="1"/>
  <c r="N562"/>
  <c r="L562" s="1"/>
  <c r="K562" s="1"/>
  <c r="N560"/>
  <c r="L560" s="1"/>
  <c r="K560" s="1"/>
  <c r="N558"/>
  <c r="L558" s="1"/>
  <c r="K558" s="1"/>
  <c r="N556"/>
  <c r="L556" s="1"/>
  <c r="K556" s="1"/>
  <c r="N554"/>
  <c r="L554" s="1"/>
  <c r="K554" s="1"/>
  <c r="N552"/>
  <c r="L552" s="1"/>
  <c r="K552" s="1"/>
  <c r="N550"/>
  <c r="L550" s="1"/>
  <c r="K550" s="1"/>
  <c r="N453"/>
  <c r="L453" s="1"/>
  <c r="K453" s="1"/>
  <c r="N451"/>
  <c r="L451" s="1"/>
  <c r="K451" s="1"/>
  <c r="N449"/>
  <c r="L449" s="1"/>
  <c r="K449" s="1"/>
  <c r="N447"/>
  <c r="L447" s="1"/>
  <c r="K447" s="1"/>
  <c r="N445"/>
  <c r="L445" s="1"/>
  <c r="K445" s="1"/>
  <c r="N443"/>
  <c r="L443" s="1"/>
  <c r="K443" s="1"/>
  <c r="N441"/>
  <c r="L441" s="1"/>
  <c r="K441" s="1"/>
  <c r="N438"/>
  <c r="L438" s="1"/>
  <c r="K438" s="1"/>
  <c r="N329"/>
  <c r="L329" s="1"/>
  <c r="K329" s="1"/>
  <c r="N315"/>
  <c r="L315" s="1"/>
  <c r="K315" s="1"/>
  <c r="N312"/>
  <c r="L312" s="1"/>
  <c r="K312" s="1"/>
  <c r="N310"/>
  <c r="L310" s="1"/>
  <c r="K310" s="1"/>
  <c r="N307"/>
  <c r="L307" s="1"/>
  <c r="K307" s="1"/>
  <c r="N304"/>
  <c r="L304" s="1"/>
  <c r="K304" s="1"/>
  <c r="N302"/>
  <c r="L302" s="1"/>
  <c r="K302" s="1"/>
  <c r="N298"/>
  <c r="L298" s="1"/>
  <c r="K298" s="1"/>
  <c r="N180"/>
  <c r="L180" s="1"/>
  <c r="K180" s="1"/>
  <c r="N177"/>
  <c r="L177" s="1"/>
  <c r="K177" s="1"/>
  <c r="N114"/>
  <c r="L114" s="1"/>
  <c r="K114" s="1"/>
  <c r="N113"/>
  <c r="L113" s="1"/>
  <c r="K113" s="1"/>
  <c r="N106"/>
  <c r="L106" s="1"/>
  <c r="K106" s="1"/>
  <c r="N105"/>
  <c r="L105" s="1"/>
  <c r="K105" s="1"/>
  <c r="N102"/>
  <c r="L102" s="1"/>
  <c r="K102" s="1"/>
  <c r="N84"/>
  <c r="L84" s="1"/>
  <c r="K84" s="1"/>
  <c r="N82"/>
  <c r="L82" s="1"/>
  <c r="K82" s="1"/>
  <c r="N80"/>
  <c r="L80" s="1"/>
  <c r="K80" s="1"/>
  <c r="N78"/>
  <c r="L78" s="1"/>
  <c r="K78" s="1"/>
  <c r="N76"/>
  <c r="L76" s="1"/>
  <c r="K76" s="1"/>
  <c r="N74"/>
  <c r="L74" s="1"/>
  <c r="K74" s="1"/>
  <c r="N72"/>
  <c r="L72" s="1"/>
  <c r="K72" s="1"/>
  <c r="N70"/>
  <c r="L70" s="1"/>
  <c r="K70" s="1"/>
  <c r="N67"/>
  <c r="L67" s="1"/>
  <c r="K67" s="1"/>
  <c r="N66"/>
  <c r="L66" s="1"/>
  <c r="K66" s="1"/>
  <c r="N54"/>
  <c r="L54" s="1"/>
  <c r="K54" s="1"/>
  <c r="N37"/>
  <c r="L37" s="1"/>
  <c r="K37" s="1"/>
  <c r="N831"/>
  <c r="L831" s="1"/>
  <c r="N835"/>
  <c r="L835" s="1"/>
  <c r="N830"/>
  <c r="L830" s="1"/>
  <c r="N551"/>
  <c r="L551" s="1"/>
  <c r="K551" s="1"/>
  <c r="N553"/>
  <c r="L553" s="1"/>
  <c r="K553" s="1"/>
  <c r="N555"/>
  <c r="L555" s="1"/>
  <c r="K555" s="1"/>
  <c r="N557"/>
  <c r="L557" s="1"/>
  <c r="K557" s="1"/>
  <c r="N559"/>
  <c r="L559" s="1"/>
  <c r="K559" s="1"/>
  <c r="N561"/>
  <c r="L561" s="1"/>
  <c r="K561" s="1"/>
  <c r="N563"/>
  <c r="L563" s="1"/>
  <c r="K563" s="1"/>
  <c r="N565"/>
  <c r="L565" s="1"/>
  <c r="K565" s="1"/>
  <c r="N567"/>
  <c r="L567" s="1"/>
  <c r="K567" s="1"/>
  <c r="N569"/>
  <c r="L569" s="1"/>
  <c r="K569" s="1"/>
  <c r="N571"/>
  <c r="L571" s="1"/>
  <c r="K571" s="1"/>
  <c r="N573"/>
  <c r="L573" s="1"/>
  <c r="K573" s="1"/>
  <c r="N575"/>
  <c r="L575" s="1"/>
  <c r="K575" s="1"/>
  <c r="N577"/>
  <c r="L577" s="1"/>
  <c r="K577" s="1"/>
  <c r="N579"/>
  <c r="L579" s="1"/>
  <c r="K579" s="1"/>
  <c r="N581"/>
  <c r="L581" s="1"/>
  <c r="K581" s="1"/>
  <c r="N583"/>
  <c r="L583" s="1"/>
  <c r="K583" s="1"/>
  <c r="N585"/>
  <c r="L585" s="1"/>
  <c r="K585" s="1"/>
  <c r="N587"/>
  <c r="L587" s="1"/>
  <c r="K587" s="1"/>
  <c r="N589"/>
  <c r="L589" s="1"/>
  <c r="K589" s="1"/>
  <c r="N591"/>
  <c r="L591" s="1"/>
  <c r="K591" s="1"/>
  <c r="N593"/>
  <c r="L593" s="1"/>
  <c r="K593" s="1"/>
  <c r="N595"/>
  <c r="L595" s="1"/>
  <c r="K595" s="1"/>
  <c r="N597"/>
  <c r="L597" s="1"/>
  <c r="K597" s="1"/>
  <c r="N599"/>
  <c r="L599" s="1"/>
  <c r="K599" s="1"/>
  <c r="N601"/>
  <c r="L601" s="1"/>
  <c r="K601" s="1"/>
  <c r="N603"/>
  <c r="L603" s="1"/>
  <c r="K603" s="1"/>
  <c r="N807"/>
  <c r="L807" s="1"/>
  <c r="K807" s="1"/>
  <c r="N808"/>
  <c r="L808" s="1"/>
  <c r="K808" s="1"/>
  <c r="N549"/>
  <c r="L549" s="1"/>
  <c r="K549" s="1"/>
  <c r="N439"/>
  <c r="L439" s="1"/>
  <c r="K439" s="1"/>
  <c r="N440"/>
  <c r="L440" s="1"/>
  <c r="K440" s="1"/>
  <c r="N442"/>
  <c r="L442" s="1"/>
  <c r="K442" s="1"/>
  <c r="N444"/>
  <c r="L444" s="1"/>
  <c r="K444" s="1"/>
  <c r="N446"/>
  <c r="L446" s="1"/>
  <c r="K446" s="1"/>
  <c r="N448"/>
  <c r="L448" s="1"/>
  <c r="K448" s="1"/>
  <c r="N455"/>
  <c r="L455" s="1"/>
  <c r="K455" s="1"/>
  <c r="N437"/>
  <c r="L437" s="1"/>
  <c r="K437" s="1"/>
  <c r="N431"/>
  <c r="L431" s="1"/>
  <c r="K431" s="1"/>
  <c r="N430"/>
  <c r="L430" s="1"/>
  <c r="K430" s="1"/>
  <c r="N390"/>
  <c r="L390" s="1"/>
  <c r="K390" s="1"/>
  <c r="N316"/>
  <c r="L316" s="1"/>
  <c r="K316" s="1"/>
  <c r="N313"/>
  <c r="L313" s="1"/>
  <c r="K313" s="1"/>
  <c r="N311"/>
  <c r="L311" s="1"/>
  <c r="K311" s="1"/>
  <c r="N309"/>
  <c r="L309" s="1"/>
  <c r="K309" s="1"/>
  <c r="N306"/>
  <c r="L306" s="1"/>
  <c r="K306" s="1"/>
  <c r="N305"/>
  <c r="L305" s="1"/>
  <c r="K305" s="1"/>
  <c r="N300"/>
  <c r="L300" s="1"/>
  <c r="K300" s="1"/>
  <c r="N297"/>
  <c r="L297" s="1"/>
  <c r="K297" s="1"/>
  <c r="N228"/>
  <c r="L228" s="1"/>
  <c r="K228" s="1"/>
  <c r="N219"/>
  <c r="L219" s="1"/>
  <c r="K219" s="1"/>
  <c r="N204"/>
  <c r="L204" s="1"/>
  <c r="K204" s="1"/>
  <c r="N176"/>
  <c r="L176" s="1"/>
  <c r="K176" s="1"/>
  <c r="N179"/>
  <c r="L179" s="1"/>
  <c r="K179" s="1"/>
  <c r="N181"/>
  <c r="L181" s="1"/>
  <c r="K181" s="1"/>
  <c r="N182"/>
  <c r="L182" s="1"/>
  <c r="K182" s="1"/>
  <c r="N183"/>
  <c r="L183" s="1"/>
  <c r="K183" s="1"/>
  <c r="N185"/>
  <c r="L185" s="1"/>
  <c r="K185" s="1"/>
  <c r="N186"/>
  <c r="L186" s="1"/>
  <c r="K186" s="1"/>
  <c r="N187"/>
  <c r="L187" s="1"/>
  <c r="K187" s="1"/>
  <c r="N86"/>
  <c r="L86" s="1"/>
  <c r="K86" s="1"/>
  <c r="N85"/>
  <c r="L85" s="1"/>
  <c r="K85" s="1"/>
  <c r="N83"/>
  <c r="L83" s="1"/>
  <c r="K83" s="1"/>
  <c r="N81"/>
  <c r="L81" s="1"/>
  <c r="K81" s="1"/>
  <c r="N79"/>
  <c r="L79" s="1"/>
  <c r="K79" s="1"/>
  <c r="N77"/>
  <c r="L77" s="1"/>
  <c r="K77" s="1"/>
  <c r="N75"/>
  <c r="L75" s="1"/>
  <c r="K75" s="1"/>
  <c r="N73"/>
  <c r="L73" s="1"/>
  <c r="K73" s="1"/>
  <c r="N71"/>
  <c r="L71" s="1"/>
  <c r="K71" s="1"/>
  <c r="N69"/>
  <c r="L69" s="1"/>
  <c r="K69" s="1"/>
  <c r="N68"/>
  <c r="L68" s="1"/>
  <c r="K68" s="1"/>
  <c r="N65"/>
  <c r="L65" s="1"/>
  <c r="K65" s="1"/>
  <c r="N64"/>
  <c r="L64" s="1"/>
  <c r="K64" s="1"/>
  <c r="N35"/>
  <c r="L35" s="1"/>
  <c r="K35" s="1"/>
  <c r="N34"/>
  <c r="L34" s="1"/>
  <c r="K34" s="1"/>
  <c r="N33"/>
  <c r="L33" s="1"/>
  <c r="K33" s="1"/>
  <c r="N32"/>
  <c r="L32" s="1"/>
  <c r="K32" s="1"/>
  <c r="N31"/>
  <c r="L31" s="1"/>
  <c r="K31" s="1"/>
  <c r="N30"/>
  <c r="L30" s="1"/>
  <c r="K30" s="1"/>
  <c r="L14"/>
  <c r="K14" s="1"/>
  <c r="L15"/>
  <c r="K15" s="1"/>
  <c r="L16"/>
  <c r="K16" s="1"/>
  <c r="L17"/>
  <c r="K17" s="1"/>
  <c r="L18"/>
  <c r="K18" s="1"/>
  <c r="L19"/>
  <c r="K19" s="1"/>
  <c r="L20"/>
  <c r="K20" s="1"/>
  <c r="L21"/>
  <c r="K21" s="1"/>
  <c r="L22"/>
  <c r="K22" s="1"/>
  <c r="L23"/>
  <c r="K23" s="1"/>
  <c r="L24"/>
  <c r="K24" s="1"/>
  <c r="L25"/>
  <c r="K25" s="1"/>
  <c r="L26"/>
  <c r="K26" s="1"/>
  <c r="L27"/>
  <c r="K27" s="1"/>
  <c r="L28"/>
  <c r="K28" s="1"/>
  <c r="L29"/>
  <c r="K29" s="1"/>
  <c r="N38"/>
  <c r="L38" s="1"/>
  <c r="K38" s="1"/>
  <c r="M39"/>
  <c r="L39" s="1"/>
  <c r="K39" s="1"/>
  <c r="L40"/>
  <c r="K40" s="1"/>
  <c r="L41"/>
  <c r="K41" s="1"/>
  <c r="L42"/>
  <c r="K42" s="1"/>
  <c r="L43"/>
  <c r="K43" s="1"/>
  <c r="L44"/>
  <c r="K44" s="1"/>
  <c r="L45"/>
  <c r="K45" s="1"/>
  <c r="L46"/>
  <c r="K46" s="1"/>
  <c r="L47"/>
  <c r="K47" s="1"/>
  <c r="L48"/>
  <c r="K48" s="1"/>
  <c r="L49"/>
  <c r="K49" s="1"/>
  <c r="L50"/>
  <c r="K50" s="1"/>
  <c r="L52"/>
  <c r="K52" s="1"/>
  <c r="L53"/>
  <c r="K53" s="1"/>
  <c r="L59"/>
  <c r="K59" s="1"/>
  <c r="L60"/>
  <c r="K60" s="1"/>
  <c r="N61"/>
  <c r="L61" s="1"/>
  <c r="K61" s="1"/>
  <c r="N62"/>
  <c r="L62" s="1"/>
  <c r="K62" s="1"/>
  <c r="N63"/>
  <c r="L63" s="1"/>
  <c r="K63" s="1"/>
  <c r="N87"/>
  <c r="L87" s="1"/>
  <c r="K87" s="1"/>
  <c r="L88"/>
  <c r="K88" s="1"/>
  <c r="N89"/>
  <c r="L89" s="1"/>
  <c r="K89" s="1"/>
  <c r="N90"/>
  <c r="L90" s="1"/>
  <c r="K90" s="1"/>
  <c r="N91"/>
  <c r="L91" s="1"/>
  <c r="K91" s="1"/>
  <c r="L92"/>
  <c r="K92" s="1"/>
  <c r="L93"/>
  <c r="K93" s="1"/>
  <c r="N94"/>
  <c r="L94" s="1"/>
  <c r="K94" s="1"/>
  <c r="L95"/>
  <c r="K95" s="1"/>
  <c r="L96"/>
  <c r="K96" s="1"/>
  <c r="L97"/>
  <c r="K97" s="1"/>
  <c r="L98"/>
  <c r="K98" s="1"/>
  <c r="N99"/>
  <c r="L99" s="1"/>
  <c r="K99" s="1"/>
  <c r="N100"/>
  <c r="L100" s="1"/>
  <c r="K100" s="1"/>
  <c r="N101"/>
  <c r="L101" s="1"/>
  <c r="K101" s="1"/>
  <c r="N103"/>
  <c r="L103" s="1"/>
  <c r="K103" s="1"/>
  <c r="N104"/>
  <c r="L104" s="1"/>
  <c r="K104" s="1"/>
  <c r="N107"/>
  <c r="L107" s="1"/>
  <c r="K107" s="1"/>
  <c r="N108"/>
  <c r="L108" s="1"/>
  <c r="K108" s="1"/>
  <c r="N109"/>
  <c r="L109" s="1"/>
  <c r="K109" s="1"/>
  <c r="N110"/>
  <c r="L110" s="1"/>
  <c r="K110" s="1"/>
  <c r="L111"/>
  <c r="K111" s="1"/>
  <c r="N112"/>
  <c r="L112" s="1"/>
  <c r="K112" s="1"/>
  <c r="L115"/>
  <c r="K115" s="1"/>
  <c r="N116"/>
  <c r="L116" s="1"/>
  <c r="K116" s="1"/>
  <c r="N117"/>
  <c r="L117" s="1"/>
  <c r="K117" s="1"/>
  <c r="N118"/>
  <c r="L118" s="1"/>
  <c r="K118" s="1"/>
  <c r="N119"/>
  <c r="L119" s="1"/>
  <c r="K119" s="1"/>
  <c r="N120"/>
  <c r="L120" s="1"/>
  <c r="K120" s="1"/>
  <c r="L121"/>
  <c r="K121" s="1"/>
  <c r="N122"/>
  <c r="L122" s="1"/>
  <c r="K122" s="1"/>
  <c r="L123"/>
  <c r="K123" s="1"/>
  <c r="L124"/>
  <c r="K124" s="1"/>
  <c r="N125"/>
  <c r="L125" s="1"/>
  <c r="K125" s="1"/>
  <c r="N126"/>
  <c r="L126" s="1"/>
  <c r="K126" s="1"/>
  <c r="L127"/>
  <c r="K127" s="1"/>
  <c r="L128"/>
  <c r="K128" s="1"/>
  <c r="L129"/>
  <c r="K129" s="1"/>
  <c r="N130"/>
  <c r="L130" s="1"/>
  <c r="K130" s="1"/>
  <c r="N131"/>
  <c r="L131" s="1"/>
  <c r="K131" s="1"/>
  <c r="N132"/>
  <c r="L132" s="1"/>
  <c r="K132" s="1"/>
  <c r="N138"/>
  <c r="L138" s="1"/>
  <c r="K138" s="1"/>
  <c r="N139"/>
  <c r="L139" s="1"/>
  <c r="K139" s="1"/>
  <c r="N140"/>
  <c r="L140" s="1"/>
  <c r="K140" s="1"/>
  <c r="N141"/>
  <c r="L141" s="1"/>
  <c r="K141" s="1"/>
  <c r="N142"/>
  <c r="L142" s="1"/>
  <c r="K142" s="1"/>
  <c r="N143"/>
  <c r="L143" s="1"/>
  <c r="K143" s="1"/>
  <c r="L144"/>
  <c r="K144" s="1"/>
  <c r="N145"/>
  <c r="L145" s="1"/>
  <c r="K145" s="1"/>
  <c r="N146"/>
  <c r="L146" s="1"/>
  <c r="K146" s="1"/>
  <c r="L147"/>
  <c r="K147" s="1"/>
  <c r="N148"/>
  <c r="L148" s="1"/>
  <c r="K148" s="1"/>
  <c r="L149"/>
  <c r="K149" s="1"/>
  <c r="L150"/>
  <c r="K150" s="1"/>
  <c r="M151"/>
  <c r="L151" s="1"/>
  <c r="K151" s="1"/>
  <c r="L152"/>
  <c r="K152" s="1"/>
  <c r="N153"/>
  <c r="L153" s="1"/>
  <c r="K153" s="1"/>
  <c r="L154"/>
  <c r="K154" s="1"/>
  <c r="L155"/>
  <c r="K155" s="1"/>
  <c r="N156"/>
  <c r="L156" s="1"/>
  <c r="K156" s="1"/>
  <c r="L157"/>
  <c r="K157" s="1"/>
  <c r="L158"/>
  <c r="K158" s="1"/>
  <c r="N159"/>
  <c r="L159" s="1"/>
  <c r="K159" s="1"/>
  <c r="N160"/>
  <c r="L160" s="1"/>
  <c r="K160" s="1"/>
  <c r="N161"/>
  <c r="L161" s="1"/>
  <c r="K161" s="1"/>
  <c r="L162"/>
  <c r="K162" s="1"/>
  <c r="L163"/>
  <c r="K163" s="1"/>
  <c r="L164"/>
  <c r="K164" s="1"/>
  <c r="L165"/>
  <c r="K165" s="1"/>
  <c r="N166"/>
  <c r="L166" s="1"/>
  <c r="K166" s="1"/>
  <c r="N167"/>
  <c r="L167" s="1"/>
  <c r="K167" s="1"/>
  <c r="L168"/>
  <c r="K168" s="1"/>
  <c r="N169"/>
  <c r="L169" s="1"/>
  <c r="K169" s="1"/>
  <c r="N170"/>
  <c r="L170" s="1"/>
  <c r="K170" s="1"/>
  <c r="N171"/>
  <c r="L171" s="1"/>
  <c r="K171" s="1"/>
  <c r="N172"/>
  <c r="L172" s="1"/>
  <c r="K172" s="1"/>
  <c r="L173"/>
  <c r="K173" s="1"/>
  <c r="L174"/>
  <c r="K174" s="1"/>
  <c r="N198"/>
  <c r="L198" s="1"/>
  <c r="K198" s="1"/>
  <c r="N199"/>
  <c r="L199" s="1"/>
  <c r="K199" s="1"/>
  <c r="N200"/>
  <c r="L200" s="1"/>
  <c r="K200" s="1"/>
  <c r="N201"/>
  <c r="L201" s="1"/>
  <c r="K201" s="1"/>
  <c r="L202"/>
  <c r="K202" s="1"/>
  <c r="L203"/>
  <c r="K203" s="1"/>
  <c r="L205"/>
  <c r="K205" s="1"/>
  <c r="N206"/>
  <c r="L206" s="1"/>
  <c r="K206" s="1"/>
  <c r="N207"/>
  <c r="L207" s="1"/>
  <c r="K207" s="1"/>
  <c r="L209"/>
  <c r="K209" s="1"/>
  <c r="N210"/>
  <c r="L210" s="1"/>
  <c r="K210" s="1"/>
  <c r="L211"/>
  <c r="K211" s="1"/>
  <c r="N212"/>
  <c r="L212" s="1"/>
  <c r="K212" s="1"/>
  <c r="L213"/>
  <c r="K213" s="1"/>
  <c r="L214"/>
  <c r="K214" s="1"/>
  <c r="L215"/>
  <c r="K215" s="1"/>
  <c r="N216"/>
  <c r="L216" s="1"/>
  <c r="K216" s="1"/>
  <c r="N217"/>
  <c r="L217" s="1"/>
  <c r="K217" s="1"/>
  <c r="N218"/>
  <c r="L218" s="1"/>
  <c r="K218" s="1"/>
  <c r="N220"/>
  <c r="L220" s="1"/>
  <c r="K220" s="1"/>
  <c r="L221"/>
  <c r="K221" s="1"/>
  <c r="L222"/>
  <c r="K222" s="1"/>
  <c r="N223"/>
  <c r="L223" s="1"/>
  <c r="K223" s="1"/>
  <c r="N224"/>
  <c r="L224" s="1"/>
  <c r="K224" s="1"/>
  <c r="N225"/>
  <c r="L225" s="1"/>
  <c r="K225" s="1"/>
  <c r="L226"/>
  <c r="K226" s="1"/>
  <c r="N227"/>
  <c r="L227" s="1"/>
  <c r="K227" s="1"/>
  <c r="L229"/>
  <c r="K229" s="1"/>
  <c r="L230"/>
  <c r="K230" s="1"/>
  <c r="L236"/>
  <c r="K236" s="1"/>
  <c r="L237"/>
  <c r="K237" s="1"/>
  <c r="L238"/>
  <c r="K238" s="1"/>
  <c r="L239"/>
  <c r="K239" s="1"/>
  <c r="L240"/>
  <c r="K240" s="1"/>
  <c r="L241"/>
  <c r="K241" s="1"/>
  <c r="L242"/>
  <c r="K242" s="1"/>
  <c r="N243"/>
  <c r="L243" s="1"/>
  <c r="K243" s="1"/>
  <c r="L244"/>
  <c r="K244" s="1"/>
  <c r="N245"/>
  <c r="L245" s="1"/>
  <c r="K245" s="1"/>
  <c r="L246"/>
  <c r="K246" s="1"/>
  <c r="N247"/>
  <c r="L247" s="1"/>
  <c r="K247" s="1"/>
  <c r="N248"/>
  <c r="L248" s="1"/>
  <c r="K248" s="1"/>
  <c r="N249"/>
  <c r="L249" s="1"/>
  <c r="K249" s="1"/>
  <c r="N250"/>
  <c r="L250" s="1"/>
  <c r="K250" s="1"/>
  <c r="N251"/>
  <c r="L251" s="1"/>
  <c r="K251" s="1"/>
  <c r="N252"/>
  <c r="L252" s="1"/>
  <c r="K252" s="1"/>
  <c r="L253"/>
  <c r="K253" s="1"/>
  <c r="N254"/>
  <c r="L254" s="1"/>
  <c r="K254" s="1"/>
  <c r="N255"/>
  <c r="L255" s="1"/>
  <c r="K255" s="1"/>
  <c r="N256"/>
  <c r="L256" s="1"/>
  <c r="K256" s="1"/>
  <c r="L257"/>
  <c r="K257" s="1"/>
  <c r="L258"/>
  <c r="K258" s="1"/>
  <c r="N259"/>
  <c r="L259" s="1"/>
  <c r="K259" s="1"/>
  <c r="N260"/>
  <c r="L260" s="1"/>
  <c r="K260" s="1"/>
  <c r="N261"/>
  <c r="L261" s="1"/>
  <c r="K261" s="1"/>
  <c r="N262"/>
  <c r="L262" s="1"/>
  <c r="K262" s="1"/>
  <c r="N263"/>
  <c r="L263" s="1"/>
  <c r="K263" s="1"/>
  <c r="N264"/>
  <c r="L264" s="1"/>
  <c r="K264" s="1"/>
  <c r="N265"/>
  <c r="L265" s="1"/>
  <c r="K265" s="1"/>
  <c r="N266"/>
  <c r="L266" s="1"/>
  <c r="K266" s="1"/>
  <c r="L267"/>
  <c r="K267" s="1"/>
  <c r="N268"/>
  <c r="L268" s="1"/>
  <c r="K268" s="1"/>
  <c r="L269"/>
  <c r="K269" s="1"/>
  <c r="L270"/>
  <c r="K270" s="1"/>
  <c r="N271"/>
  <c r="L271" s="1"/>
  <c r="K271" s="1"/>
  <c r="N272"/>
  <c r="L272" s="1"/>
  <c r="K272" s="1"/>
  <c r="L273"/>
  <c r="K273" s="1"/>
  <c r="N274"/>
  <c r="L274" s="1"/>
  <c r="K274" s="1"/>
  <c r="L275"/>
  <c r="K275" s="1"/>
  <c r="L276"/>
  <c r="K276" s="1"/>
  <c r="L277"/>
  <c r="K277" s="1"/>
  <c r="L278"/>
  <c r="K278" s="1"/>
  <c r="N279"/>
  <c r="L279" s="1"/>
  <c r="K279" s="1"/>
  <c r="L280"/>
  <c r="K280" s="1"/>
  <c r="N281"/>
  <c r="L281" s="1"/>
  <c r="K281" s="1"/>
  <c r="L282"/>
  <c r="K282" s="1"/>
  <c r="L283"/>
  <c r="K283" s="1"/>
  <c r="N284"/>
  <c r="L284" s="1"/>
  <c r="K284" s="1"/>
  <c r="L285"/>
  <c r="K285" s="1"/>
  <c r="N286"/>
  <c r="L286" s="1"/>
  <c r="K286" s="1"/>
  <c r="N287"/>
  <c r="L287" s="1"/>
  <c r="K287" s="1"/>
  <c r="N288"/>
  <c r="L288" s="1"/>
  <c r="K288" s="1"/>
  <c r="N289"/>
  <c r="L289" s="1"/>
  <c r="K289" s="1"/>
  <c r="N295"/>
  <c r="L295" s="1"/>
  <c r="K295" s="1"/>
  <c r="L296"/>
  <c r="K296" s="1"/>
  <c r="N317"/>
  <c r="L317" s="1"/>
  <c r="K317" s="1"/>
  <c r="L318"/>
  <c r="K318" s="1"/>
  <c r="N319"/>
  <c r="L319" s="1"/>
  <c r="K319" s="1"/>
  <c r="L320"/>
  <c r="K320" s="1"/>
  <c r="N321"/>
  <c r="L321" s="1"/>
  <c r="K321" s="1"/>
  <c r="N322"/>
  <c r="L322" s="1"/>
  <c r="K322" s="1"/>
  <c r="L323"/>
  <c r="K323" s="1"/>
  <c r="N324"/>
  <c r="L324" s="1"/>
  <c r="K324" s="1"/>
  <c r="N325"/>
  <c r="L325" s="1"/>
  <c r="K325" s="1"/>
  <c r="N326"/>
  <c r="L326" s="1"/>
  <c r="K326" s="1"/>
  <c r="N327"/>
  <c r="L327" s="1"/>
  <c r="K327" s="1"/>
  <c r="N328"/>
  <c r="L328" s="1"/>
  <c r="K328" s="1"/>
  <c r="L330"/>
  <c r="K330" s="1"/>
  <c r="L331"/>
  <c r="K331" s="1"/>
  <c r="N332"/>
  <c r="L332" s="1"/>
  <c r="K332" s="1"/>
  <c r="L333"/>
  <c r="K333" s="1"/>
  <c r="N333"/>
  <c r="L334"/>
  <c r="K334" s="1"/>
  <c r="L335"/>
  <c r="K335" s="1"/>
  <c r="L336"/>
  <c r="K336" s="1"/>
  <c r="L337"/>
  <c r="K337" s="1"/>
  <c r="N338"/>
  <c r="L338" s="1"/>
  <c r="K338" s="1"/>
  <c r="L339"/>
  <c r="K339" s="1"/>
  <c r="N340"/>
  <c r="L340" s="1"/>
  <c r="K340" s="1"/>
  <c r="L341"/>
  <c r="K341" s="1"/>
  <c r="L342"/>
  <c r="K342" s="1"/>
  <c r="L343"/>
  <c r="K343" s="1"/>
  <c r="L344"/>
  <c r="K344" s="1"/>
  <c r="L345"/>
  <c r="K345" s="1"/>
  <c r="L346"/>
  <c r="K346" s="1"/>
  <c r="L347"/>
  <c r="K347" s="1"/>
  <c r="N348"/>
  <c r="L348" s="1"/>
  <c r="K348" s="1"/>
  <c r="N349"/>
  <c r="L349" s="1"/>
  <c r="K349" s="1"/>
  <c r="N350"/>
  <c r="L350" s="1"/>
  <c r="K350" s="1"/>
  <c r="L351"/>
  <c r="K351" s="1"/>
  <c r="N352"/>
  <c r="L352" s="1"/>
  <c r="K352" s="1"/>
  <c r="N353"/>
  <c r="L353" s="1"/>
  <c r="K353" s="1"/>
  <c r="L354"/>
  <c r="K354" s="1"/>
  <c r="L355"/>
  <c r="K355" s="1"/>
  <c r="N356"/>
  <c r="L356" s="1"/>
  <c r="K356" s="1"/>
  <c r="N357"/>
  <c r="L357" s="1"/>
  <c r="K357" s="1"/>
  <c r="N358"/>
  <c r="L358" s="1"/>
  <c r="K358" s="1"/>
  <c r="N359"/>
  <c r="L359" s="1"/>
  <c r="K359" s="1"/>
  <c r="N360"/>
  <c r="L360" s="1"/>
  <c r="K360" s="1"/>
  <c r="N361"/>
  <c r="L361" s="1"/>
  <c r="K361" s="1"/>
  <c r="N362"/>
  <c r="L362" s="1"/>
  <c r="K362" s="1"/>
  <c r="L363"/>
  <c r="K363" s="1"/>
  <c r="N364"/>
  <c r="L364" s="1"/>
  <c r="K364" s="1"/>
  <c r="N365"/>
  <c r="L365" s="1"/>
  <c r="K365" s="1"/>
  <c r="L366"/>
  <c r="K366" s="1"/>
  <c r="N367"/>
  <c r="L367" s="1"/>
  <c r="K367" s="1"/>
  <c r="L368"/>
  <c r="K368" s="1"/>
  <c r="N369"/>
  <c r="L369" s="1"/>
  <c r="K369" s="1"/>
  <c r="L370"/>
  <c r="K370" s="1"/>
  <c r="L371"/>
  <c r="K371" s="1"/>
  <c r="N372"/>
  <c r="L372" s="1"/>
  <c r="K372" s="1"/>
  <c r="N373"/>
  <c r="L373" s="1"/>
  <c r="K373" s="1"/>
  <c r="N374"/>
  <c r="L374" s="1"/>
  <c r="K374" s="1"/>
  <c r="N375"/>
  <c r="L375" s="1"/>
  <c r="K375" s="1"/>
  <c r="N376"/>
  <c r="L376" s="1"/>
  <c r="K376" s="1"/>
  <c r="N377"/>
  <c r="L377" s="1"/>
  <c r="K377" s="1"/>
  <c r="N378"/>
  <c r="L378" s="1"/>
  <c r="K378" s="1"/>
  <c r="N379"/>
  <c r="L379" s="1"/>
  <c r="K379" s="1"/>
  <c r="N380"/>
  <c r="L380" s="1"/>
  <c r="K380" s="1"/>
  <c r="N381"/>
  <c r="L381" s="1"/>
  <c r="K381" s="1"/>
  <c r="N382"/>
  <c r="L382" s="1"/>
  <c r="K382" s="1"/>
  <c r="N383"/>
  <c r="L383" s="1"/>
  <c r="K383" s="1"/>
  <c r="L384"/>
  <c r="K384" s="1"/>
  <c r="L385"/>
  <c r="K385" s="1"/>
  <c r="N386"/>
  <c r="L386" s="1"/>
  <c r="K386" s="1"/>
  <c r="N387"/>
  <c r="L387" s="1"/>
  <c r="K387" s="1"/>
  <c r="N388"/>
  <c r="L388" s="1"/>
  <c r="K388" s="1"/>
  <c r="N389"/>
  <c r="L389" s="1"/>
  <c r="K389" s="1"/>
  <c r="N391"/>
  <c r="L391" s="1"/>
  <c r="K391" s="1"/>
  <c r="L392"/>
  <c r="K392" s="1"/>
  <c r="N393"/>
  <c r="L393" s="1"/>
  <c r="K393" s="1"/>
  <c r="L394"/>
  <c r="K394" s="1"/>
  <c r="N395"/>
  <c r="L395" s="1"/>
  <c r="K395" s="1"/>
  <c r="L396"/>
  <c r="K396" s="1"/>
  <c r="N397"/>
  <c r="L397" s="1"/>
  <c r="K397" s="1"/>
  <c r="L398"/>
  <c r="K398" s="1"/>
  <c r="N399"/>
  <c r="L399" s="1"/>
  <c r="K399" s="1"/>
  <c r="N400"/>
  <c r="L400" s="1"/>
  <c r="K400" s="1"/>
  <c r="N401"/>
  <c r="L401" s="1"/>
  <c r="K401" s="1"/>
  <c r="N402"/>
  <c r="L402" s="1"/>
  <c r="K402" s="1"/>
  <c r="N403"/>
  <c r="L403" s="1"/>
  <c r="K403" s="1"/>
  <c r="N404"/>
  <c r="L404" s="1"/>
  <c r="K404" s="1"/>
  <c r="L405"/>
  <c r="K405" s="1"/>
  <c r="N406"/>
  <c r="L406" s="1"/>
  <c r="K406" s="1"/>
  <c r="L407"/>
  <c r="K407" s="1"/>
  <c r="N408"/>
  <c r="L408" s="1"/>
  <c r="K408" s="1"/>
  <c r="L409"/>
  <c r="K409" s="1"/>
  <c r="N410"/>
  <c r="L410" s="1"/>
  <c r="K410" s="1"/>
  <c r="N411"/>
  <c r="L411" s="1"/>
  <c r="K411" s="1"/>
  <c r="L412"/>
  <c r="K412" s="1"/>
  <c r="N413"/>
  <c r="L413" s="1"/>
  <c r="K413" s="1"/>
  <c r="N414"/>
  <c r="L414" s="1"/>
  <c r="K414" s="1"/>
  <c r="L415"/>
  <c r="K415" s="1"/>
  <c r="L416"/>
  <c r="K416" s="1"/>
  <c r="L417"/>
  <c r="K417" s="1"/>
  <c r="L418"/>
  <c r="K418" s="1"/>
  <c r="N419"/>
  <c r="L419" s="1"/>
  <c r="K419" s="1"/>
  <c r="N420"/>
  <c r="L420" s="1"/>
  <c r="K420" s="1"/>
  <c r="N421"/>
  <c r="L421" s="1"/>
  <c r="K421" s="1"/>
  <c r="N422"/>
  <c r="L422" s="1"/>
  <c r="K422" s="1"/>
  <c r="L423"/>
  <c r="K423" s="1"/>
  <c r="N424"/>
  <c r="L424" s="1"/>
  <c r="K424" s="1"/>
  <c r="L425"/>
  <c r="K425" s="1"/>
  <c r="N426"/>
  <c r="L426" s="1"/>
  <c r="K426" s="1"/>
  <c r="L427"/>
  <c r="K427" s="1"/>
  <c r="N428"/>
  <c r="L428" s="1"/>
  <c r="K428" s="1"/>
  <c r="L429"/>
  <c r="K429" s="1"/>
  <c r="N456"/>
  <c r="L456" s="1"/>
  <c r="K456" s="1"/>
  <c r="N457"/>
  <c r="L457" s="1"/>
  <c r="K457" s="1"/>
  <c r="N458"/>
  <c r="L458" s="1"/>
  <c r="K458" s="1"/>
  <c r="N459"/>
  <c r="L459" s="1"/>
  <c r="K459" s="1"/>
  <c r="N460"/>
  <c r="L460" s="1"/>
  <c r="K460" s="1"/>
  <c r="N461"/>
  <c r="L461" s="1"/>
  <c r="K461" s="1"/>
  <c r="N462"/>
  <c r="L462" s="1"/>
  <c r="K462" s="1"/>
  <c r="N463"/>
  <c r="L463" s="1"/>
  <c r="K463" s="1"/>
  <c r="N464"/>
  <c r="L464" s="1"/>
  <c r="K464" s="1"/>
  <c r="N465"/>
  <c r="L465" s="1"/>
  <c r="K465" s="1"/>
  <c r="N466"/>
  <c r="L466" s="1"/>
  <c r="K466" s="1"/>
  <c r="N467"/>
  <c r="L467" s="1"/>
  <c r="K467" s="1"/>
  <c r="N468"/>
  <c r="L468" s="1"/>
  <c r="K468" s="1"/>
  <c r="N469"/>
  <c r="L469" s="1"/>
  <c r="K469" s="1"/>
  <c r="N470"/>
  <c r="L470" s="1"/>
  <c r="K470" s="1"/>
  <c r="N471"/>
  <c r="L471" s="1"/>
  <c r="N472"/>
  <c r="L472" s="1"/>
  <c r="N478"/>
  <c r="L478" s="1"/>
  <c r="K478" s="1"/>
  <c r="N479"/>
  <c r="L479" s="1"/>
  <c r="K479" s="1"/>
  <c r="N480"/>
  <c r="L480" s="1"/>
  <c r="K480" s="1"/>
  <c r="N481"/>
  <c r="L481" s="1"/>
  <c r="K481" s="1"/>
  <c r="N482"/>
  <c r="L482" s="1"/>
  <c r="K482" s="1"/>
  <c r="N483"/>
  <c r="L483" s="1"/>
  <c r="K483" s="1"/>
  <c r="N484"/>
  <c r="L484" s="1"/>
  <c r="K484" s="1"/>
  <c r="N485"/>
  <c r="L485" s="1"/>
  <c r="K485" s="1"/>
  <c r="N486"/>
  <c r="L486" s="1"/>
  <c r="K486" s="1"/>
  <c r="N487"/>
  <c r="L487" s="1"/>
  <c r="K487" s="1"/>
  <c r="N488"/>
  <c r="L488" s="1"/>
  <c r="K488" s="1"/>
  <c r="N489"/>
  <c r="L489" s="1"/>
  <c r="K489" s="1"/>
  <c r="N490"/>
  <c r="L490" s="1"/>
  <c r="K490" s="1"/>
  <c r="N491"/>
  <c r="L491" s="1"/>
  <c r="K491" s="1"/>
  <c r="N492"/>
  <c r="L492" s="1"/>
  <c r="K492" s="1"/>
  <c r="N493"/>
  <c r="L493" s="1"/>
  <c r="K493" s="1"/>
  <c r="N494"/>
  <c r="L494" s="1"/>
  <c r="K494" s="1"/>
  <c r="N495"/>
  <c r="L495" s="1"/>
  <c r="K495" s="1"/>
  <c r="N496"/>
  <c r="L496" s="1"/>
  <c r="K496" s="1"/>
  <c r="N497"/>
  <c r="L497" s="1"/>
  <c r="K497" s="1"/>
  <c r="N498"/>
  <c r="L498" s="1"/>
  <c r="K498" s="1"/>
  <c r="N499"/>
  <c r="L499" s="1"/>
  <c r="K499" s="1"/>
  <c r="N500"/>
  <c r="L500" s="1"/>
  <c r="K500" s="1"/>
  <c r="N501"/>
  <c r="L501" s="1"/>
  <c r="K501" s="1"/>
  <c r="N502"/>
  <c r="L502" s="1"/>
  <c r="K502" s="1"/>
  <c r="N503"/>
  <c r="L503" s="1"/>
  <c r="K503" s="1"/>
  <c r="N504"/>
  <c r="L504" s="1"/>
  <c r="K504" s="1"/>
  <c r="N505"/>
  <c r="L505" s="1"/>
  <c r="K505" s="1"/>
  <c r="N506"/>
  <c r="L506" s="1"/>
  <c r="K506" s="1"/>
  <c r="N507"/>
  <c r="L507" s="1"/>
  <c r="N508"/>
  <c r="L508" s="1"/>
  <c r="N509"/>
  <c r="L509" s="1"/>
  <c r="N510"/>
  <c r="L510" s="1"/>
  <c r="K510" s="1"/>
  <c r="L515"/>
  <c r="K515" s="1"/>
  <c r="L516"/>
  <c r="K516" s="1"/>
  <c r="L517"/>
  <c r="K517" s="1"/>
  <c r="L518"/>
  <c r="K518" s="1"/>
  <c r="L519"/>
  <c r="K519" s="1"/>
  <c r="L520"/>
  <c r="K520" s="1"/>
  <c r="L521"/>
  <c r="K521" s="1"/>
  <c r="L522"/>
  <c r="K522" s="1"/>
  <c r="L523"/>
  <c r="K523" s="1"/>
  <c r="L524"/>
  <c r="K524" s="1"/>
  <c r="L525"/>
  <c r="K525" s="1"/>
  <c r="L526"/>
  <c r="K526" s="1"/>
  <c r="L527"/>
  <c r="K527" s="1"/>
  <c r="L528"/>
  <c r="K528" s="1"/>
  <c r="L529"/>
  <c r="K529" s="1"/>
  <c r="L530"/>
  <c r="K530" s="1"/>
  <c r="L531"/>
  <c r="K531" s="1"/>
  <c r="L532"/>
  <c r="K532" s="1"/>
  <c r="L533"/>
  <c r="K533" s="1"/>
  <c r="L534"/>
  <c r="K534" s="1"/>
  <c r="L535"/>
  <c r="K535" s="1"/>
  <c r="L536"/>
  <c r="K536" s="1"/>
  <c r="L537"/>
  <c r="K537" s="1"/>
  <c r="L538"/>
  <c r="K538" s="1"/>
  <c r="L539"/>
  <c r="K539" s="1"/>
  <c r="L540"/>
  <c r="K540" s="1"/>
  <c r="L541"/>
  <c r="K541" s="1"/>
  <c r="L542"/>
  <c r="K542" s="1"/>
  <c r="N543"/>
  <c r="L543" s="1"/>
  <c r="K543" s="1"/>
  <c r="N544"/>
  <c r="L544" s="1"/>
  <c r="K544" s="1"/>
  <c r="N545"/>
  <c r="L545" s="1"/>
  <c r="K545" s="1"/>
  <c r="N546"/>
  <c r="L546" s="1"/>
  <c r="K546" s="1"/>
  <c r="N547"/>
  <c r="L547" s="1"/>
  <c r="K547" s="1"/>
  <c r="N548"/>
  <c r="L548" s="1"/>
  <c r="K548" s="1"/>
  <c r="N606"/>
  <c r="L606" s="1"/>
  <c r="K606" s="1"/>
  <c r="N607"/>
  <c r="L607" s="1"/>
  <c r="K607" s="1"/>
  <c r="N608"/>
  <c r="L608" s="1"/>
  <c r="K608" s="1"/>
  <c r="N609"/>
  <c r="L609" s="1"/>
  <c r="K609" s="1"/>
  <c r="N610"/>
  <c r="L610" s="1"/>
  <c r="K610" s="1"/>
  <c r="N611"/>
  <c r="L611" s="1"/>
  <c r="K611" s="1"/>
  <c r="N612"/>
  <c r="L612" s="1"/>
  <c r="K612" s="1"/>
  <c r="N613"/>
  <c r="L613" s="1"/>
  <c r="K613" s="1"/>
  <c r="N614"/>
  <c r="L614" s="1"/>
  <c r="K614" s="1"/>
  <c r="N615"/>
  <c r="L615" s="1"/>
  <c r="K615" s="1"/>
  <c r="N616"/>
  <c r="L616" s="1"/>
  <c r="K616" s="1"/>
  <c r="N617"/>
  <c r="L617" s="1"/>
  <c r="K617" s="1"/>
  <c r="N618"/>
  <c r="L618" s="1"/>
  <c r="K618" s="1"/>
  <c r="N619"/>
  <c r="L619" s="1"/>
  <c r="K619" s="1"/>
  <c r="N620"/>
  <c r="L620" s="1"/>
  <c r="K620" s="1"/>
  <c r="N621"/>
  <c r="L621" s="1"/>
  <c r="K621" s="1"/>
  <c r="N622"/>
  <c r="L622" s="1"/>
  <c r="K622" s="1"/>
  <c r="N623"/>
  <c r="L623" s="1"/>
  <c r="K623" s="1"/>
  <c r="N624"/>
  <c r="L624" s="1"/>
  <c r="K624" s="1"/>
  <c r="N625"/>
  <c r="L625" s="1"/>
  <c r="K625" s="1"/>
  <c r="N626"/>
  <c r="L626" s="1"/>
  <c r="K626" s="1"/>
  <c r="N627"/>
  <c r="L627" s="1"/>
  <c r="K627" s="1"/>
  <c r="N628"/>
  <c r="L628" s="1"/>
  <c r="K628" s="1"/>
  <c r="N629"/>
  <c r="L629" s="1"/>
  <c r="K629" s="1"/>
  <c r="N630"/>
  <c r="L630" s="1"/>
  <c r="K630" s="1"/>
  <c r="N631"/>
  <c r="L631" s="1"/>
  <c r="K631" s="1"/>
  <c r="N632"/>
  <c r="L632" s="1"/>
  <c r="K632" s="1"/>
  <c r="N633"/>
  <c r="L633" s="1"/>
  <c r="K633" s="1"/>
  <c r="N634"/>
  <c r="L634" s="1"/>
  <c r="K634" s="1"/>
  <c r="N635"/>
  <c r="L635" s="1"/>
  <c r="K635" s="1"/>
  <c r="N636"/>
  <c r="L636" s="1"/>
  <c r="K636" s="1"/>
  <c r="N637"/>
  <c r="L637" s="1"/>
  <c r="K637" s="1"/>
  <c r="N638"/>
  <c r="L638" s="1"/>
  <c r="K638" s="1"/>
  <c r="N639"/>
  <c r="L639" s="1"/>
  <c r="K639" s="1"/>
  <c r="N640"/>
  <c r="L640" s="1"/>
  <c r="K640" s="1"/>
  <c r="N641"/>
  <c r="L641" s="1"/>
  <c r="K641" s="1"/>
  <c r="N642"/>
  <c r="L642" s="1"/>
  <c r="K642" s="1"/>
  <c r="N643"/>
  <c r="L643" s="1"/>
  <c r="K643" s="1"/>
  <c r="N644"/>
  <c r="L644" s="1"/>
  <c r="K644" s="1"/>
  <c r="N645"/>
  <c r="L645" s="1"/>
  <c r="K645" s="1"/>
  <c r="N646"/>
  <c r="L646" s="1"/>
  <c r="K646" s="1"/>
  <c r="N647"/>
  <c r="L647" s="1"/>
  <c r="K647" s="1"/>
  <c r="N648"/>
  <c r="L648" s="1"/>
  <c r="K648" s="1"/>
  <c r="N649"/>
  <c r="L649" s="1"/>
  <c r="K649" s="1"/>
  <c r="N650"/>
  <c r="L650" s="1"/>
  <c r="K650" s="1"/>
  <c r="N651"/>
  <c r="L651" s="1"/>
  <c r="K651" s="1"/>
  <c r="N652"/>
  <c r="L652" s="1"/>
  <c r="K652" s="1"/>
  <c r="N653"/>
  <c r="L653" s="1"/>
  <c r="K653" s="1"/>
  <c r="N654"/>
  <c r="L654" s="1"/>
  <c r="K654" s="1"/>
  <c r="N655"/>
  <c r="L655" s="1"/>
  <c r="K655" s="1"/>
  <c r="N656"/>
  <c r="L656" s="1"/>
  <c r="K656" s="1"/>
  <c r="N657"/>
  <c r="L657" s="1"/>
  <c r="K657" s="1"/>
  <c r="N658"/>
  <c r="L658" s="1"/>
  <c r="K658" s="1"/>
  <c r="N659"/>
  <c r="L659" s="1"/>
  <c r="K659" s="1"/>
  <c r="N660"/>
  <c r="L660" s="1"/>
  <c r="K660" s="1"/>
  <c r="N661"/>
  <c r="L661" s="1"/>
  <c r="K661" s="1"/>
  <c r="N662"/>
  <c r="L662" s="1"/>
  <c r="K662" s="1"/>
  <c r="N663"/>
  <c r="L663" s="1"/>
  <c r="K663" s="1"/>
  <c r="N664"/>
  <c r="L664" s="1"/>
  <c r="K664" s="1"/>
  <c r="N665"/>
  <c r="L665" s="1"/>
  <c r="K665" s="1"/>
  <c r="N666"/>
  <c r="L666" s="1"/>
  <c r="K666" s="1"/>
  <c r="N667"/>
  <c r="L667" s="1"/>
  <c r="K667" s="1"/>
  <c r="N668"/>
  <c r="L668" s="1"/>
  <c r="K668" s="1"/>
  <c r="N669"/>
  <c r="L669" s="1"/>
  <c r="K669" s="1"/>
  <c r="N670"/>
  <c r="L670" s="1"/>
  <c r="K670" s="1"/>
  <c r="N671"/>
  <c r="L671" s="1"/>
  <c r="K671" s="1"/>
  <c r="N672"/>
  <c r="L672" s="1"/>
  <c r="K672" s="1"/>
  <c r="N673"/>
  <c r="L673" s="1"/>
  <c r="K673" s="1"/>
  <c r="N674"/>
  <c r="L674" s="1"/>
  <c r="K674" s="1"/>
  <c r="N675"/>
  <c r="L675" s="1"/>
  <c r="K675" s="1"/>
  <c r="N676"/>
  <c r="L676" s="1"/>
  <c r="K676" s="1"/>
  <c r="N677"/>
  <c r="L677" s="1"/>
  <c r="K677" s="1"/>
  <c r="N678"/>
  <c r="L678" s="1"/>
  <c r="K678" s="1"/>
  <c r="N679"/>
  <c r="L679" s="1"/>
  <c r="K679" s="1"/>
  <c r="N680"/>
  <c r="L680" s="1"/>
  <c r="K680" s="1"/>
  <c r="N681"/>
  <c r="L681" s="1"/>
  <c r="K681" s="1"/>
  <c r="N682"/>
  <c r="L682" s="1"/>
  <c r="K682" s="1"/>
  <c r="N683"/>
  <c r="L683" s="1"/>
  <c r="K683" s="1"/>
  <c r="N684"/>
  <c r="L684" s="1"/>
  <c r="K684" s="1"/>
  <c r="N685"/>
  <c r="L685" s="1"/>
  <c r="K685" s="1"/>
  <c r="N686"/>
  <c r="L686" s="1"/>
  <c r="K686" s="1"/>
  <c r="N687"/>
  <c r="L687" s="1"/>
  <c r="K687" s="1"/>
  <c r="N688"/>
  <c r="L688" s="1"/>
  <c r="K688" s="1"/>
  <c r="N689"/>
  <c r="L689" s="1"/>
  <c r="K689" s="1"/>
  <c r="N690"/>
  <c r="L690" s="1"/>
  <c r="K690" s="1"/>
  <c r="N691"/>
  <c r="L691" s="1"/>
  <c r="K691" s="1"/>
  <c r="N692"/>
  <c r="L692" s="1"/>
  <c r="K692" s="1"/>
  <c r="N693"/>
  <c r="L693" s="1"/>
  <c r="K693" s="1"/>
  <c r="N694"/>
  <c r="L694" s="1"/>
  <c r="K694" s="1"/>
  <c r="N695"/>
  <c r="L695" s="1"/>
  <c r="K695" s="1"/>
  <c r="N696"/>
  <c r="L696" s="1"/>
  <c r="K696" s="1"/>
  <c r="N697"/>
  <c r="L697" s="1"/>
  <c r="K697" s="1"/>
  <c r="N698"/>
  <c r="L698" s="1"/>
  <c r="K698" s="1"/>
  <c r="N699"/>
  <c r="L699" s="1"/>
  <c r="K699" s="1"/>
  <c r="N700"/>
  <c r="L700" s="1"/>
  <c r="K700" s="1"/>
  <c r="N701"/>
  <c r="L701" s="1"/>
  <c r="K701" s="1"/>
  <c r="N702"/>
  <c r="L702" s="1"/>
  <c r="K702" s="1"/>
  <c r="N703"/>
  <c r="L703" s="1"/>
  <c r="K703" s="1"/>
  <c r="N704"/>
  <c r="L704" s="1"/>
  <c r="K704" s="1"/>
  <c r="N705"/>
  <c r="L705" s="1"/>
  <c r="K705" s="1"/>
  <c r="N706"/>
  <c r="L706" s="1"/>
  <c r="K706" s="1"/>
  <c r="N707"/>
  <c r="L707" s="1"/>
  <c r="N708"/>
  <c r="L708" s="1"/>
  <c r="K708" s="1"/>
  <c r="N709"/>
  <c r="L709" s="1"/>
  <c r="N710"/>
  <c r="L710" s="1"/>
  <c r="K710" s="1"/>
  <c r="N711"/>
  <c r="L711" s="1"/>
  <c r="N712"/>
  <c r="L712" s="1"/>
  <c r="K712" s="1"/>
  <c r="N713"/>
  <c r="L713" s="1"/>
  <c r="N714"/>
  <c r="L714" s="1"/>
  <c r="K714" s="1"/>
  <c r="N715"/>
  <c r="L715" s="1"/>
  <c r="K715" s="1"/>
  <c r="N716"/>
  <c r="L716" s="1"/>
  <c r="K716" s="1"/>
  <c r="N717"/>
  <c r="L717" s="1"/>
  <c r="K717" s="1"/>
  <c r="N718"/>
  <c r="L718" s="1"/>
  <c r="K718" s="1"/>
  <c r="N719"/>
  <c r="L719" s="1"/>
  <c r="K719" s="1"/>
  <c r="N720"/>
  <c r="L720" s="1"/>
  <c r="K720" s="1"/>
  <c r="N721"/>
  <c r="L721" s="1"/>
  <c r="K721" s="1"/>
  <c r="N722"/>
  <c r="L722" s="1"/>
  <c r="K722" s="1"/>
  <c r="N723"/>
  <c r="L723" s="1"/>
  <c r="K723" s="1"/>
  <c r="N724"/>
  <c r="L724" s="1"/>
  <c r="K724" s="1"/>
  <c r="N725"/>
  <c r="L725" s="1"/>
  <c r="K725" s="1"/>
  <c r="N726"/>
  <c r="L726" s="1"/>
  <c r="K726" s="1"/>
  <c r="N727"/>
  <c r="L727" s="1"/>
  <c r="K727" s="1"/>
  <c r="N728"/>
  <c r="L728" s="1"/>
  <c r="K728" s="1"/>
  <c r="N729"/>
  <c r="L729" s="1"/>
  <c r="K729" s="1"/>
  <c r="N730"/>
  <c r="L730" s="1"/>
  <c r="K730" s="1"/>
  <c r="N731"/>
  <c r="L731" s="1"/>
  <c r="K731" s="1"/>
  <c r="N732"/>
  <c r="L732" s="1"/>
  <c r="K732" s="1"/>
  <c r="N733"/>
  <c r="L733" s="1"/>
  <c r="K733" s="1"/>
  <c r="N734"/>
  <c r="L734" s="1"/>
  <c r="K734" s="1"/>
  <c r="N735"/>
  <c r="L735" s="1"/>
  <c r="N736"/>
  <c r="L736" s="1"/>
  <c r="K736" s="1"/>
  <c r="N737"/>
  <c r="L737" s="1"/>
  <c r="K737" s="1"/>
  <c r="N738"/>
  <c r="L738" s="1"/>
  <c r="K738" s="1"/>
  <c r="N739"/>
  <c r="L739" s="1"/>
  <c r="K739" s="1"/>
  <c r="N740"/>
  <c r="L740" s="1"/>
  <c r="K740" s="1"/>
  <c r="N741"/>
  <c r="L741" s="1"/>
  <c r="K741" s="1"/>
  <c r="N742"/>
  <c r="L742" s="1"/>
  <c r="K742" s="1"/>
  <c r="N743"/>
  <c r="L743" s="1"/>
  <c r="N744"/>
  <c r="L744" s="1"/>
  <c r="K744" s="1"/>
  <c r="N745"/>
  <c r="L745" s="1"/>
  <c r="K745" s="1"/>
  <c r="N746"/>
  <c r="L746" s="1"/>
  <c r="K746" s="1"/>
  <c r="N747"/>
  <c r="L747" s="1"/>
  <c r="K747" s="1"/>
  <c r="N748"/>
  <c r="L748" s="1"/>
  <c r="K748" s="1"/>
  <c r="N749"/>
  <c r="L749" s="1"/>
  <c r="K749" s="1"/>
  <c r="N750"/>
  <c r="L750" s="1"/>
  <c r="K750" s="1"/>
  <c r="N751"/>
  <c r="L751" s="1"/>
  <c r="K751" s="1"/>
  <c r="N752"/>
  <c r="L752" s="1"/>
  <c r="K752" s="1"/>
  <c r="N753"/>
  <c r="L753" s="1"/>
  <c r="K753" s="1"/>
  <c r="N754"/>
  <c r="L754" s="1"/>
  <c r="K754" s="1"/>
  <c r="N755"/>
  <c r="L755" s="1"/>
  <c r="K755" s="1"/>
  <c r="N756"/>
  <c r="L756" s="1"/>
  <c r="K756" s="1"/>
  <c r="N757"/>
  <c r="L757" s="1"/>
  <c r="N758"/>
  <c r="L758" s="1"/>
  <c r="N759"/>
  <c r="L759" s="1"/>
  <c r="N760"/>
  <c r="L760" s="1"/>
  <c r="N761"/>
  <c r="L761" s="1"/>
  <c r="K761" s="1"/>
  <c r="N762"/>
  <c r="L762" s="1"/>
  <c r="K762" s="1"/>
  <c r="N763"/>
  <c r="L763" s="1"/>
  <c r="K763" s="1"/>
  <c r="N764"/>
  <c r="L764" s="1"/>
  <c r="K764" s="1"/>
  <c r="N765"/>
  <c r="L765" s="1"/>
  <c r="N766"/>
  <c r="L766" s="1"/>
  <c r="N767"/>
  <c r="L767" s="1"/>
  <c r="N768"/>
  <c r="L768" s="1"/>
  <c r="L817"/>
  <c r="K817" s="1"/>
  <c r="N818"/>
  <c r="L818" s="1"/>
  <c r="K818" s="1"/>
  <c r="L819"/>
  <c r="K819" s="1"/>
  <c r="L820"/>
  <c r="K820" s="1"/>
  <c r="N823"/>
  <c r="L823" s="1"/>
  <c r="K823" s="1"/>
  <c r="N824"/>
  <c r="L824" s="1"/>
  <c r="K824" s="1"/>
  <c r="N825"/>
  <c r="L825" s="1"/>
  <c r="K825" s="1"/>
  <c r="N826"/>
  <c r="L826" s="1"/>
  <c r="K826" s="1"/>
  <c r="N827"/>
  <c r="L827" s="1"/>
  <c r="K827" s="1"/>
  <c r="K106" i="14"/>
  <c r="I106" s="1"/>
  <c r="J43" i="24"/>
  <c r="I43" s="1"/>
  <c r="H43" s="1"/>
  <c r="K45" i="16"/>
  <c r="I45" s="1"/>
  <c r="T245" i="8"/>
  <c r="M245" s="1"/>
  <c r="K274" i="15"/>
  <c r="J274" s="1"/>
  <c r="K273"/>
  <c r="J273" s="1"/>
  <c r="K272"/>
  <c r="J272" s="1"/>
  <c r="K271"/>
  <c r="J271" s="1"/>
  <c r="K269"/>
  <c r="J269" s="1"/>
  <c r="K268"/>
  <c r="J268" s="1"/>
  <c r="K267"/>
  <c r="J267" s="1"/>
  <c r="K266"/>
  <c r="J266" s="1"/>
  <c r="K265"/>
  <c r="J265" s="1"/>
  <c r="K264"/>
  <c r="J264" s="1"/>
  <c r="K263"/>
  <c r="J263" s="1"/>
  <c r="K261"/>
  <c r="J261" s="1"/>
  <c r="K259"/>
  <c r="J259" s="1"/>
  <c r="K258"/>
  <c r="J258" s="1"/>
  <c r="K256"/>
  <c r="K255"/>
  <c r="K253"/>
  <c r="J253" s="1"/>
  <c r="K252"/>
  <c r="K249"/>
  <c r="J249" s="1"/>
  <c r="K246"/>
  <c r="J246" s="1"/>
  <c r="M31" i="8"/>
  <c r="K16" i="16"/>
  <c r="I16" s="1"/>
  <c r="I34"/>
  <c r="J16" i="32"/>
  <c r="H16" s="1"/>
  <c r="J18"/>
  <c r="H18" s="1"/>
  <c r="J19"/>
  <c r="H19" s="1"/>
  <c r="J20"/>
  <c r="H20" s="1"/>
  <c r="J21"/>
  <c r="H21" s="1"/>
  <c r="J22"/>
  <c r="H22" s="1"/>
  <c r="J23"/>
  <c r="H23" s="1"/>
  <c r="J24"/>
  <c r="H24" s="1"/>
  <c r="J25"/>
  <c r="H25" s="1"/>
  <c r="H26"/>
  <c r="J26"/>
  <c r="H27"/>
  <c r="J27"/>
  <c r="H28"/>
  <c r="J28"/>
  <c r="J34"/>
  <c r="H34" s="1"/>
  <c r="J35"/>
  <c r="H35" s="1"/>
  <c r="J36"/>
  <c r="H36" s="1"/>
  <c r="J37"/>
  <c r="H37" s="1"/>
  <c r="J38"/>
  <c r="H38" s="1"/>
  <c r="J39"/>
  <c r="H39" s="1"/>
  <c r="J40"/>
  <c r="H40" s="1"/>
  <c r="J41"/>
  <c r="H41" s="1"/>
  <c r="J42"/>
  <c r="H42" s="1"/>
  <c r="J43"/>
  <c r="H43" s="1"/>
  <c r="J44"/>
  <c r="H44" s="1"/>
  <c r="J45"/>
  <c r="H45" s="1"/>
  <c r="J46"/>
  <c r="H46" s="1"/>
  <c r="J47"/>
  <c r="H47" s="1"/>
  <c r="J48"/>
  <c r="H48" s="1"/>
  <c r="J49"/>
  <c r="H49" s="1"/>
  <c r="J50"/>
  <c r="H50" s="1"/>
  <c r="J51"/>
  <c r="H51" s="1"/>
  <c r="J52"/>
  <c r="H52" s="1"/>
  <c r="J53"/>
  <c r="H53" s="1"/>
  <c r="J54"/>
  <c r="H54" s="1"/>
  <c r="J55"/>
  <c r="H55" s="1"/>
  <c r="J56"/>
  <c r="H56" s="1"/>
  <c r="J57"/>
  <c r="H57" s="1"/>
  <c r="J58"/>
  <c r="H58" s="1"/>
  <c r="J59"/>
  <c r="H59" s="1"/>
  <c r="J60"/>
  <c r="H60" s="1"/>
  <c r="J61"/>
  <c r="H61" s="1"/>
  <c r="J62"/>
  <c r="H62" s="1"/>
  <c r="J63"/>
  <c r="H63" s="1"/>
  <c r="J64"/>
  <c r="H64" s="1"/>
  <c r="J65"/>
  <c r="H65" s="1"/>
  <c r="J66"/>
  <c r="H66" s="1"/>
  <c r="J67"/>
  <c r="H67" s="1"/>
  <c r="J68"/>
  <c r="H68" s="1"/>
  <c r="J69"/>
  <c r="H69" s="1"/>
  <c r="J70"/>
  <c r="H70" s="1"/>
  <c r="J71"/>
  <c r="H71" s="1"/>
  <c r="J72"/>
  <c r="H72" s="1"/>
  <c r="J73"/>
  <c r="H73" s="1"/>
  <c r="J74"/>
  <c r="H74" s="1"/>
  <c r="J75"/>
  <c r="H75" s="1"/>
  <c r="J76"/>
  <c r="H76" s="1"/>
  <c r="J77"/>
  <c r="H77" s="1"/>
  <c r="J78"/>
  <c r="H78" s="1"/>
  <c r="J79"/>
  <c r="H79" s="1"/>
  <c r="J80"/>
  <c r="H80" s="1"/>
  <c r="J81"/>
  <c r="H81" s="1"/>
  <c r="J82"/>
  <c r="H82" s="1"/>
  <c r="J83"/>
  <c r="H83" s="1"/>
  <c r="J84"/>
  <c r="H84" s="1"/>
  <c r="J85"/>
  <c r="H85" s="1"/>
  <c r="J86"/>
  <c r="H86" s="1"/>
  <c r="J87"/>
  <c r="H87" s="1"/>
  <c r="J88"/>
  <c r="H88" s="1"/>
  <c r="J89"/>
  <c r="H89" s="1"/>
  <c r="J90"/>
  <c r="H90" s="1"/>
  <c r="J91"/>
  <c r="H91" s="1"/>
  <c r="J92"/>
  <c r="H92" s="1"/>
  <c r="J93"/>
  <c r="H93" s="1"/>
  <c r="J94"/>
  <c r="H94" s="1"/>
  <c r="J95"/>
  <c r="H95" s="1"/>
  <c r="J96"/>
  <c r="H96" s="1"/>
  <c r="J97"/>
  <c r="H97" s="1"/>
  <c r="J98"/>
  <c r="H98" s="1"/>
  <c r="J99"/>
  <c r="H99" s="1"/>
  <c r="J100"/>
  <c r="H100" s="1"/>
  <c r="J101"/>
  <c r="H101" s="1"/>
  <c r="J102"/>
  <c r="H102" s="1"/>
  <c r="J109"/>
  <c r="H109" s="1"/>
  <c r="J110"/>
  <c r="H110" s="1"/>
  <c r="J112"/>
  <c r="H112" s="1"/>
  <c r="J113"/>
  <c r="H113" s="1"/>
  <c r="J114"/>
  <c r="H114" s="1"/>
  <c r="J115"/>
  <c r="H115" s="1"/>
  <c r="J116"/>
  <c r="H116" s="1"/>
  <c r="J117"/>
  <c r="H117" s="1"/>
  <c r="J119"/>
  <c r="H119" s="1"/>
  <c r="J120"/>
  <c r="H120" s="1"/>
  <c r="J121"/>
  <c r="H121" s="1"/>
  <c r="J122"/>
  <c r="H122" s="1"/>
  <c r="J123"/>
  <c r="H123" s="1"/>
  <c r="J125"/>
  <c r="H125" s="1"/>
  <c r="J126"/>
  <c r="H126" s="1"/>
  <c r="J127"/>
  <c r="H127" s="1"/>
  <c r="J128"/>
  <c r="H128" s="1"/>
  <c r="J129"/>
  <c r="H129" s="1"/>
  <c r="J131"/>
  <c r="H131" s="1"/>
  <c r="J132"/>
  <c r="H132" s="1"/>
  <c r="J133"/>
  <c r="H133" s="1"/>
  <c r="J134"/>
  <c r="H134" s="1"/>
  <c r="J135"/>
  <c r="H135" s="1"/>
  <c r="J137"/>
  <c r="H137" s="1"/>
  <c r="J138"/>
  <c r="H138" s="1"/>
  <c r="J139"/>
  <c r="H139" s="1"/>
  <c r="J140"/>
  <c r="H140" s="1"/>
  <c r="J141"/>
  <c r="H141" s="1"/>
  <c r="J142"/>
  <c r="H142" s="1"/>
  <c r="J143"/>
  <c r="H143" s="1"/>
  <c r="J144"/>
  <c r="H144" s="1"/>
  <c r="J145"/>
  <c r="H145" s="1"/>
  <c r="J146"/>
  <c r="H146" s="1"/>
  <c r="J147"/>
  <c r="H147" s="1"/>
  <c r="J149"/>
  <c r="H149" s="1"/>
  <c r="J150"/>
  <c r="H150" s="1"/>
  <c r="J151"/>
  <c r="H151" s="1"/>
  <c r="J152"/>
  <c r="H152" s="1"/>
  <c r="J153"/>
  <c r="H153" s="1"/>
  <c r="J154"/>
  <c r="H154" s="1"/>
  <c r="J155"/>
  <c r="H155" s="1"/>
  <c r="J156"/>
  <c r="H156" s="1"/>
  <c r="J157"/>
  <c r="H157" s="1"/>
  <c r="J158"/>
  <c r="H158" s="1"/>
  <c r="J159"/>
  <c r="H159" s="1"/>
  <c r="J160"/>
  <c r="H160" s="1"/>
  <c r="J161"/>
  <c r="H161" s="1"/>
  <c r="J162"/>
  <c r="H162" s="1"/>
  <c r="J163"/>
  <c r="H163" s="1"/>
  <c r="J164"/>
  <c r="H164" s="1"/>
  <c r="J166"/>
  <c r="H166" s="1"/>
  <c r="J167"/>
  <c r="H167" s="1"/>
  <c r="J168"/>
  <c r="H168" s="1"/>
  <c r="J169"/>
  <c r="H169" s="1"/>
  <c r="J170"/>
  <c r="H170" s="1"/>
  <c r="J171"/>
  <c r="H171" s="1"/>
  <c r="J172"/>
  <c r="H172" s="1"/>
  <c r="J173"/>
  <c r="H173" s="1"/>
  <c r="J175"/>
  <c r="H175" s="1"/>
  <c r="J176"/>
  <c r="H176" s="1"/>
  <c r="J177"/>
  <c r="H177" s="1"/>
  <c r="J178"/>
  <c r="H178" s="1"/>
  <c r="J179"/>
  <c r="H179" s="1"/>
  <c r="J180"/>
  <c r="H180" s="1"/>
  <c r="J181"/>
  <c r="H181" s="1"/>
  <c r="J182"/>
  <c r="H182" s="1"/>
  <c r="J184"/>
  <c r="H184" s="1"/>
  <c r="J185"/>
  <c r="H185" s="1"/>
  <c r="J186"/>
  <c r="H186" s="1"/>
  <c r="J188"/>
  <c r="H188" s="1"/>
  <c r="J189"/>
  <c r="H189" s="1"/>
  <c r="J190"/>
  <c r="H190" s="1"/>
  <c r="J191"/>
  <c r="H191" s="1"/>
  <c r="J192"/>
  <c r="H192" s="1"/>
  <c r="J193"/>
  <c r="H193" s="1"/>
  <c r="J194"/>
  <c r="H194" s="1"/>
  <c r="J201"/>
  <c r="H201" s="1"/>
  <c r="J202"/>
  <c r="H202" s="1"/>
  <c r="J203"/>
  <c r="H203" s="1"/>
  <c r="J204"/>
  <c r="H204" s="1"/>
  <c r="J205"/>
  <c r="H205" s="1"/>
  <c r="J206"/>
  <c r="H206" s="1"/>
  <c r="J207"/>
  <c r="H207" s="1"/>
  <c r="J208"/>
  <c r="H208" s="1"/>
  <c r="J209"/>
  <c r="H209" s="1"/>
  <c r="J211"/>
  <c r="H211" s="1"/>
  <c r="J212"/>
  <c r="H212" s="1"/>
  <c r="J213"/>
  <c r="H213" s="1"/>
  <c r="J214"/>
  <c r="H214" s="1"/>
  <c r="J215"/>
  <c r="H215" s="1"/>
  <c r="J216"/>
  <c r="H216" s="1"/>
  <c r="J217"/>
  <c r="H217" s="1"/>
  <c r="J218"/>
  <c r="H218" s="1"/>
  <c r="J219"/>
  <c r="H219" s="1"/>
  <c r="J221"/>
  <c r="H221" s="1"/>
  <c r="J222"/>
  <c r="H222" s="1"/>
  <c r="J223"/>
  <c r="H223" s="1"/>
  <c r="J224"/>
  <c r="H224" s="1"/>
  <c r="J225"/>
  <c r="H225" s="1"/>
  <c r="J226"/>
  <c r="H226" s="1"/>
  <c r="J227"/>
  <c r="H227" s="1"/>
  <c r="J228"/>
  <c r="H228" s="1"/>
  <c r="J229"/>
  <c r="H229" s="1"/>
  <c r="J230"/>
  <c r="H230" s="1"/>
  <c r="J231"/>
  <c r="H231" s="1"/>
  <c r="J232"/>
  <c r="H232" s="1"/>
  <c r="J233"/>
  <c r="H233" s="1"/>
  <c r="J235"/>
  <c r="H235" s="1"/>
  <c r="J236"/>
  <c r="H236" s="1"/>
  <c r="J237"/>
  <c r="H237" s="1"/>
  <c r="J238"/>
  <c r="H238" s="1"/>
  <c r="J239"/>
  <c r="H239" s="1"/>
  <c r="J241"/>
  <c r="H241" s="1"/>
  <c r="J242"/>
  <c r="H242" s="1"/>
  <c r="J243"/>
  <c r="H243" s="1"/>
  <c r="J244"/>
  <c r="H244" s="1"/>
  <c r="J246"/>
  <c r="H246" s="1"/>
  <c r="J247"/>
  <c r="H247" s="1"/>
  <c r="J254"/>
  <c r="H254" s="1"/>
  <c r="J255"/>
  <c r="H255" s="1"/>
  <c r="J256"/>
  <c r="H256" s="1"/>
  <c r="J257"/>
  <c r="H257" s="1"/>
  <c r="J258"/>
  <c r="H258" s="1"/>
  <c r="J259"/>
  <c r="H259" s="1"/>
  <c r="J260"/>
  <c r="H260" s="1"/>
  <c r="J261"/>
  <c r="H261" s="1"/>
  <c r="J262"/>
  <c r="H262" s="1"/>
  <c r="J263"/>
  <c r="H263" s="1"/>
  <c r="J264"/>
  <c r="H264" s="1"/>
  <c r="J265"/>
  <c r="H265" s="1"/>
  <c r="J266"/>
  <c r="H266" s="1"/>
  <c r="J267"/>
  <c r="H267" s="1"/>
  <c r="J268"/>
  <c r="H268" s="1"/>
  <c r="J269"/>
  <c r="H269" s="1"/>
  <c r="J270"/>
  <c r="H270" s="1"/>
  <c r="J271"/>
  <c r="H271" s="1"/>
  <c r="J272"/>
  <c r="H272" s="1"/>
  <c r="J273"/>
  <c r="H273" s="1"/>
  <c r="J274"/>
  <c r="H274" s="1"/>
  <c r="J275"/>
  <c r="H275" s="1"/>
  <c r="J276"/>
  <c r="H276" s="1"/>
  <c r="J277"/>
  <c r="H277" s="1"/>
  <c r="J278"/>
  <c r="H278" s="1"/>
  <c r="J279"/>
  <c r="H279" s="1"/>
  <c r="J281"/>
  <c r="H281" s="1"/>
  <c r="J282"/>
  <c r="H282" s="1"/>
  <c r="J283"/>
  <c r="H283" s="1"/>
  <c r="J284"/>
  <c r="H284" s="1"/>
  <c r="J285"/>
  <c r="H285" s="1"/>
  <c r="J286"/>
  <c r="H286" s="1"/>
  <c r="J287"/>
  <c r="H287" s="1"/>
  <c r="J288"/>
  <c r="H288" s="1"/>
  <c r="J289"/>
  <c r="H289" s="1"/>
  <c r="J290"/>
  <c r="H290" s="1"/>
  <c r="J291"/>
  <c r="H291" s="1"/>
  <c r="J292"/>
  <c r="H292" s="1"/>
  <c r="J293"/>
  <c r="H293" s="1"/>
  <c r="J294"/>
  <c r="H294" s="1"/>
  <c r="J295"/>
  <c r="H295" s="1"/>
  <c r="J296"/>
  <c r="H296" s="1"/>
  <c r="J297"/>
  <c r="H297" s="1"/>
  <c r="J298"/>
  <c r="H298" s="1"/>
  <c r="J299"/>
  <c r="H299" s="1"/>
  <c r="J301"/>
  <c r="H301" s="1"/>
  <c r="J302"/>
  <c r="H302" s="1"/>
  <c r="J303"/>
  <c r="H303" s="1"/>
  <c r="J304"/>
  <c r="H304" s="1"/>
  <c r="J305"/>
  <c r="H305" s="1"/>
  <c r="J306"/>
  <c r="H306" s="1"/>
  <c r="J307"/>
  <c r="H307" s="1"/>
  <c r="J308"/>
  <c r="H308" s="1"/>
  <c r="J309"/>
  <c r="H309" s="1"/>
  <c r="J310"/>
  <c r="H310" s="1"/>
  <c r="J311"/>
  <c r="H311" s="1"/>
  <c r="J312"/>
  <c r="H312" s="1"/>
  <c r="J313"/>
  <c r="H313" s="1"/>
  <c r="J314"/>
  <c r="H314" s="1"/>
  <c r="J315"/>
  <c r="H315" s="1"/>
  <c r="J316"/>
  <c r="H316" s="1"/>
  <c r="J317"/>
  <c r="H317" s="1"/>
  <c r="J318"/>
  <c r="H318" s="1"/>
  <c r="J319"/>
  <c r="H319" s="1"/>
  <c r="J320"/>
  <c r="H320" s="1"/>
  <c r="J321"/>
  <c r="H321" s="1"/>
  <c r="J322"/>
  <c r="H322" s="1"/>
  <c r="J328"/>
  <c r="H328" s="1"/>
  <c r="J329"/>
  <c r="H329" s="1"/>
  <c r="J330"/>
  <c r="H330" s="1"/>
  <c r="J331"/>
  <c r="H331" s="1"/>
  <c r="J332"/>
  <c r="H332" s="1"/>
  <c r="J333"/>
  <c r="H333" s="1"/>
  <c r="J334"/>
  <c r="H334" s="1"/>
  <c r="J335"/>
  <c r="H335" s="1"/>
  <c r="J336"/>
  <c r="H336" s="1"/>
  <c r="J337"/>
  <c r="H337" s="1"/>
  <c r="J338"/>
  <c r="H338" s="1"/>
  <c r="J339"/>
  <c r="H339" s="1"/>
  <c r="J340"/>
  <c r="H340" s="1"/>
  <c r="J341"/>
  <c r="H341" s="1"/>
  <c r="J342"/>
  <c r="H342" s="1"/>
  <c r="J343"/>
  <c r="H343" s="1"/>
  <c r="J344"/>
  <c r="H344" s="1"/>
  <c r="J345"/>
  <c r="H345" s="1"/>
  <c r="J346"/>
  <c r="H346" s="1"/>
  <c r="J347"/>
  <c r="H347" s="1"/>
  <c r="J348"/>
  <c r="H348" s="1"/>
  <c r="J349"/>
  <c r="H349" s="1"/>
  <c r="J355"/>
  <c r="H355" s="1"/>
  <c r="J356"/>
  <c r="H356" s="1"/>
  <c r="J357"/>
  <c r="H357" s="1"/>
  <c r="J358"/>
  <c r="H358" s="1"/>
  <c r="J359"/>
  <c r="H359" s="1"/>
  <c r="J360"/>
  <c r="H360" s="1"/>
  <c r="J361"/>
  <c r="H361" s="1"/>
  <c r="J362"/>
  <c r="H362" s="1"/>
  <c r="J363"/>
  <c r="H363" s="1"/>
  <c r="J364"/>
  <c r="H364" s="1"/>
  <c r="J370"/>
  <c r="H370" s="1"/>
  <c r="J371"/>
  <c r="H371" s="1"/>
  <c r="J372"/>
  <c r="H372" s="1"/>
  <c r="J373"/>
  <c r="H373" s="1"/>
  <c r="J374"/>
  <c r="H374" s="1"/>
  <c r="J375"/>
  <c r="H375" s="1"/>
  <c r="J376"/>
  <c r="H376" s="1"/>
  <c r="J377"/>
  <c r="H377" s="1"/>
  <c r="J378"/>
  <c r="H378" s="1"/>
  <c r="J379"/>
  <c r="H379" s="1"/>
  <c r="J380"/>
  <c r="H380" s="1"/>
  <c r="J381"/>
  <c r="H381" s="1"/>
  <c r="J382"/>
  <c r="H382" s="1"/>
  <c r="J383"/>
  <c r="H383" s="1"/>
  <c r="J384"/>
  <c r="H384" s="1"/>
  <c r="H387"/>
  <c r="J387"/>
  <c r="K72" i="15"/>
  <c r="K86"/>
  <c r="K87"/>
  <c r="K88"/>
  <c r="K89"/>
  <c r="K90"/>
  <c r="K91"/>
  <c r="K136"/>
  <c r="K137"/>
  <c r="K138"/>
  <c r="K139"/>
  <c r="K141"/>
  <c r="K142"/>
  <c r="K143"/>
  <c r="K145"/>
  <c r="K146"/>
  <c r="K147"/>
  <c r="K149"/>
  <c r="K150"/>
  <c r="K151"/>
  <c r="K190"/>
  <c r="E57" i="35"/>
  <c r="E73"/>
  <c r="E165"/>
  <c r="E202"/>
  <c r="E224"/>
  <c r="E275"/>
  <c r="I195" i="14"/>
  <c r="I271"/>
  <c r="I290"/>
  <c r="I308"/>
  <c r="J12" i="26"/>
  <c r="J16"/>
  <c r="J18"/>
  <c r="L18" s="1"/>
  <c r="J24"/>
  <c r="L24" s="1"/>
  <c r="J33"/>
  <c r="J36"/>
  <c r="L36" s="1"/>
  <c r="J41"/>
  <c r="L41" s="1"/>
  <c r="J46"/>
  <c r="L46" s="1"/>
  <c r="J56"/>
  <c r="J59"/>
  <c r="L59" s="1"/>
  <c r="J62"/>
  <c r="L62" s="1"/>
  <c r="J67"/>
  <c r="L67" s="1"/>
  <c r="K50" i="10"/>
  <c r="K52"/>
  <c r="L76"/>
  <c r="K76" s="1"/>
  <c r="L77"/>
  <c r="L78"/>
  <c r="L79"/>
  <c r="L80"/>
  <c r="L81"/>
  <c r="L82"/>
  <c r="L83"/>
  <c r="L84"/>
  <c r="K84" s="1"/>
  <c r="L85"/>
  <c r="K85" s="1"/>
  <c r="L20" i="25"/>
  <c r="J20" s="1"/>
  <c r="K20" s="1"/>
  <c r="L21"/>
  <c r="J21" s="1"/>
  <c r="L22"/>
  <c r="J22" s="1"/>
  <c r="K22" s="1"/>
  <c r="L23"/>
  <c r="J23" s="1"/>
  <c r="L24"/>
  <c r="J24" s="1"/>
  <c r="K24" s="1"/>
  <c r="L25"/>
  <c r="J25" s="1"/>
  <c r="L26"/>
  <c r="J26" s="1"/>
  <c r="K26" s="1"/>
  <c r="L27"/>
  <c r="J27" s="1"/>
  <c r="L28"/>
  <c r="J28" s="1"/>
  <c r="K28" s="1"/>
  <c r="L29"/>
  <c r="J29" s="1"/>
  <c r="L30"/>
  <c r="J30" s="1"/>
  <c r="K30" s="1"/>
  <c r="L31"/>
  <c r="J31" s="1"/>
  <c r="L32"/>
  <c r="J32" s="1"/>
  <c r="K32" s="1"/>
  <c r="L33"/>
  <c r="J33" s="1"/>
  <c r="L34"/>
  <c r="J34" s="1"/>
  <c r="K34" s="1"/>
  <c r="L35"/>
  <c r="J35" s="1"/>
  <c r="L36"/>
  <c r="J36" s="1"/>
  <c r="K36" s="1"/>
  <c r="L37"/>
  <c r="J37" s="1"/>
  <c r="L43"/>
  <c r="J43" s="1"/>
  <c r="K43" s="1"/>
  <c r="L44"/>
  <c r="J44" s="1"/>
  <c r="L45"/>
  <c r="J45" s="1"/>
  <c r="K45" s="1"/>
  <c r="L46"/>
  <c r="J46" s="1"/>
  <c r="L47"/>
  <c r="J47" s="1"/>
  <c r="K47" s="1"/>
  <c r="L48"/>
  <c r="J48" s="1"/>
  <c r="L49"/>
  <c r="J49" s="1"/>
  <c r="K49" s="1"/>
  <c r="L50"/>
  <c r="J50" s="1"/>
  <c r="L51"/>
  <c r="J51" s="1"/>
  <c r="K51" s="1"/>
  <c r="L52"/>
  <c r="J52" s="1"/>
  <c r="L53"/>
  <c r="J53" s="1"/>
  <c r="K53" s="1"/>
  <c r="L54"/>
  <c r="J54" s="1"/>
  <c r="L55"/>
  <c r="J55" s="1"/>
  <c r="K55" s="1"/>
  <c r="L56"/>
  <c r="J56" s="1"/>
  <c r="L62"/>
  <c r="J62" s="1"/>
  <c r="K62" s="1"/>
  <c r="L63"/>
  <c r="J63" s="1"/>
  <c r="L64"/>
  <c r="J64" s="1"/>
  <c r="K64" s="1"/>
  <c r="L65"/>
  <c r="J65" s="1"/>
  <c r="L66"/>
  <c r="J66" s="1"/>
  <c r="K66" s="1"/>
  <c r="L67"/>
  <c r="J67" s="1"/>
  <c r="L68"/>
  <c r="J68" s="1"/>
  <c r="K68" s="1"/>
  <c r="L69"/>
  <c r="J69" s="1"/>
  <c r="L70"/>
  <c r="J70" s="1"/>
  <c r="K70" s="1"/>
  <c r="L71"/>
  <c r="J71" s="1"/>
  <c r="L72"/>
  <c r="J72" s="1"/>
  <c r="K72" s="1"/>
  <c r="L73"/>
  <c r="J73" s="1"/>
  <c r="L74"/>
  <c r="J74" s="1"/>
  <c r="K74" s="1"/>
  <c r="L75"/>
  <c r="J75" s="1"/>
  <c r="L76"/>
  <c r="J76" s="1"/>
  <c r="K76" s="1"/>
  <c r="L77"/>
  <c r="J77" s="1"/>
  <c r="L78"/>
  <c r="J78" s="1"/>
  <c r="K78" s="1"/>
  <c r="L79"/>
  <c r="J79" s="1"/>
  <c r="L80"/>
  <c r="J80" s="1"/>
  <c r="K80" s="1"/>
  <c r="L81"/>
  <c r="J81" s="1"/>
  <c r="L82"/>
  <c r="J82" s="1"/>
  <c r="K82" s="1"/>
  <c r="L83"/>
  <c r="J83" s="1"/>
  <c r="L89"/>
  <c r="J89" s="1"/>
  <c r="K89" s="1"/>
  <c r="L90"/>
  <c r="J90" s="1"/>
  <c r="L91"/>
  <c r="J91" s="1"/>
  <c r="K91" s="1"/>
  <c r="L92"/>
  <c r="J92" s="1"/>
  <c r="L98"/>
  <c r="J98" s="1"/>
  <c r="K98" s="1"/>
  <c r="L99"/>
  <c r="J99" s="1"/>
  <c r="L100"/>
  <c r="J100" s="1"/>
  <c r="K100" s="1"/>
  <c r="L101"/>
  <c r="J101" s="1"/>
  <c r="L102"/>
  <c r="J102" s="1"/>
  <c r="K102" s="1"/>
  <c r="L103"/>
  <c r="J103" s="1"/>
  <c r="L109"/>
  <c r="J109" s="1"/>
  <c r="K109" s="1"/>
  <c r="L110"/>
  <c r="J110" s="1"/>
  <c r="L111"/>
  <c r="J111" s="1"/>
  <c r="K111" s="1"/>
  <c r="L112"/>
  <c r="J112" s="1"/>
  <c r="L113"/>
  <c r="J113" s="1"/>
  <c r="K113" s="1"/>
  <c r="L114"/>
  <c r="J114" s="1"/>
  <c r="L115"/>
  <c r="J115" s="1"/>
  <c r="K115" s="1"/>
  <c r="L116"/>
  <c r="J116" s="1"/>
  <c r="L117"/>
  <c r="J117" s="1"/>
  <c r="K117" s="1"/>
  <c r="L118"/>
  <c r="J118" s="1"/>
  <c r="L124"/>
  <c r="J124" s="1"/>
  <c r="K124" s="1"/>
  <c r="L125"/>
  <c r="J125" s="1"/>
  <c r="L126"/>
  <c r="J126" s="1"/>
  <c r="K126" s="1"/>
  <c r="L127"/>
  <c r="J127" s="1"/>
  <c r="L128"/>
  <c r="J128" s="1"/>
  <c r="K128" s="1"/>
  <c r="L129"/>
  <c r="J129" s="1"/>
  <c r="L130"/>
  <c r="J130" s="1"/>
  <c r="K130" s="1"/>
  <c r="L131"/>
  <c r="J131" s="1"/>
  <c r="L132"/>
  <c r="J132" s="1"/>
  <c r="K132" s="1"/>
  <c r="L133"/>
  <c r="J133" s="1"/>
  <c r="L134"/>
  <c r="J134" s="1"/>
  <c r="K134" s="1"/>
  <c r="L135"/>
  <c r="J135" s="1"/>
  <c r="L136"/>
  <c r="J136" s="1"/>
  <c r="K136" s="1"/>
  <c r="L137"/>
  <c r="J137" s="1"/>
  <c r="L138"/>
  <c r="J138" s="1"/>
  <c r="K138" s="1"/>
  <c r="L139"/>
  <c r="J139" s="1"/>
  <c r="L140"/>
  <c r="J140" s="1"/>
  <c r="K140" s="1"/>
  <c r="L141"/>
  <c r="J141" s="1"/>
  <c r="L142"/>
  <c r="J142" s="1"/>
  <c r="K142" s="1"/>
  <c r="L143"/>
  <c r="J143" s="1"/>
  <c r="L144"/>
  <c r="J144" s="1"/>
  <c r="K144" s="1"/>
  <c r="L145"/>
  <c r="J145" s="1"/>
  <c r="L146"/>
  <c r="J146" s="1"/>
  <c r="K146" s="1"/>
  <c r="L147"/>
  <c r="J147" s="1"/>
  <c r="L148"/>
  <c r="J148" s="1"/>
  <c r="K148" s="1"/>
  <c r="L149"/>
  <c r="J149" s="1"/>
  <c r="L150"/>
  <c r="J150" s="1"/>
  <c r="K150" s="1"/>
  <c r="L151"/>
  <c r="J151" s="1"/>
  <c r="L152"/>
  <c r="J152" s="1"/>
  <c r="K152" s="1"/>
  <c r="L153"/>
  <c r="J153" s="1"/>
  <c r="L154"/>
  <c r="J154" s="1"/>
  <c r="K154" s="1"/>
  <c r="L155"/>
  <c r="J155" s="1"/>
  <c r="L161"/>
  <c r="J161" s="1"/>
  <c r="L162"/>
  <c r="J162" s="1"/>
  <c r="L163"/>
  <c r="J163" s="1"/>
  <c r="L164"/>
  <c r="J164" s="1"/>
  <c r="L165"/>
  <c r="J165" s="1"/>
  <c r="L166"/>
  <c r="J166" s="1"/>
  <c r="L167"/>
  <c r="J167" s="1"/>
  <c r="L168"/>
  <c r="J168" s="1"/>
  <c r="K14" i="17"/>
  <c r="J14" s="1"/>
  <c r="K15"/>
  <c r="J15" s="1"/>
  <c r="K16"/>
  <c r="J16" s="1"/>
  <c r="K17"/>
  <c r="J17" s="1"/>
  <c r="K18"/>
  <c r="J18" s="1"/>
  <c r="K19"/>
  <c r="J19" s="1"/>
  <c r="K20"/>
  <c r="J20" s="1"/>
  <c r="K21"/>
  <c r="J21" s="1"/>
  <c r="K22"/>
  <c r="J22" s="1"/>
  <c r="K23"/>
  <c r="J23" s="1"/>
  <c r="K24"/>
  <c r="J24" s="1"/>
  <c r="K25"/>
  <c r="J25" s="1"/>
  <c r="K26"/>
  <c r="J26" s="1"/>
  <c r="K27"/>
  <c r="J27" s="1"/>
  <c r="K28"/>
  <c r="J28" s="1"/>
  <c r="K29"/>
  <c r="J29" s="1"/>
  <c r="K33"/>
  <c r="J33" s="1"/>
  <c r="K34"/>
  <c r="J34" s="1"/>
  <c r="K40"/>
  <c r="J40" s="1"/>
  <c r="K45"/>
  <c r="J45" s="1"/>
  <c r="K46"/>
  <c r="J46" s="1"/>
  <c r="K52"/>
  <c r="J52" s="1"/>
  <c r="K53"/>
  <c r="J53" s="1"/>
  <c r="K58"/>
  <c r="J58" s="1"/>
  <c r="K62"/>
  <c r="J62" s="1"/>
  <c r="K63"/>
  <c r="J63" s="1"/>
  <c r="K65"/>
  <c r="J65" s="1"/>
  <c r="K66"/>
  <c r="J66" s="1"/>
  <c r="K67"/>
  <c r="J67" s="1"/>
  <c r="K68"/>
  <c r="J68" s="1"/>
  <c r="K81"/>
  <c r="J81" s="1"/>
  <c r="K85"/>
  <c r="J85" s="1"/>
  <c r="K91"/>
  <c r="J91" s="1"/>
  <c r="K93"/>
  <c r="J93" s="1"/>
  <c r="K94"/>
  <c r="J94" s="1"/>
  <c r="K97"/>
  <c r="J97" s="1"/>
  <c r="K98"/>
  <c r="J98" s="1"/>
  <c r="K99"/>
  <c r="J99" s="1"/>
  <c r="K114"/>
  <c r="J114" s="1"/>
  <c r="K117"/>
  <c r="J117" s="1"/>
  <c r="K119"/>
  <c r="J119" s="1"/>
  <c r="K120"/>
  <c r="J120" s="1"/>
  <c r="K122"/>
  <c r="J122" s="1"/>
  <c r="K124"/>
  <c r="J124" s="1"/>
  <c r="K125"/>
  <c r="J125" s="1"/>
  <c r="K127"/>
  <c r="J127" s="1"/>
  <c r="K128"/>
  <c r="J128" s="1"/>
  <c r="K132"/>
  <c r="J132" s="1"/>
  <c r="K133"/>
  <c r="J133" s="1"/>
  <c r="K134"/>
  <c r="J134" s="1"/>
  <c r="K135"/>
  <c r="J135" s="1"/>
  <c r="K138"/>
  <c r="J138" s="1"/>
  <c r="K143"/>
  <c r="J143" s="1"/>
  <c r="K144"/>
  <c r="J144" s="1"/>
  <c r="K160"/>
  <c r="J160" s="1"/>
  <c r="K161"/>
  <c r="J161" s="1"/>
  <c r="K163"/>
  <c r="J163" s="1"/>
  <c r="K167"/>
  <c r="J167" s="1"/>
  <c r="K169"/>
  <c r="J169" s="1"/>
  <c r="K171"/>
  <c r="J171" s="1"/>
  <c r="K172"/>
  <c r="J172" s="1"/>
  <c r="K173"/>
  <c r="J173" s="1"/>
  <c r="K179"/>
  <c r="J179" s="1"/>
  <c r="K180"/>
  <c r="J180" s="1"/>
  <c r="K184"/>
  <c r="J184" s="1"/>
  <c r="K187"/>
  <c r="J187" s="1"/>
  <c r="K188"/>
  <c r="J188" s="1"/>
  <c r="K194"/>
  <c r="J194" s="1"/>
  <c r="K195"/>
  <c r="J195" s="1"/>
  <c r="K196"/>
  <c r="J196" s="1"/>
  <c r="K197"/>
  <c r="J197" s="1"/>
  <c r="K198"/>
  <c r="J198" s="1"/>
  <c r="K199"/>
  <c r="J199" s="1"/>
  <c r="K200"/>
  <c r="J200" s="1"/>
  <c r="K202"/>
  <c r="J202" s="1"/>
  <c r="K204"/>
  <c r="J204" s="1"/>
  <c r="K211"/>
  <c r="J211" s="1"/>
  <c r="K215"/>
  <c r="J215" s="1"/>
  <c r="K216"/>
  <c r="J216" s="1"/>
  <c r="K225"/>
  <c r="J225" s="1"/>
  <c r="K227"/>
  <c r="J227" s="1"/>
  <c r="K228"/>
  <c r="J228" s="1"/>
  <c r="K231"/>
  <c r="J231" s="1"/>
  <c r="K233"/>
  <c r="J233" s="1"/>
  <c r="K234"/>
  <c r="J234" s="1"/>
  <c r="K235"/>
  <c r="J235" s="1"/>
  <c r="K236"/>
  <c r="J236" s="1"/>
  <c r="K238"/>
  <c r="J238" s="1"/>
  <c r="K240"/>
  <c r="J240" s="1"/>
  <c r="K241"/>
  <c r="J241" s="1"/>
  <c r="K243"/>
  <c r="J243" s="1"/>
  <c r="K254"/>
  <c r="J254" s="1"/>
  <c r="K256"/>
  <c r="J256" s="1"/>
  <c r="K258"/>
  <c r="J258" s="1"/>
  <c r="K261"/>
  <c r="J261" s="1"/>
  <c r="K268"/>
  <c r="J268" s="1"/>
  <c r="K269"/>
  <c r="J269" s="1"/>
  <c r="K271"/>
  <c r="J271" s="1"/>
  <c r="K272"/>
  <c r="J272" s="1"/>
  <c r="K273"/>
  <c r="J273" s="1"/>
  <c r="K274"/>
  <c r="J274" s="1"/>
  <c r="K275"/>
  <c r="J275" s="1"/>
  <c r="K277"/>
  <c r="J277" s="1"/>
  <c r="K279"/>
  <c r="J279" s="1"/>
  <c r="K280"/>
  <c r="J280" s="1"/>
  <c r="K281"/>
  <c r="J281" s="1"/>
  <c r="K282"/>
  <c r="J282" s="1"/>
  <c r="K283"/>
  <c r="J283" s="1"/>
  <c r="K284"/>
  <c r="J284" s="1"/>
  <c r="K285"/>
  <c r="J285" s="1"/>
  <c r="K289"/>
  <c r="J289" s="1"/>
  <c r="K292"/>
  <c r="J292" s="1"/>
  <c r="K293"/>
  <c r="J293" s="1"/>
  <c r="K301"/>
  <c r="J301" s="1"/>
  <c r="K304"/>
  <c r="J304" s="1"/>
  <c r="K306"/>
  <c r="J306" s="1"/>
  <c r="K308"/>
  <c r="J308" s="1"/>
  <c r="K309"/>
  <c r="J309" s="1"/>
  <c r="K322"/>
  <c r="J322" s="1"/>
  <c r="K323"/>
  <c r="J323" s="1"/>
  <c r="K329"/>
  <c r="J329" s="1"/>
  <c r="K331"/>
  <c r="J331" s="1"/>
  <c r="K333"/>
  <c r="J333" s="1"/>
  <c r="K335"/>
  <c r="J335" s="1"/>
  <c r="K342"/>
  <c r="J342" s="1"/>
  <c r="K344"/>
  <c r="J344" s="1"/>
  <c r="K346"/>
  <c r="J346" s="1"/>
  <c r="K349"/>
  <c r="J349" s="1"/>
  <c r="K352"/>
  <c r="J352" s="1"/>
  <c r="K353"/>
  <c r="J353" s="1"/>
  <c r="K354"/>
  <c r="J354" s="1"/>
  <c r="K355"/>
  <c r="J355" s="1"/>
  <c r="K360"/>
  <c r="J360" s="1"/>
  <c r="K362"/>
  <c r="J362" s="1"/>
  <c r="K364"/>
  <c r="J364" s="1"/>
  <c r="K366"/>
  <c r="J366" s="1"/>
  <c r="S112" i="8"/>
  <c r="S115"/>
  <c r="S261"/>
  <c r="S277"/>
  <c r="S286"/>
  <c r="S297"/>
  <c r="S437"/>
  <c r="S450"/>
  <c r="S451"/>
  <c r="N294" i="9"/>
  <c r="M294" s="1"/>
  <c r="L294" s="1"/>
  <c r="O76" i="11"/>
  <c r="N76" s="1"/>
  <c r="M76" s="1"/>
  <c r="M175" i="10"/>
  <c r="L175" s="1"/>
  <c r="K175" s="1"/>
  <c r="L58" i="15"/>
  <c r="K58" s="1"/>
  <c r="J58" s="1"/>
  <c r="N165" i="9"/>
  <c r="M165" s="1"/>
  <c r="L165" s="1"/>
  <c r="K635" i="17"/>
  <c r="J635" s="1"/>
  <c r="J36" i="14"/>
  <c r="I36" s="1"/>
  <c r="M611" i="17"/>
  <c r="K611" s="1"/>
  <c r="J611" s="1"/>
  <c r="M104" i="8"/>
  <c r="K39" i="15"/>
  <c r="K195"/>
  <c r="J33" i="16"/>
  <c r="I33" s="1"/>
  <c r="E18" i="35"/>
  <c r="E27"/>
  <c r="E47"/>
  <c r="F62"/>
  <c r="F66"/>
  <c r="F70"/>
  <c r="E101"/>
  <c r="E124"/>
  <c r="E138"/>
  <c r="E148"/>
  <c r="F169"/>
  <c r="F173"/>
  <c r="F177"/>
  <c r="F181"/>
  <c r="F189"/>
  <c r="F193"/>
  <c r="F197"/>
  <c r="F226"/>
  <c r="F230"/>
  <c r="F10"/>
  <c r="F14"/>
  <c r="F18"/>
  <c r="F22"/>
  <c r="F26"/>
  <c r="F34"/>
  <c r="F38"/>
  <c r="F42"/>
  <c r="F46"/>
  <c r="F50"/>
  <c r="F54"/>
  <c r="E69"/>
  <c r="F77"/>
  <c r="F81"/>
  <c r="F83"/>
  <c r="F85"/>
  <c r="F91"/>
  <c r="F93"/>
  <c r="F95"/>
  <c r="F97"/>
  <c r="F102"/>
  <c r="F104"/>
  <c r="F106"/>
  <c r="F108"/>
  <c r="F113"/>
  <c r="F115"/>
  <c r="F117"/>
  <c r="F119"/>
  <c r="F121"/>
  <c r="F123"/>
  <c r="F125"/>
  <c r="F127"/>
  <c r="F129"/>
  <c r="F131"/>
  <c r="F133"/>
  <c r="F135"/>
  <c r="F137"/>
  <c r="F139"/>
  <c r="F141"/>
  <c r="F147"/>
  <c r="F149"/>
  <c r="F151"/>
  <c r="F153"/>
  <c r="F155"/>
  <c r="F157"/>
  <c r="F159"/>
  <c r="F161"/>
  <c r="F205"/>
  <c r="F207"/>
  <c r="F209"/>
  <c r="F211"/>
  <c r="F218"/>
  <c r="F220"/>
  <c r="F222"/>
  <c r="F278"/>
  <c r="F280"/>
  <c r="F282"/>
  <c r="F284"/>
  <c r="F286"/>
  <c r="F288"/>
  <c r="F290"/>
  <c r="F292"/>
  <c r="F234"/>
  <c r="F238"/>
  <c r="F246"/>
  <c r="F250"/>
  <c r="F254"/>
  <c r="F258"/>
  <c r="F262"/>
  <c r="F266"/>
  <c r="F270"/>
  <c r="F235"/>
  <c r="F243"/>
  <c r="F247"/>
  <c r="F251"/>
  <c r="F255"/>
  <c r="F259"/>
  <c r="F263"/>
  <c r="F267"/>
  <c r="F271"/>
  <c r="E277"/>
  <c r="E281"/>
  <c r="E9"/>
  <c r="E11"/>
  <c r="E13"/>
  <c r="E15"/>
  <c r="E21"/>
  <c r="E23"/>
  <c r="E34"/>
  <c r="E36"/>
  <c r="E38"/>
  <c r="E40"/>
  <c r="E42"/>
  <c r="E44"/>
  <c r="E48"/>
  <c r="E50"/>
  <c r="E52"/>
  <c r="E54"/>
  <c r="E77"/>
  <c r="E79"/>
  <c r="E81"/>
  <c r="E83"/>
  <c r="E85"/>
  <c r="E92"/>
  <c r="E95"/>
  <c r="E97"/>
  <c r="E105"/>
  <c r="E107"/>
  <c r="E109"/>
  <c r="E114"/>
  <c r="E116"/>
  <c r="E118"/>
  <c r="E120"/>
  <c r="E122"/>
  <c r="E127"/>
  <c r="E129"/>
  <c r="E132"/>
  <c r="E135"/>
  <c r="E137"/>
  <c r="E142"/>
  <c r="E151"/>
  <c r="E153"/>
  <c r="E155"/>
  <c r="E157"/>
  <c r="E159"/>
  <c r="E161"/>
  <c r="E205"/>
  <c r="E207"/>
  <c r="E209"/>
  <c r="E211"/>
  <c r="E218"/>
  <c r="E220"/>
  <c r="E222"/>
  <c r="E62"/>
  <c r="E64"/>
  <c r="E66"/>
  <c r="E167"/>
  <c r="E169"/>
  <c r="E171"/>
  <c r="E173"/>
  <c r="E175"/>
  <c r="E177"/>
  <c r="E179"/>
  <c r="E181"/>
  <c r="E187"/>
  <c r="E189"/>
  <c r="E191"/>
  <c r="E193"/>
  <c r="E195"/>
  <c r="E197"/>
  <c r="E199"/>
  <c r="E226"/>
  <c r="E228"/>
  <c r="E230"/>
  <c r="E232"/>
  <c r="E234"/>
  <c r="E236"/>
  <c r="E238"/>
  <c r="E244"/>
  <c r="E246"/>
  <c r="E248"/>
  <c r="E250"/>
  <c r="E252"/>
  <c r="E254"/>
  <c r="E256"/>
  <c r="E258"/>
  <c r="E260"/>
  <c r="E262"/>
  <c r="E264"/>
  <c r="E266"/>
  <c r="E268"/>
  <c r="E270"/>
  <c r="E272"/>
  <c r="E278"/>
  <c r="E282"/>
  <c r="E286"/>
  <c r="E290"/>
  <c r="E283"/>
  <c r="E287"/>
  <c r="E291"/>
  <c r="E17"/>
  <c r="E19"/>
  <c r="E25"/>
  <c r="E28"/>
  <c r="E46"/>
  <c r="F59"/>
  <c r="F61"/>
  <c r="F63"/>
  <c r="F65"/>
  <c r="F67"/>
  <c r="F69"/>
  <c r="E75"/>
  <c r="E94"/>
  <c r="E102"/>
  <c r="E123"/>
  <c r="E125"/>
  <c r="E133"/>
  <c r="E140"/>
  <c r="E147"/>
  <c r="E149"/>
  <c r="F168"/>
  <c r="F170"/>
  <c r="F172"/>
  <c r="F174"/>
  <c r="F176"/>
  <c r="F178"/>
  <c r="F180"/>
  <c r="F186"/>
  <c r="F188"/>
  <c r="F190"/>
  <c r="F192"/>
  <c r="F194"/>
  <c r="F196"/>
  <c r="F198"/>
  <c r="F200"/>
  <c r="F227"/>
  <c r="F229"/>
  <c r="F231"/>
  <c r="F9"/>
  <c r="F11"/>
  <c r="F13"/>
  <c r="F15"/>
  <c r="F17"/>
  <c r="F19"/>
  <c r="F21"/>
  <c r="F23"/>
  <c r="F25"/>
  <c r="F27"/>
  <c r="F29"/>
  <c r="F35"/>
  <c r="F37"/>
  <c r="F39"/>
  <c r="F41"/>
  <c r="F43"/>
  <c r="F45"/>
  <c r="F47"/>
  <c r="F49"/>
  <c r="F51"/>
  <c r="F53"/>
  <c r="E59"/>
  <c r="E68"/>
  <c r="E70"/>
  <c r="F76"/>
  <c r="F78"/>
  <c r="F80"/>
  <c r="E16"/>
  <c r="E24"/>
  <c r="E29"/>
  <c r="F60"/>
  <c r="F64"/>
  <c r="F68"/>
  <c r="E91"/>
  <c r="E103"/>
  <c r="E131"/>
  <c r="E141"/>
  <c r="F167"/>
  <c r="F171"/>
  <c r="F175"/>
  <c r="F179"/>
  <c r="F187"/>
  <c r="F191"/>
  <c r="F195"/>
  <c r="F199"/>
  <c r="F228"/>
  <c r="F232"/>
  <c r="F12"/>
  <c r="F16"/>
  <c r="F20"/>
  <c r="F24"/>
  <c r="F28"/>
  <c r="F36"/>
  <c r="F40"/>
  <c r="F44"/>
  <c r="F48"/>
  <c r="F52"/>
  <c r="E60"/>
  <c r="F75"/>
  <c r="F79"/>
  <c r="F82"/>
  <c r="F84"/>
  <c r="F86"/>
  <c r="F92"/>
  <c r="F94"/>
  <c r="F96"/>
  <c r="F101"/>
  <c r="F103"/>
  <c r="F105"/>
  <c r="F107"/>
  <c r="F109"/>
  <c r="F114"/>
  <c r="F116"/>
  <c r="F118"/>
  <c r="F120"/>
  <c r="F122"/>
  <c r="F124"/>
  <c r="F126"/>
  <c r="F128"/>
  <c r="F130"/>
  <c r="F132"/>
  <c r="F134"/>
  <c r="F136"/>
  <c r="F138"/>
  <c r="F140"/>
  <c r="F142"/>
  <c r="F148"/>
  <c r="F150"/>
  <c r="F152"/>
  <c r="F154"/>
  <c r="F156"/>
  <c r="F158"/>
  <c r="F160"/>
  <c r="F204"/>
  <c r="F206"/>
  <c r="F208"/>
  <c r="F210"/>
  <c r="F212"/>
  <c r="F219"/>
  <c r="F221"/>
  <c r="F277"/>
  <c r="F279"/>
  <c r="F281"/>
  <c r="F283"/>
  <c r="F285"/>
  <c r="F287"/>
  <c r="F289"/>
  <c r="F291"/>
  <c r="F293"/>
  <c r="F236"/>
  <c r="F244"/>
  <c r="F248"/>
  <c r="F252"/>
  <c r="F256"/>
  <c r="F260"/>
  <c r="F264"/>
  <c r="F268"/>
  <c r="F272"/>
  <c r="F233"/>
  <c r="F237"/>
  <c r="F245"/>
  <c r="F249"/>
  <c r="F253"/>
  <c r="F257"/>
  <c r="F261"/>
  <c r="F265"/>
  <c r="F269"/>
  <c r="F273"/>
  <c r="E279"/>
  <c r="E10"/>
  <c r="E12"/>
  <c r="E14"/>
  <c r="E20"/>
  <c r="E22"/>
  <c r="E26"/>
  <c r="E35"/>
  <c r="E37"/>
  <c r="E39"/>
  <c r="E41"/>
  <c r="E43"/>
  <c r="E45"/>
  <c r="E49"/>
  <c r="E51"/>
  <c r="E53"/>
  <c r="E76"/>
  <c r="E78"/>
  <c r="E80"/>
  <c r="E82"/>
  <c r="E84"/>
  <c r="E86"/>
  <c r="E93"/>
  <c r="E96"/>
  <c r="E104"/>
  <c r="E106"/>
  <c r="E108"/>
  <c r="E113"/>
  <c r="E115"/>
  <c r="E117"/>
  <c r="E119"/>
  <c r="E121"/>
  <c r="E126"/>
  <c r="E128"/>
  <c r="E130"/>
  <c r="E134"/>
  <c r="E136"/>
  <c r="E139"/>
  <c r="E150"/>
  <c r="E152"/>
  <c r="E154"/>
  <c r="E156"/>
  <c r="E158"/>
  <c r="E160"/>
  <c r="E204"/>
  <c r="E206"/>
  <c r="E208"/>
  <c r="E210"/>
  <c r="E212"/>
  <c r="E219"/>
  <c r="E221"/>
  <c r="E61"/>
  <c r="E63"/>
  <c r="E65"/>
  <c r="E67"/>
  <c r="E168"/>
  <c r="E170"/>
  <c r="E172"/>
  <c r="E174"/>
  <c r="E176"/>
  <c r="E178"/>
  <c r="E180"/>
  <c r="E186"/>
  <c r="E188"/>
  <c r="E190"/>
  <c r="E192"/>
  <c r="E194"/>
  <c r="E196"/>
  <c r="E198"/>
  <c r="E200"/>
  <c r="E227"/>
  <c r="E229"/>
  <c r="E231"/>
  <c r="E233"/>
  <c r="E235"/>
  <c r="E237"/>
  <c r="E243"/>
  <c r="E245"/>
  <c r="E247"/>
  <c r="E249"/>
  <c r="E251"/>
  <c r="E253"/>
  <c r="E255"/>
  <c r="E257"/>
  <c r="E259"/>
  <c r="E261"/>
  <c r="E263"/>
  <c r="E265"/>
  <c r="E267"/>
  <c r="E269"/>
  <c r="E271"/>
  <c r="E273"/>
  <c r="E280"/>
  <c r="E284"/>
  <c r="E288"/>
  <c r="E292"/>
  <c r="E285"/>
  <c r="E289"/>
  <c r="E293"/>
  <c r="M267" i="17"/>
  <c r="K267" s="1"/>
  <c r="J267" s="1"/>
  <c r="K56" i="16" l="1"/>
  <c r="I56" s="1"/>
  <c r="N214" i="9"/>
  <c r="M214" s="1"/>
  <c r="L214" s="1"/>
  <c r="J57" i="24"/>
  <c r="I57" s="1"/>
  <c r="H57" s="1"/>
  <c r="K26" i="16"/>
  <c r="I26" s="1"/>
  <c r="K340" i="14"/>
  <c r="I315"/>
  <c r="I298"/>
  <c r="I282"/>
  <c r="I264"/>
  <c r="O81" i="12"/>
  <c r="N81" s="1"/>
  <c r="L81" s="1"/>
  <c r="N485" i="9"/>
  <c r="N247"/>
  <c r="M247" s="1"/>
  <c r="L247" s="1"/>
  <c r="K425" i="14"/>
  <c r="N80" i="9"/>
  <c r="M80" s="1"/>
  <c r="L80" s="1"/>
  <c r="N273"/>
  <c r="M273" s="1"/>
  <c r="L273" s="1"/>
  <c r="N30"/>
  <c r="M30" s="1"/>
  <c r="L30" s="1"/>
  <c r="N150"/>
  <c r="M150" s="1"/>
  <c r="L150" s="1"/>
  <c r="K111" i="26"/>
  <c r="K80"/>
  <c r="K359" i="14"/>
  <c r="M485" i="9"/>
  <c r="L485" s="1"/>
  <c r="M147" i="10"/>
  <c r="L147" s="1"/>
  <c r="K147" s="1"/>
  <c r="N396" i="9"/>
  <c r="M396" s="1"/>
  <c r="L396" s="1"/>
  <c r="N181"/>
  <c r="M181" s="1"/>
  <c r="L181" s="1"/>
  <c r="K42" i="15"/>
  <c r="M337" i="17"/>
  <c r="K337" s="1"/>
  <c r="J337" s="1"/>
  <c r="J16" i="24"/>
  <c r="I16" s="1"/>
  <c r="H16" s="1"/>
  <c r="J62"/>
  <c r="I62" s="1"/>
  <c r="H62" s="1"/>
  <c r="J44"/>
  <c r="I44" s="1"/>
  <c r="H44" s="1"/>
  <c r="K52" i="16"/>
  <c r="I52" s="1"/>
  <c r="N274" i="9"/>
  <c r="M274" s="1"/>
  <c r="L274" s="1"/>
  <c r="M118" i="8"/>
  <c r="K131" i="15"/>
  <c r="M478" i="9"/>
  <c r="L478" s="1"/>
  <c r="N476"/>
  <c r="K42" i="26"/>
  <c r="J47" i="24"/>
  <c r="I47" s="1"/>
  <c r="H47" s="1"/>
  <c r="M198" i="10"/>
  <c r="L198" s="1"/>
  <c r="K198" s="1"/>
  <c r="O72" i="11"/>
  <c r="N72" s="1"/>
  <c r="M72" s="1"/>
  <c r="J78" i="24"/>
  <c r="I78" s="1"/>
  <c r="J32"/>
  <c r="I32" s="1"/>
  <c r="H32" s="1"/>
  <c r="J18"/>
  <c r="I18" s="1"/>
  <c r="H18" s="1"/>
  <c r="J15"/>
  <c r="I15" s="1"/>
  <c r="H15" s="1"/>
  <c r="K61" i="16"/>
  <c r="I61" s="1"/>
  <c r="K53"/>
  <c r="I53" s="1"/>
  <c r="K361" i="14"/>
  <c r="K168"/>
  <c r="I168" s="1"/>
  <c r="K167"/>
  <c r="I167" s="1"/>
  <c r="N483" i="9"/>
  <c r="K206" i="14"/>
  <c r="J29" i="34"/>
  <c r="I29" s="1"/>
  <c r="L69" i="15"/>
  <c r="K69" s="1"/>
  <c r="J69" s="1"/>
  <c r="M200" i="10"/>
  <c r="L200" s="1"/>
  <c r="K200" s="1"/>
  <c r="K363" i="14"/>
  <c r="I310"/>
  <c r="I303"/>
  <c r="I296"/>
  <c r="I284"/>
  <c r="I276"/>
  <c r="I269"/>
  <c r="N199" i="9"/>
  <c r="M199" s="1"/>
  <c r="L199" s="1"/>
  <c r="N71"/>
  <c r="M71" s="1"/>
  <c r="L71" s="1"/>
  <c r="N326"/>
  <c r="M326" s="1"/>
  <c r="L326" s="1"/>
  <c r="N66"/>
  <c r="M66" s="1"/>
  <c r="L66" s="1"/>
  <c r="M58" i="8"/>
  <c r="M76"/>
  <c r="K39" i="17"/>
  <c r="J39" s="1"/>
  <c r="N125" i="9"/>
  <c r="M125" s="1"/>
  <c r="L125" s="1"/>
  <c r="M471"/>
  <c r="L471" s="1"/>
  <c r="N174"/>
  <c r="M174" s="1"/>
  <c r="L174" s="1"/>
  <c r="O49" i="12"/>
  <c r="N49" s="1"/>
  <c r="L49" s="1"/>
  <c r="K411" i="14"/>
  <c r="O42" i="11"/>
  <c r="N42" s="1"/>
  <c r="L42" s="1"/>
  <c r="O66"/>
  <c r="N66" s="1"/>
  <c r="L66" s="1"/>
  <c r="O79" i="12"/>
  <c r="N79" s="1"/>
  <c r="N228" i="9"/>
  <c r="M228" s="1"/>
  <c r="L228" s="1"/>
  <c r="N92"/>
  <c r="M92" s="1"/>
  <c r="L92" s="1"/>
  <c r="L34" i="26"/>
  <c r="L65"/>
  <c r="K377" i="14"/>
  <c r="N106" i="9"/>
  <c r="M106" s="1"/>
  <c r="L106" s="1"/>
  <c r="O51" i="12"/>
  <c r="N51" s="1"/>
  <c r="L51" s="1"/>
  <c r="N472" i="9"/>
  <c r="N147"/>
  <c r="M147" s="1"/>
  <c r="L147" s="1"/>
  <c r="K423" i="14"/>
  <c r="L148" i="15"/>
  <c r="K148" s="1"/>
  <c r="J148" s="1"/>
  <c r="N312" i="9"/>
  <c r="M312" s="1"/>
  <c r="L312" s="1"/>
  <c r="N293"/>
  <c r="M293" s="1"/>
  <c r="L293" s="1"/>
  <c r="K140" i="14"/>
  <c r="I140" s="1"/>
  <c r="M63" i="10"/>
  <c r="L63" s="1"/>
  <c r="M167"/>
  <c r="L167" s="1"/>
  <c r="K167" s="1"/>
  <c r="L14" i="25"/>
  <c r="J14" s="1"/>
  <c r="N309" i="9"/>
  <c r="M309" s="1"/>
  <c r="L309" s="1"/>
  <c r="N189"/>
  <c r="M189" s="1"/>
  <c r="L189" s="1"/>
  <c r="N183"/>
  <c r="M183" s="1"/>
  <c r="L183" s="1"/>
  <c r="M102" i="8"/>
  <c r="K296" i="14"/>
  <c r="N63" i="9"/>
  <c r="M63" s="1"/>
  <c r="L63" s="1"/>
  <c r="N87"/>
  <c r="M87" s="1"/>
  <c r="L87" s="1"/>
  <c r="N42"/>
  <c r="M42" s="1"/>
  <c r="L42" s="1"/>
  <c r="N252"/>
  <c r="M252" s="1"/>
  <c r="L252" s="1"/>
  <c r="N253"/>
  <c r="M253" s="1"/>
  <c r="L253" s="1"/>
  <c r="N338"/>
  <c r="M338" s="1"/>
  <c r="L338" s="1"/>
  <c r="L32" i="17"/>
  <c r="K32" s="1"/>
  <c r="J32" s="1"/>
  <c r="M72" i="8"/>
  <c r="M439"/>
  <c r="M65"/>
  <c r="M270" i="17"/>
  <c r="K270" s="1"/>
  <c r="J270" s="1"/>
  <c r="M76"/>
  <c r="K76" s="1"/>
  <c r="J76" s="1"/>
  <c r="M142"/>
  <c r="K142" s="1"/>
  <c r="J142" s="1"/>
  <c r="I199" i="14"/>
  <c r="I198"/>
  <c r="K84" i="15"/>
  <c r="K41"/>
  <c r="K182"/>
  <c r="K177"/>
  <c r="K183"/>
  <c r="M47" i="8"/>
  <c r="M66"/>
  <c r="M96"/>
  <c r="M35"/>
  <c r="M39"/>
  <c r="M109"/>
  <c r="M174"/>
  <c r="M56"/>
  <c r="M80"/>
  <c r="M62"/>
  <c r="M121"/>
  <c r="M21"/>
  <c r="M30"/>
  <c r="M114"/>
  <c r="M83"/>
  <c r="N443" i="9"/>
  <c r="M443" s="1"/>
  <c r="L443" s="1"/>
  <c r="N450"/>
  <c r="M450" s="1"/>
  <c r="L450" s="1"/>
  <c r="N316"/>
  <c r="M316" s="1"/>
  <c r="L316" s="1"/>
  <c r="N72"/>
  <c r="M72" s="1"/>
  <c r="L72" s="1"/>
  <c r="N105"/>
  <c r="M105" s="1"/>
  <c r="L105" s="1"/>
  <c r="N157"/>
  <c r="M157" s="1"/>
  <c r="L157" s="1"/>
  <c r="N168"/>
  <c r="M168" s="1"/>
  <c r="L168" s="1"/>
  <c r="N210"/>
  <c r="M210" s="1"/>
  <c r="L210" s="1"/>
  <c r="N454"/>
  <c r="M454" s="1"/>
  <c r="L454" s="1"/>
  <c r="M606" i="17"/>
  <c r="K606" s="1"/>
  <c r="J606" s="1"/>
  <c r="N395" i="9"/>
  <c r="M395" s="1"/>
  <c r="L395" s="1"/>
  <c r="M613" i="17"/>
  <c r="K613" s="1"/>
  <c r="J613" s="1"/>
  <c r="N235" i="9"/>
  <c r="M235" s="1"/>
  <c r="L235" s="1"/>
  <c r="N453"/>
  <c r="M453" s="1"/>
  <c r="L453" s="1"/>
  <c r="M604" i="17"/>
  <c r="K604" s="1"/>
  <c r="J604" s="1"/>
  <c r="N371" i="9"/>
  <c r="M371" s="1"/>
  <c r="L371" s="1"/>
  <c r="N61"/>
  <c r="M61" s="1"/>
  <c r="L61" s="1"/>
  <c r="N98"/>
  <c r="M98" s="1"/>
  <c r="L98" s="1"/>
  <c r="L121" i="17"/>
  <c r="K121" s="1"/>
  <c r="J121" s="1"/>
  <c r="N213" i="9"/>
  <c r="M213" s="1"/>
  <c r="L213" s="1"/>
  <c r="N377"/>
  <c r="M377" s="1"/>
  <c r="L377" s="1"/>
  <c r="N249"/>
  <c r="M249" s="1"/>
  <c r="L249" s="1"/>
  <c r="N448"/>
  <c r="M448" s="1"/>
  <c r="L448" s="1"/>
  <c r="N86"/>
  <c r="M86" s="1"/>
  <c r="L86" s="1"/>
  <c r="M610" i="17"/>
  <c r="K610" s="1"/>
  <c r="J610" s="1"/>
  <c r="N310" i="9"/>
  <c r="M310" s="1"/>
  <c r="L310" s="1"/>
  <c r="N138"/>
  <c r="M138" s="1"/>
  <c r="L138" s="1"/>
  <c r="N367"/>
  <c r="M367" s="1"/>
  <c r="L367" s="1"/>
  <c r="N90"/>
  <c r="M90" s="1"/>
  <c r="L90" s="1"/>
  <c r="J19" i="13"/>
  <c r="I19" s="1"/>
  <c r="J15"/>
  <c r="I15" s="1"/>
  <c r="M80" i="17"/>
  <c r="K80" s="1"/>
  <c r="J80" s="1"/>
  <c r="M78"/>
  <c r="K78" s="1"/>
  <c r="J78" s="1"/>
  <c r="M118"/>
  <c r="K118" s="1"/>
  <c r="J118" s="1"/>
  <c r="M276"/>
  <c r="K276" s="1"/>
  <c r="J276" s="1"/>
  <c r="M295"/>
  <c r="K295" s="1"/>
  <c r="J295" s="1"/>
  <c r="M130"/>
  <c r="K130" s="1"/>
  <c r="J130" s="1"/>
  <c r="M72"/>
  <c r="K72" s="1"/>
  <c r="J72" s="1"/>
  <c r="M141"/>
  <c r="K141" s="1"/>
  <c r="J141" s="1"/>
  <c r="M75"/>
  <c r="K75" s="1"/>
  <c r="J75" s="1"/>
  <c r="M73"/>
  <c r="K73" s="1"/>
  <c r="J73" s="1"/>
  <c r="M294"/>
  <c r="K294" s="1"/>
  <c r="J294" s="1"/>
  <c r="M224"/>
  <c r="K224" s="1"/>
  <c r="J224" s="1"/>
  <c r="M378"/>
  <c r="K378" s="1"/>
  <c r="J378" s="1"/>
  <c r="I15" i="32"/>
  <c r="H15" s="1"/>
  <c r="H30" i="29"/>
  <c r="I30" s="1"/>
  <c r="H21" i="28"/>
  <c r="I21" s="1"/>
  <c r="I416" i="14"/>
  <c r="I341"/>
  <c r="I349"/>
  <c r="M400" i="8"/>
  <c r="M425"/>
  <c r="M313"/>
  <c r="M512" i="17"/>
  <c r="K512" s="1"/>
  <c r="J512" s="1"/>
  <c r="M357"/>
  <c r="K357" s="1"/>
  <c r="J357" s="1"/>
  <c r="M596"/>
  <c r="K596" s="1"/>
  <c r="J596" s="1"/>
  <c r="M534"/>
  <c r="K534" s="1"/>
  <c r="J534" s="1"/>
  <c r="N202" i="9"/>
  <c r="M202" s="1"/>
  <c r="L202" s="1"/>
  <c r="N343"/>
  <c r="M343" s="1"/>
  <c r="L343" s="1"/>
  <c r="N182"/>
  <c r="M182" s="1"/>
  <c r="L182" s="1"/>
  <c r="N369"/>
  <c r="M369" s="1"/>
  <c r="L369" s="1"/>
  <c r="N222"/>
  <c r="M222" s="1"/>
  <c r="L222" s="1"/>
  <c r="N204"/>
  <c r="M204" s="1"/>
  <c r="L204" s="1"/>
  <c r="J15" i="16"/>
  <c r="I15" s="1"/>
  <c r="N451" i="9"/>
  <c r="M451" s="1"/>
  <c r="L451" s="1"/>
  <c r="N239"/>
  <c r="M239" s="1"/>
  <c r="L239" s="1"/>
  <c r="N303"/>
  <c r="M303" s="1"/>
  <c r="L303" s="1"/>
  <c r="N325"/>
  <c r="M325" s="1"/>
  <c r="L325" s="1"/>
  <c r="N203"/>
  <c r="M203" s="1"/>
  <c r="L203" s="1"/>
  <c r="N381"/>
  <c r="M381" s="1"/>
  <c r="L381" s="1"/>
  <c r="M75" i="10"/>
  <c r="L75" s="1"/>
  <c r="K75" s="1"/>
  <c r="N14" i="9"/>
  <c r="M14" s="1"/>
  <c r="L14" s="1"/>
  <c r="N130"/>
  <c r="M130" s="1"/>
  <c r="L130" s="1"/>
  <c r="N25"/>
  <c r="M25" s="1"/>
  <c r="L25" s="1"/>
  <c r="N278"/>
  <c r="M278" s="1"/>
  <c r="L278" s="1"/>
  <c r="M123" i="8"/>
  <c r="M23"/>
  <c r="M53"/>
  <c r="M43"/>
  <c r="M71"/>
  <c r="M86"/>
  <c r="M351" i="17"/>
  <c r="K351" s="1"/>
  <c r="J351" s="1"/>
  <c r="J14" i="13"/>
  <c r="I14" s="1"/>
  <c r="K199" i="15"/>
  <c r="K77"/>
  <c r="M264" i="17"/>
  <c r="K264" s="1"/>
  <c r="J264" s="1"/>
  <c r="M17" i="8"/>
  <c r="I329" i="14"/>
  <c r="K51" i="15"/>
  <c r="K50"/>
  <c r="K76"/>
  <c r="J76" s="1"/>
  <c r="K21"/>
  <c r="K24"/>
  <c r="N234" i="9"/>
  <c r="M234" s="1"/>
  <c r="L234" s="1"/>
  <c r="N122"/>
  <c r="M122" s="1"/>
  <c r="L122" s="1"/>
  <c r="N68"/>
  <c r="M68" s="1"/>
  <c r="L68" s="1"/>
  <c r="N449"/>
  <c r="M449" s="1"/>
  <c r="L449" s="1"/>
  <c r="J35" i="14"/>
  <c r="I35" s="1"/>
  <c r="J24" i="13"/>
  <c r="I24" s="1"/>
  <c r="J23"/>
  <c r="I23" s="1"/>
  <c r="J18"/>
  <c r="I18" s="1"/>
  <c r="M84" i="17"/>
  <c r="K84" s="1"/>
  <c r="J84" s="1"/>
  <c r="M131"/>
  <c r="K131" s="1"/>
  <c r="J131" s="1"/>
  <c r="M263"/>
  <c r="K263" s="1"/>
  <c r="J263" s="1"/>
  <c r="M74"/>
  <c r="K74" s="1"/>
  <c r="J74" s="1"/>
  <c r="M298"/>
  <c r="K298" s="1"/>
  <c r="J298" s="1"/>
  <c r="M350"/>
  <c r="K350" s="1"/>
  <c r="J350" s="1"/>
  <c r="M83"/>
  <c r="K83" s="1"/>
  <c r="J83" s="1"/>
  <c r="M296"/>
  <c r="K296" s="1"/>
  <c r="J296" s="1"/>
  <c r="M299"/>
  <c r="K299" s="1"/>
  <c r="J299" s="1"/>
  <c r="H13" i="29"/>
  <c r="I13" s="1"/>
  <c r="H23" i="28"/>
  <c r="I23" s="1"/>
  <c r="K636" i="17"/>
  <c r="J636" s="1"/>
  <c r="K437"/>
  <c r="J437" s="1"/>
  <c r="K434"/>
  <c r="J434" s="1"/>
  <c r="I423" i="14"/>
  <c r="I414"/>
  <c r="I348"/>
  <c r="I209"/>
  <c r="M272" i="8"/>
  <c r="M327"/>
  <c r="M326"/>
  <c r="M280"/>
  <c r="M292"/>
  <c r="I194" i="14"/>
  <c r="I196"/>
  <c r="I263"/>
  <c r="I265"/>
  <c r="I270"/>
  <c r="I275"/>
  <c r="I277"/>
  <c r="I283"/>
  <c r="I289"/>
  <c r="I291"/>
  <c r="I297"/>
  <c r="I302"/>
  <c r="I304"/>
  <c r="I309"/>
  <c r="I314"/>
  <c r="I316"/>
  <c r="N187" i="9"/>
  <c r="M187" s="1"/>
  <c r="L187" s="1"/>
  <c r="N152"/>
  <c r="M152" s="1"/>
  <c r="L152" s="1"/>
  <c r="M164" i="10"/>
  <c r="L164" s="1"/>
  <c r="K164" s="1"/>
  <c r="N146" i="9"/>
  <c r="M146" s="1"/>
  <c r="L146" s="1"/>
  <c r="M303" i="17"/>
  <c r="K303" s="1"/>
  <c r="J303" s="1"/>
  <c r="N350" i="9"/>
  <c r="M350" s="1"/>
  <c r="L350" s="1"/>
  <c r="M384" i="17"/>
  <c r="K384" s="1"/>
  <c r="J384" s="1"/>
  <c r="N275" i="9"/>
  <c r="M275" s="1"/>
  <c r="L275" s="1"/>
  <c r="M82" i="17"/>
  <c r="K82" s="1"/>
  <c r="J82" s="1"/>
  <c r="M287"/>
  <c r="K287" s="1"/>
  <c r="J287" s="1"/>
  <c r="M424"/>
  <c r="K424" s="1"/>
  <c r="M36" i="10"/>
  <c r="L36" s="1"/>
  <c r="K36" s="1"/>
  <c r="L37" i="15"/>
  <c r="K37" s="1"/>
  <c r="J37" s="1"/>
  <c r="N382" i="9"/>
  <c r="M382" s="1"/>
  <c r="L382" s="1"/>
  <c r="L189" i="15"/>
  <c r="L268"/>
  <c r="M316" i="17"/>
  <c r="K316" s="1"/>
  <c r="J316" s="1"/>
  <c r="M54" i="10"/>
  <c r="L54" s="1"/>
  <c r="K54" s="1"/>
  <c r="M157"/>
  <c r="L157" s="1"/>
  <c r="K157" s="1"/>
  <c r="L123" i="26"/>
  <c r="O75" i="11"/>
  <c r="N75" s="1"/>
  <c r="M75" s="1"/>
  <c r="N360" i="9"/>
  <c r="M360" s="1"/>
  <c r="L360" s="1"/>
  <c r="M28" i="10"/>
  <c r="L28" s="1"/>
  <c r="K28" s="1"/>
  <c r="J57" i="34"/>
  <c r="I57" s="1"/>
  <c r="O73" i="11"/>
  <c r="N73" s="1"/>
  <c r="L73" s="1"/>
  <c r="N32" i="9"/>
  <c r="M32" s="1"/>
  <c r="L32" s="1"/>
  <c r="J20" i="34"/>
  <c r="I20" s="1"/>
  <c r="N470" i="9"/>
  <c r="N81"/>
  <c r="M81" s="1"/>
  <c r="L81" s="1"/>
  <c r="K315" i="14"/>
  <c r="K316"/>
  <c r="L76" i="11"/>
  <c r="M479" i="17"/>
  <c r="K479" s="1"/>
  <c r="J479" s="1"/>
  <c r="K40" i="15"/>
  <c r="J40" s="1"/>
  <c r="J48" i="24"/>
  <c r="I48" s="1"/>
  <c r="H48" s="1"/>
  <c r="K394" i="14"/>
  <c r="N233" i="9"/>
  <c r="M233" s="1"/>
  <c r="L233" s="1"/>
  <c r="N267"/>
  <c r="M267" s="1"/>
  <c r="L267" s="1"/>
  <c r="J30" i="34"/>
  <c r="I30" s="1"/>
  <c r="K208" i="14"/>
  <c r="N100" i="9"/>
  <c r="M100" s="1"/>
  <c r="L100" s="1"/>
  <c r="N487"/>
  <c r="K368" i="14"/>
  <c r="K133"/>
  <c r="I133" s="1"/>
  <c r="J18" i="34"/>
  <c r="I18" s="1"/>
  <c r="K56" i="14"/>
  <c r="I56" s="1"/>
  <c r="K63" i="26"/>
  <c r="N93" i="9"/>
  <c r="M93" s="1"/>
  <c r="L93" s="1"/>
  <c r="K219" i="14"/>
  <c r="I219" s="1"/>
  <c r="K297"/>
  <c r="O65" i="12"/>
  <c r="N65" s="1"/>
  <c r="M65" s="1"/>
  <c r="M66" i="10"/>
  <c r="L66" s="1"/>
  <c r="K66" s="1"/>
  <c r="O38" i="11"/>
  <c r="N38" s="1"/>
  <c r="M38" s="1"/>
  <c r="J45" i="34"/>
  <c r="I45" s="1"/>
  <c r="L130" i="26"/>
  <c r="J40" i="24"/>
  <c r="I40" s="1"/>
  <c r="H40" s="1"/>
  <c r="J79"/>
  <c r="I79" s="1"/>
  <c r="J82"/>
  <c r="I82" s="1"/>
  <c r="J30"/>
  <c r="I30" s="1"/>
  <c r="H30" s="1"/>
  <c r="J29"/>
  <c r="I29" s="1"/>
  <c r="H29" s="1"/>
  <c r="J76"/>
  <c r="I76" s="1"/>
  <c r="K23" i="16"/>
  <c r="I23" s="1"/>
  <c r="K27"/>
  <c r="I27" s="1"/>
  <c r="K83"/>
  <c r="I83" s="1"/>
  <c r="N481" i="9"/>
  <c r="K127" i="14"/>
  <c r="I127" s="1"/>
  <c r="O41" i="12"/>
  <c r="N41" s="1"/>
  <c r="N478" i="9"/>
  <c r="N178"/>
  <c r="M178" s="1"/>
  <c r="L178" s="1"/>
  <c r="K104" i="14"/>
  <c r="I104" s="1"/>
  <c r="O24" i="12"/>
  <c r="N24" s="1"/>
  <c r="L24" s="1"/>
  <c r="O20" i="11"/>
  <c r="N20" s="1"/>
  <c r="M20" s="1"/>
  <c r="L152" i="15"/>
  <c r="K152" s="1"/>
  <c r="J152" s="1"/>
  <c r="L96"/>
  <c r="K96" s="1"/>
  <c r="N282" i="9"/>
  <c r="M282" s="1"/>
  <c r="L282" s="1"/>
  <c r="N21"/>
  <c r="M21" s="1"/>
  <c r="L21" s="1"/>
  <c r="O25" i="11"/>
  <c r="N25" s="1"/>
  <c r="L25" s="1"/>
  <c r="K376" i="14"/>
  <c r="K45"/>
  <c r="I45" s="1"/>
  <c r="L103" i="15"/>
  <c r="K103" s="1"/>
  <c r="M469" i="9"/>
  <c r="L469" s="1"/>
  <c r="L165" i="15"/>
  <c r="K165" s="1"/>
  <c r="J165" s="1"/>
  <c r="M476" i="9"/>
  <c r="L476" s="1"/>
  <c r="N143"/>
  <c r="M143" s="1"/>
  <c r="L143" s="1"/>
  <c r="N46"/>
  <c r="M46" s="1"/>
  <c r="L46" s="1"/>
  <c r="M30" i="10"/>
  <c r="L30" s="1"/>
  <c r="K30" s="1"/>
  <c r="J39" i="34"/>
  <c r="I39" s="1"/>
  <c r="J58"/>
  <c r="I58" s="1"/>
  <c r="K310" i="14"/>
  <c r="M41" i="10"/>
  <c r="L41" s="1"/>
  <c r="K41" s="1"/>
  <c r="J14" i="24"/>
  <c r="I14" s="1"/>
  <c r="H14" s="1"/>
  <c r="M217" i="17"/>
  <c r="K217" s="1"/>
  <c r="J217" s="1"/>
  <c r="M37" i="10"/>
  <c r="L37" s="1"/>
  <c r="K37" s="1"/>
  <c r="N237" i="9"/>
  <c r="M237" s="1"/>
  <c r="L237" s="1"/>
  <c r="M43" i="10"/>
  <c r="L43" s="1"/>
  <c r="K43" s="1"/>
  <c r="K370" i="14"/>
  <c r="K116"/>
  <c r="I116" s="1"/>
  <c r="M313" i="17"/>
  <c r="K313" s="1"/>
  <c r="J313" s="1"/>
  <c r="N18" i="9"/>
  <c r="M18" s="1"/>
  <c r="L18" s="1"/>
  <c r="M374" i="17"/>
  <c r="K374" s="1"/>
  <c r="J374" s="1"/>
  <c r="N22" i="9"/>
  <c r="M22" s="1"/>
  <c r="L22" s="1"/>
  <c r="M205" i="10"/>
  <c r="L205" s="1"/>
  <c r="K205" s="1"/>
  <c r="K338" i="14"/>
  <c r="L93" i="15"/>
  <c r="K93" s="1"/>
  <c r="J93" s="1"/>
  <c r="J17" i="34"/>
  <c r="I17" s="1"/>
  <c r="M460" i="9"/>
  <c r="L460" s="1"/>
  <c r="N208"/>
  <c r="M208" s="1"/>
  <c r="L208" s="1"/>
  <c r="N85"/>
  <c r="M85" s="1"/>
  <c r="L85" s="1"/>
  <c r="N136"/>
  <c r="M136" s="1"/>
  <c r="L136" s="1"/>
  <c r="N60"/>
  <c r="M60" s="1"/>
  <c r="L60" s="1"/>
  <c r="K329" i="14"/>
  <c r="N446" i="9"/>
  <c r="O15" i="12"/>
  <c r="N15" s="1"/>
  <c r="L15" s="1"/>
  <c r="N482" i="9"/>
  <c r="J54" i="34"/>
  <c r="I54" s="1"/>
  <c r="J44"/>
  <c r="I44" s="1"/>
  <c r="M107" i="10"/>
  <c r="L107" s="1"/>
  <c r="K107" s="1"/>
  <c r="K121" i="26"/>
  <c r="M126" i="10"/>
  <c r="L126" s="1"/>
  <c r="K126" s="1"/>
  <c r="L113" i="26"/>
  <c r="M21" i="10"/>
  <c r="L21" s="1"/>
  <c r="K21" s="1"/>
  <c r="M20"/>
  <c r="L20" s="1"/>
  <c r="K20" s="1"/>
  <c r="M168"/>
  <c r="L168" s="1"/>
  <c r="K168" s="1"/>
  <c r="M56"/>
  <c r="L56" s="1"/>
  <c r="K56" s="1"/>
  <c r="M96" i="17"/>
  <c r="K96" s="1"/>
  <c r="J96" s="1"/>
  <c r="L55" i="26"/>
  <c r="M637" i="17"/>
  <c r="K637" s="1"/>
  <c r="J637" s="1"/>
  <c r="M69" i="10"/>
  <c r="L69" s="1"/>
  <c r="K69" s="1"/>
  <c r="M311" i="17"/>
  <c r="K311" s="1"/>
  <c r="J311" s="1"/>
  <c r="M359"/>
  <c r="K359" s="1"/>
  <c r="J359" s="1"/>
  <c r="M139" i="10"/>
  <c r="L139" s="1"/>
  <c r="K139" s="1"/>
  <c r="N194" i="9"/>
  <c r="M194" s="1"/>
  <c r="L194" s="1"/>
  <c r="N158"/>
  <c r="M158" s="1"/>
  <c r="L158" s="1"/>
  <c r="L271" i="15"/>
  <c r="L73"/>
  <c r="K73" s="1"/>
  <c r="O16" i="11"/>
  <c r="N16" s="1"/>
  <c r="K165" i="14"/>
  <c r="I165" s="1"/>
  <c r="M380" i="17"/>
  <c r="K380" s="1"/>
  <c r="J380" s="1"/>
  <c r="K75" i="26"/>
  <c r="N257" i="9"/>
  <c r="M257" s="1"/>
  <c r="L257" s="1"/>
  <c r="J22" i="34"/>
  <c r="I22" s="1"/>
  <c r="O38" i="12"/>
  <c r="N38" s="1"/>
  <c r="M38" s="1"/>
  <c r="K43" i="14"/>
  <c r="I43" s="1"/>
  <c r="K337"/>
  <c r="N304" i="9"/>
  <c r="M304" s="1"/>
  <c r="L304" s="1"/>
  <c r="M290" i="17"/>
  <c r="K290" s="1"/>
  <c r="J290" s="1"/>
  <c r="M57" i="10"/>
  <c r="L57" s="1"/>
  <c r="K57" s="1"/>
  <c r="M58"/>
  <c r="L58" s="1"/>
  <c r="K58" s="1"/>
  <c r="N289" i="9"/>
  <c r="M289" s="1"/>
  <c r="L289" s="1"/>
  <c r="M108" i="10"/>
  <c r="L108" s="1"/>
  <c r="K108" s="1"/>
  <c r="M255" i="17"/>
  <c r="K255" s="1"/>
  <c r="J255" s="1"/>
  <c r="N193" i="9"/>
  <c r="M193" s="1"/>
  <c r="L193" s="1"/>
  <c r="M38" i="10"/>
  <c r="L38" s="1"/>
  <c r="K38" s="1"/>
  <c r="M140"/>
  <c r="L140" s="1"/>
  <c r="K140" s="1"/>
  <c r="M420" i="17"/>
  <c r="K420" s="1"/>
  <c r="J420" s="1"/>
  <c r="M426"/>
  <c r="K426" s="1"/>
  <c r="J426" s="1"/>
  <c r="K27" i="14"/>
  <c r="K16"/>
  <c r="K26"/>
  <c r="K25"/>
  <c r="K15"/>
  <c r="I15" s="1"/>
  <c r="K18"/>
  <c r="I18" s="1"/>
  <c r="M470" i="8"/>
  <c r="M286"/>
  <c r="M451"/>
  <c r="M297"/>
  <c r="M261"/>
  <c r="M437"/>
  <c r="M277"/>
  <c r="M469"/>
  <c r="M450"/>
  <c r="M468"/>
  <c r="K43" i="17"/>
  <c r="J43" s="1"/>
  <c r="K38"/>
  <c r="J38" s="1"/>
  <c r="K36"/>
  <c r="J36" s="1"/>
  <c r="K41"/>
  <c r="J41" s="1"/>
  <c r="K42"/>
  <c r="J42" s="1"/>
  <c r="K37"/>
  <c r="J37" s="1"/>
  <c r="M44" i="10"/>
  <c r="L44" s="1"/>
  <c r="K44" s="1"/>
  <c r="M332" i="17"/>
  <c r="K332" s="1"/>
  <c r="J332" s="1"/>
  <c r="M116" i="10"/>
  <c r="L116" s="1"/>
  <c r="K116" s="1"/>
  <c r="N301" i="9"/>
  <c r="M301" s="1"/>
  <c r="L301" s="1"/>
  <c r="M73" i="10"/>
  <c r="L73" s="1"/>
  <c r="K73" s="1"/>
  <c r="M95"/>
  <c r="L95" s="1"/>
  <c r="K95" s="1"/>
  <c r="M158"/>
  <c r="L158" s="1"/>
  <c r="K158" s="1"/>
  <c r="M186"/>
  <c r="L186" s="1"/>
  <c r="K186" s="1"/>
  <c r="M40"/>
  <c r="L40" s="1"/>
  <c r="K40" s="1"/>
  <c r="N340" i="9"/>
  <c r="M340" s="1"/>
  <c r="L340" s="1"/>
  <c r="M307" i="17"/>
  <c r="K307" s="1"/>
  <c r="J307" s="1"/>
  <c r="M328"/>
  <c r="K328" s="1"/>
  <c r="J328" s="1"/>
  <c r="M491"/>
  <c r="K491" s="1"/>
  <c r="J491" s="1"/>
  <c r="M544"/>
  <c r="K544" s="1"/>
  <c r="J544" s="1"/>
  <c r="M152" i="10"/>
  <c r="L152" s="1"/>
  <c r="K152" s="1"/>
  <c r="M110" i="17"/>
  <c r="K110" s="1"/>
  <c r="J110" s="1"/>
  <c r="N354" i="9"/>
  <c r="M354" s="1"/>
  <c r="L354" s="1"/>
  <c r="N162"/>
  <c r="M162" s="1"/>
  <c r="L162" s="1"/>
  <c r="L66" i="26"/>
  <c r="N318" i="9"/>
  <c r="M318" s="1"/>
  <c r="L318" s="1"/>
  <c r="M173" i="10"/>
  <c r="L173" s="1"/>
  <c r="K173" s="1"/>
  <c r="N346" i="9"/>
  <c r="M346" s="1"/>
  <c r="L346" s="1"/>
  <c r="M26" i="10"/>
  <c r="L26" s="1"/>
  <c r="K26" s="1"/>
  <c r="M638" i="17"/>
  <c r="K638" s="1"/>
  <c r="J638" s="1"/>
  <c r="M623"/>
  <c r="K623" s="1"/>
  <c r="J623" s="1"/>
  <c r="N302" i="9"/>
  <c r="M302" s="1"/>
  <c r="L302" s="1"/>
  <c r="N398"/>
  <c r="M398" s="1"/>
  <c r="L398" s="1"/>
  <c r="M143" i="10"/>
  <c r="L143" s="1"/>
  <c r="K143" s="1"/>
  <c r="N200" i="9"/>
  <c r="M136" i="17"/>
  <c r="K136" s="1"/>
  <c r="J136" s="1"/>
  <c r="M115"/>
  <c r="K115" s="1"/>
  <c r="J115" s="1"/>
  <c r="N52" i="9"/>
  <c r="M52" s="1"/>
  <c r="L52" s="1"/>
  <c r="M419" i="17"/>
  <c r="K419" s="1"/>
  <c r="J419" s="1"/>
  <c r="N305" i="9"/>
  <c r="M305" s="1"/>
  <c r="L305" s="1"/>
  <c r="N40"/>
  <c r="M40" s="1"/>
  <c r="L40" s="1"/>
  <c r="M383" i="17"/>
  <c r="K383" s="1"/>
  <c r="J383" s="1"/>
  <c r="L23" i="26"/>
  <c r="N217" i="9"/>
  <c r="M217" s="1"/>
  <c r="L217" s="1"/>
  <c r="M87" i="17"/>
  <c r="K87" s="1"/>
  <c r="J87" s="1"/>
  <c r="M573"/>
  <c r="K573" s="1"/>
  <c r="J573" s="1"/>
  <c r="N186" i="9"/>
  <c r="M186" s="1"/>
  <c r="L186" s="1"/>
  <c r="L61" i="26"/>
  <c r="L14"/>
  <c r="M315" i="17"/>
  <c r="K315" s="1"/>
  <c r="J315" s="1"/>
  <c r="N216" i="9"/>
  <c r="M216" s="1"/>
  <c r="L216" s="1"/>
  <c r="M23" i="10"/>
  <c r="L23" s="1"/>
  <c r="K23" s="1"/>
  <c r="M120"/>
  <c r="L120" s="1"/>
  <c r="K120" s="1"/>
  <c r="M473" i="17"/>
  <c r="K473" s="1"/>
  <c r="J473" s="1"/>
  <c r="M603"/>
  <c r="K603" s="1"/>
  <c r="J603" s="1"/>
  <c r="M202" i="10"/>
  <c r="L202" s="1"/>
  <c r="K202" s="1"/>
  <c r="N77" i="9"/>
  <c r="M77" s="1"/>
  <c r="L77" s="1"/>
  <c r="N240"/>
  <c r="M240" s="1"/>
  <c r="L240" s="1"/>
  <c r="M377" i="17"/>
  <c r="K377" s="1"/>
  <c r="J377" s="1"/>
  <c r="N399" i="9"/>
  <c r="M399" s="1"/>
  <c r="L399" s="1"/>
  <c r="N300"/>
  <c r="M300" s="1"/>
  <c r="L300" s="1"/>
  <c r="N51"/>
  <c r="M51" s="1"/>
  <c r="L51" s="1"/>
  <c r="M375" i="17"/>
  <c r="K375" s="1"/>
  <c r="J375" s="1"/>
  <c r="M130" i="10"/>
  <c r="L130" s="1"/>
  <c r="K130" s="1"/>
  <c r="M372" i="17"/>
  <c r="K372" s="1"/>
  <c r="J372" s="1"/>
  <c r="M155" i="10"/>
  <c r="L155" s="1"/>
  <c r="K155" s="1"/>
  <c r="N265" i="9"/>
  <c r="M265" s="1"/>
  <c r="L265" s="1"/>
  <c r="M244" i="17"/>
  <c r="K244" s="1"/>
  <c r="J244" s="1"/>
  <c r="M117" i="10"/>
  <c r="L117" s="1"/>
  <c r="K117" s="1"/>
  <c r="N180" i="9"/>
  <c r="M180" s="1"/>
  <c r="L180" s="1"/>
  <c r="M18" i="10"/>
  <c r="L18" s="1"/>
  <c r="K18" s="1"/>
  <c r="M474" i="17"/>
  <c r="K474" s="1"/>
  <c r="J474" s="1"/>
  <c r="M131" i="10"/>
  <c r="L131" s="1"/>
  <c r="K131" s="1"/>
  <c r="M135"/>
  <c r="L135" s="1"/>
  <c r="K135" s="1"/>
  <c r="M59"/>
  <c r="L59" s="1"/>
  <c r="K59" s="1"/>
  <c r="M102" i="17"/>
  <c r="K102" s="1"/>
  <c r="J102" s="1"/>
  <c r="L35" i="26"/>
  <c r="M574" i="17"/>
  <c r="K574" s="1"/>
  <c r="J574" s="1"/>
  <c r="M113" i="10"/>
  <c r="L113" s="1"/>
  <c r="K113" s="1"/>
  <c r="L22" i="26"/>
  <c r="N333" i="9"/>
  <c r="M333" s="1"/>
  <c r="L333" s="1"/>
  <c r="M262" i="17"/>
  <c r="K262" s="1"/>
  <c r="J262" s="1"/>
  <c r="M334"/>
  <c r="K334" s="1"/>
  <c r="J334" s="1"/>
  <c r="M347"/>
  <c r="K347" s="1"/>
  <c r="J347" s="1"/>
  <c r="N20" i="9"/>
  <c r="M20" s="1"/>
  <c r="L20" s="1"/>
  <c r="N109"/>
  <c r="M109" s="1"/>
  <c r="L109" s="1"/>
  <c r="M74" i="10"/>
  <c r="L74" s="1"/>
  <c r="K74" s="1"/>
  <c r="N397" i="9"/>
  <c r="M397" s="1"/>
  <c r="L397" s="1"/>
  <c r="M207" i="10"/>
  <c r="L207" s="1"/>
  <c r="K207" s="1"/>
  <c r="N132" i="9"/>
  <c r="M132" s="1"/>
  <c r="L132" s="1"/>
  <c r="M145" i="10"/>
  <c r="L145" s="1"/>
  <c r="K145" s="1"/>
  <c r="N242" i="9"/>
  <c r="M242" s="1"/>
  <c r="L242" s="1"/>
  <c r="M32" i="10"/>
  <c r="L32" s="1"/>
  <c r="K32" s="1"/>
  <c r="M45"/>
  <c r="L45" s="1"/>
  <c r="K45" s="1"/>
  <c r="N108" i="9"/>
  <c r="M108" s="1"/>
  <c r="L108" s="1"/>
  <c r="M417" i="17"/>
  <c r="K417" s="1"/>
  <c r="J417" s="1"/>
  <c r="M154" i="10"/>
  <c r="L154" s="1"/>
  <c r="K154" s="1"/>
  <c r="M381" i="17"/>
  <c r="K381" s="1"/>
  <c r="J381" s="1"/>
  <c r="L15" i="26"/>
  <c r="M68" i="10"/>
  <c r="L68" s="1"/>
  <c r="K68" s="1"/>
  <c r="M153"/>
  <c r="L153" s="1"/>
  <c r="K153" s="1"/>
  <c r="M184"/>
  <c r="L184" s="1"/>
  <c r="K184" s="1"/>
  <c r="M53"/>
  <c r="L53" s="1"/>
  <c r="K53" s="1"/>
  <c r="M221" i="17"/>
  <c r="K221" s="1"/>
  <c r="J221" s="1"/>
  <c r="N272" i="9"/>
  <c r="M272" s="1"/>
  <c r="L272" s="1"/>
  <c r="M172" i="10"/>
  <c r="L172" s="1"/>
  <c r="K172" s="1"/>
  <c r="M149"/>
  <c r="L149" s="1"/>
  <c r="K149" s="1"/>
  <c r="M520" i="17"/>
  <c r="K520" s="1"/>
  <c r="J520" s="1"/>
  <c r="M422"/>
  <c r="K422" s="1"/>
  <c r="J422" s="1"/>
  <c r="N117" i="9"/>
  <c r="M117" s="1"/>
  <c r="L117" s="1"/>
  <c r="M151" i="10"/>
  <c r="L151" s="1"/>
  <c r="K151" s="1"/>
  <c r="M541" i="17"/>
  <c r="K541" s="1"/>
  <c r="J541" s="1"/>
  <c r="N365" i="9"/>
  <c r="M365" s="1"/>
  <c r="L365" s="1"/>
  <c r="M521" i="17"/>
  <c r="K521" s="1"/>
  <c r="J521" s="1"/>
  <c r="M356"/>
  <c r="K356" s="1"/>
  <c r="J356" s="1"/>
  <c r="M166"/>
  <c r="K166" s="1"/>
  <c r="J166" s="1"/>
  <c r="M162" i="10"/>
  <c r="L162" s="1"/>
  <c r="K162" s="1"/>
  <c r="M580" i="17"/>
  <c r="K580" s="1"/>
  <c r="J580" s="1"/>
  <c r="M388"/>
  <c r="K388" s="1"/>
  <c r="M278"/>
  <c r="K278" s="1"/>
  <c r="J278" s="1"/>
  <c r="M111"/>
  <c r="K111" s="1"/>
  <c r="J111" s="1"/>
  <c r="M160" i="10"/>
  <c r="L160" s="1"/>
  <c r="K160" s="1"/>
  <c r="M128"/>
  <c r="L128" s="1"/>
  <c r="K128" s="1"/>
  <c r="L60" i="15"/>
  <c r="K60" s="1"/>
  <c r="J60" s="1"/>
  <c r="M418" i="17"/>
  <c r="K418" s="1"/>
  <c r="J418" s="1"/>
  <c r="M177"/>
  <c r="K177" s="1"/>
  <c r="J177" s="1"/>
  <c r="M540"/>
  <c r="K540" s="1"/>
  <c r="J540" s="1"/>
  <c r="M341"/>
  <c r="K341" s="1"/>
  <c r="J341" s="1"/>
  <c r="M185" i="10"/>
  <c r="L185" s="1"/>
  <c r="K185" s="1"/>
  <c r="L83" i="15"/>
  <c r="K83" s="1"/>
  <c r="J83" s="1"/>
  <c r="N307" i="9"/>
  <c r="M307" s="1"/>
  <c r="L307" s="1"/>
  <c r="N230"/>
  <c r="M230" s="1"/>
  <c r="L230" s="1"/>
  <c r="N97"/>
  <c r="M97" s="1"/>
  <c r="L97" s="1"/>
  <c r="N201"/>
  <c r="M201" s="1"/>
  <c r="L201" s="1"/>
  <c r="N74"/>
  <c r="M129" i="10"/>
  <c r="L129" s="1"/>
  <c r="K129" s="1"/>
  <c r="M70"/>
  <c r="L70" s="1"/>
  <c r="K70" s="1"/>
  <c r="M27"/>
  <c r="L27" s="1"/>
  <c r="K27" s="1"/>
  <c r="M98"/>
  <c r="L98" s="1"/>
  <c r="K98" s="1"/>
  <c r="M24"/>
  <c r="L24" s="1"/>
  <c r="K24" s="1"/>
  <c r="N364" i="9"/>
  <c r="M364" s="1"/>
  <c r="L364" s="1"/>
  <c r="N353"/>
  <c r="M353" s="1"/>
  <c r="L353" s="1"/>
  <c r="N342"/>
  <c r="M342" s="1"/>
  <c r="L342" s="1"/>
  <c r="N131"/>
  <c r="M131" s="1"/>
  <c r="L131" s="1"/>
  <c r="N118"/>
  <c r="M118" s="1"/>
  <c r="L118" s="1"/>
  <c r="M188" i="10"/>
  <c r="L188" s="1"/>
  <c r="K188" s="1"/>
  <c r="M119"/>
  <c r="L119" s="1"/>
  <c r="K119" s="1"/>
  <c r="L58" i="26"/>
  <c r="L54"/>
  <c r="N314" i="9"/>
  <c r="M314" s="1"/>
  <c r="L314" s="1"/>
  <c r="N95"/>
  <c r="N43"/>
  <c r="M43" s="1"/>
  <c r="L43" s="1"/>
  <c r="M171" i="10"/>
  <c r="L171" s="1"/>
  <c r="K171" s="1"/>
  <c r="M100"/>
  <c r="L100" s="1"/>
  <c r="K100" s="1"/>
  <c r="N313" i="9"/>
  <c r="M313" s="1"/>
  <c r="L313" s="1"/>
  <c r="M363" i="17"/>
  <c r="K363" s="1"/>
  <c r="J363" s="1"/>
  <c r="M514"/>
  <c r="K514" s="1"/>
  <c r="J514" s="1"/>
  <c r="M114" i="10"/>
  <c r="L114" s="1"/>
  <c r="K114" s="1"/>
  <c r="M174"/>
  <c r="L174" s="1"/>
  <c r="K174" s="1"/>
  <c r="M245" i="17"/>
  <c r="K245" s="1"/>
  <c r="J245" s="1"/>
  <c r="M416"/>
  <c r="K416" s="1"/>
  <c r="J416" s="1"/>
  <c r="M165" i="10"/>
  <c r="L165" s="1"/>
  <c r="K165" s="1"/>
  <c r="M127"/>
  <c r="L127" s="1"/>
  <c r="K127" s="1"/>
  <c r="M14"/>
  <c r="L14" s="1"/>
  <c r="K14" s="1"/>
  <c r="M115"/>
  <c r="L115" s="1"/>
  <c r="K115" s="1"/>
  <c r="N347" i="9"/>
  <c r="M347" s="1"/>
  <c r="L347" s="1"/>
  <c r="M72" i="10"/>
  <c r="L72" s="1"/>
  <c r="K72" s="1"/>
  <c r="N76" i="9"/>
  <c r="M76" s="1"/>
  <c r="L76" s="1"/>
  <c r="N317"/>
  <c r="M317" s="1"/>
  <c r="L317" s="1"/>
  <c r="N339"/>
  <c r="M339" s="1"/>
  <c r="L339" s="1"/>
  <c r="M88" i="10"/>
  <c r="L88" s="1"/>
  <c r="K88" s="1"/>
  <c r="M425" i="17"/>
  <c r="K425" s="1"/>
  <c r="M170" i="10"/>
  <c r="L170" s="1"/>
  <c r="K170" s="1"/>
  <c r="M376" i="17"/>
  <c r="K376" s="1"/>
  <c r="J376" s="1"/>
  <c r="N277" i="9"/>
  <c r="M277" s="1"/>
  <c r="L277" s="1"/>
  <c r="N245"/>
  <c r="M245" s="1"/>
  <c r="L245" s="1"/>
  <c r="M121" i="10"/>
  <c r="L121" s="1"/>
  <c r="K121" s="1"/>
  <c r="L32" i="26"/>
  <c r="N266" i="9"/>
  <c r="M266" s="1"/>
  <c r="L266" s="1"/>
  <c r="M192" i="10"/>
  <c r="L192" s="1"/>
  <c r="K192" s="1"/>
  <c r="N349" i="9"/>
  <c r="M349" s="1"/>
  <c r="L349" s="1"/>
  <c r="M190" i="10"/>
  <c r="L190" s="1"/>
  <c r="K190" s="1"/>
  <c r="M86"/>
  <c r="L86" s="1"/>
  <c r="K86" s="1"/>
  <c r="M312" i="17"/>
  <c r="K312" s="1"/>
  <c r="J312" s="1"/>
  <c r="N28" i="9"/>
  <c r="M28" s="1"/>
  <c r="L28" s="1"/>
  <c r="M260" i="17"/>
  <c r="K260" s="1"/>
  <c r="J260" s="1"/>
  <c r="M108"/>
  <c r="K108" s="1"/>
  <c r="J108" s="1"/>
  <c r="M97" i="10"/>
  <c r="L97" s="1"/>
  <c r="K97" s="1"/>
  <c r="N36" i="9"/>
  <c r="M36" s="1"/>
  <c r="L36" s="1"/>
  <c r="M621" i="17"/>
  <c r="K621" s="1"/>
  <c r="J621" s="1"/>
  <c r="L33" i="15"/>
  <c r="K33" s="1"/>
  <c r="J33" s="1"/>
  <c r="M30" i="17"/>
  <c r="K30" s="1"/>
  <c r="J30" s="1"/>
  <c r="M102" i="10"/>
  <c r="L102" s="1"/>
  <c r="K102" s="1"/>
  <c r="M387" i="17"/>
  <c r="K387" s="1"/>
  <c r="N96" i="9"/>
  <c r="M96" s="1"/>
  <c r="L96" s="1"/>
  <c r="N291"/>
  <c r="M291" s="1"/>
  <c r="L291" s="1"/>
  <c r="M208" i="10"/>
  <c r="L208" s="1"/>
  <c r="K208" s="1"/>
  <c r="M133"/>
  <c r="L133" s="1"/>
  <c r="K133" s="1"/>
  <c r="N400" i="9"/>
  <c r="M400" s="1"/>
  <c r="L400" s="1"/>
  <c r="M620" i="17"/>
  <c r="K620" s="1"/>
  <c r="J620" s="1"/>
  <c r="M545"/>
  <c r="K545" s="1"/>
  <c r="J545" s="1"/>
  <c r="M60" i="10"/>
  <c r="L60" s="1"/>
  <c r="K60" s="1"/>
  <c r="N276" i="9"/>
  <c r="M276" s="1"/>
  <c r="L276" s="1"/>
  <c r="N297"/>
  <c r="M297" s="1"/>
  <c r="L297" s="1"/>
  <c r="M35" i="10"/>
  <c r="L35" s="1"/>
  <c r="K35" s="1"/>
  <c r="M71" i="17"/>
  <c r="K71" s="1"/>
  <c r="J71" s="1"/>
  <c r="N163" i="9"/>
  <c r="M163" s="1"/>
  <c r="L163" s="1"/>
  <c r="M291" i="17"/>
  <c r="K291" s="1"/>
  <c r="J291" s="1"/>
  <c r="M414"/>
  <c r="K414" s="1"/>
  <c r="J414" s="1"/>
  <c r="M204" i="10"/>
  <c r="L204" s="1"/>
  <c r="K204" s="1"/>
  <c r="M490" i="17"/>
  <c r="K490" s="1"/>
  <c r="J490" s="1"/>
  <c r="M218"/>
  <c r="K218" s="1"/>
  <c r="J218" s="1"/>
  <c r="M144" i="10"/>
  <c r="L144" s="1"/>
  <c r="K144" s="1"/>
  <c r="M515" i="17"/>
  <c r="K515" s="1"/>
  <c r="J515" s="1"/>
  <c r="M191" i="10"/>
  <c r="L191" s="1"/>
  <c r="K191" s="1"/>
  <c r="M201" i="17"/>
  <c r="K201" s="1"/>
  <c r="J201" s="1"/>
  <c r="N344" i="9"/>
  <c r="M344" s="1"/>
  <c r="L344" s="1"/>
  <c r="N153"/>
  <c r="M153" s="1"/>
  <c r="L153" s="1"/>
  <c r="N144"/>
  <c r="M109" i="10"/>
  <c r="L109" s="1"/>
  <c r="K109" s="1"/>
  <c r="L40" i="26"/>
  <c r="L31"/>
  <c r="N290" i="9"/>
  <c r="M290" s="1"/>
  <c r="L290" s="1"/>
  <c r="N243"/>
  <c r="M243" s="1"/>
  <c r="L243" s="1"/>
  <c r="M161" i="10"/>
  <c r="L161" s="1"/>
  <c r="K161" s="1"/>
  <c r="M71"/>
  <c r="L71" s="1"/>
  <c r="K71" s="1"/>
  <c r="N285" i="9"/>
  <c r="M285" s="1"/>
  <c r="L285" s="1"/>
  <c r="N299"/>
  <c r="M299" s="1"/>
  <c r="L299" s="1"/>
  <c r="N393"/>
  <c r="M393" s="1"/>
  <c r="L393" s="1"/>
  <c r="M415" i="17"/>
  <c r="K415" s="1"/>
  <c r="J415" s="1"/>
  <c r="M146" i="10"/>
  <c r="L146" s="1"/>
  <c r="K146" s="1"/>
  <c r="M340" i="17"/>
  <c r="K340" s="1"/>
  <c r="J340" s="1"/>
  <c r="N394" i="9"/>
  <c r="M394" s="1"/>
  <c r="L394" s="1"/>
  <c r="L39" i="26"/>
  <c r="M92" i="10"/>
  <c r="L92" s="1"/>
  <c r="K92" s="1"/>
  <c r="N107" i="9"/>
  <c r="M107" s="1"/>
  <c r="L107" s="1"/>
  <c r="M16" i="10"/>
  <c r="L16" s="1"/>
  <c r="K16" s="1"/>
  <c r="M483" i="17"/>
  <c r="K483" s="1"/>
  <c r="J483" s="1"/>
  <c r="M156" i="10"/>
  <c r="L156" s="1"/>
  <c r="K156" s="1"/>
  <c r="N133" i="9"/>
  <c r="M133" s="1"/>
  <c r="L133" s="1"/>
  <c r="M163" i="10"/>
  <c r="L163" s="1"/>
  <c r="K163" s="1"/>
  <c r="L19" i="26"/>
  <c r="M25" i="10"/>
  <c r="L25" s="1"/>
  <c r="K25" s="1"/>
  <c r="M15"/>
  <c r="L15" s="1"/>
  <c r="K15" s="1"/>
  <c r="M61" i="17"/>
  <c r="K61" s="1"/>
  <c r="J61" s="1"/>
  <c r="M554"/>
  <c r="K554" s="1"/>
  <c r="J554" s="1"/>
  <c r="N380" i="9"/>
  <c r="M380" s="1"/>
  <c r="L380" s="1"/>
  <c r="M201" i="10"/>
  <c r="L201" s="1"/>
  <c r="K201" s="1"/>
  <c r="N145" i="9"/>
  <c r="M145" s="1"/>
  <c r="L145" s="1"/>
  <c r="M34" i="10"/>
  <c r="L34" s="1"/>
  <c r="K34" s="1"/>
  <c r="M141"/>
  <c r="L141" s="1"/>
  <c r="K141" s="1"/>
  <c r="N179" i="9"/>
  <c r="N352"/>
  <c r="M352" s="1"/>
  <c r="L352" s="1"/>
  <c r="L92" i="15"/>
  <c r="K92" s="1"/>
  <c r="J92" s="1"/>
  <c r="L20" i="26"/>
  <c r="M93" i="10"/>
  <c r="L93" s="1"/>
  <c r="K93" s="1"/>
  <c r="N110" i="9"/>
  <c r="M110" s="1"/>
  <c r="L110" s="1"/>
  <c r="N119"/>
  <c r="M119" s="1"/>
  <c r="L119" s="1"/>
  <c r="N319"/>
  <c r="M319" s="1"/>
  <c r="L319" s="1"/>
  <c r="M206" i="10"/>
  <c r="L206" s="1"/>
  <c r="K206" s="1"/>
  <c r="M150"/>
  <c r="L150" s="1"/>
  <c r="K150" s="1"/>
  <c r="M423" i="17"/>
  <c r="K423" s="1"/>
  <c r="M132" i="10"/>
  <c r="L132" s="1"/>
  <c r="K132" s="1"/>
  <c r="M162" i="17"/>
  <c r="K162" s="1"/>
  <c r="J162" s="1"/>
  <c r="M421"/>
  <c r="K421" s="1"/>
  <c r="J421" s="1"/>
  <c r="M178" i="10"/>
  <c r="L178" s="1"/>
  <c r="K178" s="1"/>
  <c r="M379" i="17"/>
  <c r="K379" s="1"/>
  <c r="J379" s="1"/>
  <c r="M118" i="10"/>
  <c r="L118" s="1"/>
  <c r="K118" s="1"/>
  <c r="N251" i="9"/>
  <c r="M251" s="1"/>
  <c r="L251" s="1"/>
  <c r="M122" i="10"/>
  <c r="L122" s="1"/>
  <c r="K122" s="1"/>
  <c r="N334" i="9"/>
  <c r="M334" s="1"/>
  <c r="L334" s="1"/>
  <c r="M31" i="17"/>
  <c r="M385"/>
  <c r="K385" s="1"/>
  <c r="J385" s="1"/>
  <c r="N41" i="9"/>
  <c r="M41" s="1"/>
  <c r="L41" s="1"/>
  <c r="N306"/>
  <c r="M306" s="1"/>
  <c r="L306" s="1"/>
  <c r="M51" i="10"/>
  <c r="L51" s="1"/>
  <c r="K51" s="1"/>
  <c r="M103"/>
  <c r="L103" s="1"/>
  <c r="K103" s="1"/>
  <c r="M373" i="17"/>
  <c r="K373" s="1"/>
  <c r="J373" s="1"/>
  <c r="M142" i="10"/>
  <c r="L142" s="1"/>
  <c r="K142" s="1"/>
  <c r="M382" i="17"/>
  <c r="K382" s="1"/>
  <c r="J382" s="1"/>
  <c r="L193" i="15"/>
  <c r="K193" s="1"/>
  <c r="L263"/>
  <c r="L32"/>
  <c r="K32" s="1"/>
  <c r="J32" s="1"/>
  <c r="L207"/>
  <c r="K207" s="1"/>
  <c r="J207" s="1"/>
  <c r="M348" i="17"/>
  <c r="K348" s="1"/>
  <c r="J348" s="1"/>
  <c r="L192" i="15"/>
  <c r="K192" s="1"/>
  <c r="J192" s="1"/>
  <c r="K201" i="14"/>
  <c r="I201" s="1"/>
  <c r="L269" i="15"/>
  <c r="M302" i="17"/>
  <c r="K302" s="1"/>
  <c r="J302" s="1"/>
  <c r="L264" i="15"/>
  <c r="L258"/>
  <c r="L256"/>
  <c r="L206"/>
  <c r="L59"/>
  <c r="K59" s="1"/>
  <c r="J59" s="1"/>
  <c r="M310" i="17"/>
  <c r="K310" s="1"/>
  <c r="J310" s="1"/>
  <c r="L274" i="15"/>
  <c r="L253"/>
  <c r="L34"/>
  <c r="K34" s="1"/>
  <c r="J34" s="1"/>
  <c r="L266"/>
  <c r="L191"/>
  <c r="K191" s="1"/>
  <c r="J191" s="1"/>
  <c r="M305" i="17"/>
  <c r="K305" s="1"/>
  <c r="J305" s="1"/>
  <c r="L272" i="15"/>
  <c r="L273"/>
  <c r="L35"/>
  <c r="K35" s="1"/>
  <c r="J35" s="1"/>
  <c r="L267"/>
  <c r="L16"/>
  <c r="L261"/>
  <c r="L36"/>
  <c r="L128"/>
  <c r="K128" s="1"/>
  <c r="J128" s="1"/>
  <c r="L265"/>
  <c r="L15"/>
  <c r="K15" s="1"/>
  <c r="J15" s="1"/>
  <c r="L14"/>
  <c r="K14" s="1"/>
  <c r="J14" s="1"/>
  <c r="L249"/>
  <c r="K200" i="14"/>
  <c r="I200" s="1"/>
  <c r="L48" i="15"/>
  <c r="K48" s="1"/>
  <c r="J48" s="1"/>
  <c r="M113" i="17"/>
  <c r="K113" s="1"/>
  <c r="J113" s="1"/>
  <c r="L246" i="15"/>
  <c r="L38"/>
  <c r="K38" s="1"/>
  <c r="J38" s="1"/>
  <c r="M116" i="17"/>
  <c r="K116" s="1"/>
  <c r="J116" s="1"/>
  <c r="M55" i="10"/>
  <c r="L55" s="1"/>
  <c r="K55" s="1"/>
  <c r="M99"/>
  <c r="L99" s="1"/>
  <c r="K99" s="1"/>
  <c r="M88" i="17"/>
  <c r="K88" s="1"/>
  <c r="J88" s="1"/>
  <c r="M90"/>
  <c r="K90" s="1"/>
  <c r="J90" s="1"/>
  <c r="M42" i="10"/>
  <c r="L42" s="1"/>
  <c r="K42" s="1"/>
  <c r="M61"/>
  <c r="L61" s="1"/>
  <c r="K61" s="1"/>
  <c r="M96"/>
  <c r="L96" s="1"/>
  <c r="K96" s="1"/>
  <c r="M87"/>
  <c r="L87" s="1"/>
  <c r="K87" s="1"/>
  <c r="M288" i="17"/>
  <c r="K288" s="1"/>
  <c r="J288" s="1"/>
  <c r="M169" i="10"/>
  <c r="L169" s="1"/>
  <c r="K169" s="1"/>
  <c r="M46"/>
  <c r="L46" s="1"/>
  <c r="K46" s="1"/>
  <c r="M47"/>
  <c r="L47" s="1"/>
  <c r="K47" s="1"/>
  <c r="N19" i="9"/>
  <c r="M19" s="1"/>
  <c r="L19" s="1"/>
  <c r="N38"/>
  <c r="M38" s="1"/>
  <c r="L38" s="1"/>
  <c r="N477"/>
  <c r="N220"/>
  <c r="M220" s="1"/>
  <c r="L220" s="1"/>
  <c r="J28" i="34"/>
  <c r="I28" s="1"/>
  <c r="N62" i="9"/>
  <c r="M62" s="1"/>
  <c r="L62" s="1"/>
  <c r="M474"/>
  <c r="L474" s="1"/>
  <c r="K416" i="14"/>
  <c r="N468" i="9"/>
  <c r="N56"/>
  <c r="M56" s="1"/>
  <c r="L56" s="1"/>
  <c r="L20" i="15"/>
  <c r="K20" s="1"/>
  <c r="J20" s="1"/>
  <c r="N35" i="9"/>
  <c r="M35" s="1"/>
  <c r="L35" s="1"/>
  <c r="N479"/>
  <c r="N283"/>
  <c r="M283" s="1"/>
  <c r="L283" s="1"/>
  <c r="N269"/>
  <c r="M269" s="1"/>
  <c r="L269" s="1"/>
  <c r="N137"/>
  <c r="M137" s="1"/>
  <c r="L137" s="1"/>
  <c r="N135"/>
  <c r="K349" i="14"/>
  <c r="N88" i="9"/>
  <c r="M88" s="1"/>
  <c r="L88" s="1"/>
  <c r="O51" i="11"/>
  <c r="N51" s="1"/>
  <c r="N197" i="9"/>
  <c r="M197" s="1"/>
  <c r="L197" s="1"/>
  <c r="N111"/>
  <c r="N248"/>
  <c r="M248" s="1"/>
  <c r="L248" s="1"/>
  <c r="M466"/>
  <c r="L466" s="1"/>
  <c r="J23" i="34"/>
  <c r="I23" s="1"/>
  <c r="N447" i="9"/>
  <c r="K83" i="14"/>
  <c r="I83" s="1"/>
  <c r="K395"/>
  <c r="O36" i="11"/>
  <c r="N36" s="1"/>
  <c r="N79" i="9"/>
  <c r="M79" s="1"/>
  <c r="L79" s="1"/>
  <c r="N463"/>
  <c r="N288"/>
  <c r="M288" s="1"/>
  <c r="L288" s="1"/>
  <c r="K93" i="14"/>
  <c r="I93" s="1"/>
  <c r="O37" i="11"/>
  <c r="N37" s="1"/>
  <c r="O16" i="12"/>
  <c r="N16" s="1"/>
  <c r="K118" i="14"/>
  <c r="I118" s="1"/>
  <c r="N287" i="9"/>
  <c r="M287" s="1"/>
  <c r="L287" s="1"/>
  <c r="L144" i="15"/>
  <c r="K144" s="1"/>
  <c r="J144" s="1"/>
  <c r="O23" i="12"/>
  <c r="N23" s="1"/>
  <c r="N164" i="9"/>
  <c r="M164" s="1"/>
  <c r="L164" s="1"/>
  <c r="K415" i="14"/>
  <c r="O25" i="12"/>
  <c r="N25" s="1"/>
  <c r="M467" i="9"/>
  <c r="L467" s="1"/>
  <c r="K103" i="14"/>
  <c r="I103" s="1"/>
  <c r="K204"/>
  <c r="N112" i="9"/>
  <c r="M112" s="1"/>
  <c r="L112" s="1"/>
  <c r="N176"/>
  <c r="M176" s="1"/>
  <c r="L176" s="1"/>
  <c r="M482"/>
  <c r="L482" s="1"/>
  <c r="M475"/>
  <c r="L475" s="1"/>
  <c r="O15" i="11"/>
  <c r="N15" s="1"/>
  <c r="N212" i="9"/>
  <c r="M212" s="1"/>
  <c r="L212" s="1"/>
  <c r="N484"/>
  <c r="O40" i="12"/>
  <c r="N40" s="1"/>
  <c r="N15" i="9"/>
  <c r="M15" s="1"/>
  <c r="L15" s="1"/>
  <c r="O18" i="11"/>
  <c r="N18" s="1"/>
  <c r="O50" i="12"/>
  <c r="N50" s="1"/>
  <c r="L50" s="1"/>
  <c r="N139" i="9"/>
  <c r="M139" s="1"/>
  <c r="L139" s="1"/>
  <c r="O26" i="12"/>
  <c r="N26" s="1"/>
  <c r="L26" s="1"/>
  <c r="L129" i="15"/>
  <c r="K129" s="1"/>
  <c r="J129" s="1"/>
  <c r="N295" i="9"/>
  <c r="M295" s="1"/>
  <c r="L295" s="1"/>
  <c r="O23" i="11"/>
  <c r="N23" s="1"/>
  <c r="M483" i="9"/>
  <c r="L483" s="1"/>
  <c r="J14" i="34"/>
  <c r="I14" s="1"/>
  <c r="N198" i="9"/>
  <c r="M198" s="1"/>
  <c r="L198" s="1"/>
  <c r="N154"/>
  <c r="M154" s="1"/>
  <c r="L154" s="1"/>
  <c r="N69"/>
  <c r="M69" s="1"/>
  <c r="L69" s="1"/>
  <c r="O35" i="11"/>
  <c r="N35" s="1"/>
  <c r="L35" s="1"/>
  <c r="K164" i="14"/>
  <c r="I164" s="1"/>
  <c r="O48" i="12"/>
  <c r="N48" s="1"/>
  <c r="M48" s="1"/>
  <c r="K83" i="26"/>
  <c r="M28"/>
  <c r="J28" s="1"/>
  <c r="L79"/>
  <c r="L106" i="15"/>
  <c r="K106" s="1"/>
  <c r="N473" i="9"/>
  <c r="O34" i="12"/>
  <c r="N34" s="1"/>
  <c r="M34" s="1"/>
  <c r="K117" i="14"/>
  <c r="I117" s="1"/>
  <c r="K25" i="26"/>
  <c r="N190" i="9"/>
  <c r="M190" s="1"/>
  <c r="L190" s="1"/>
  <c r="N221"/>
  <c r="M221" s="1"/>
  <c r="L221" s="1"/>
  <c r="N44"/>
  <c r="M44" s="1"/>
  <c r="L44" s="1"/>
  <c r="N82"/>
  <c r="M82" s="1"/>
  <c r="L82" s="1"/>
  <c r="N84"/>
  <c r="N116"/>
  <c r="M116" s="1"/>
  <c r="L116" s="1"/>
  <c r="N160"/>
  <c r="M160" s="1"/>
  <c r="L160" s="1"/>
  <c r="N215"/>
  <c r="M215" s="1"/>
  <c r="L215" s="1"/>
  <c r="N23"/>
  <c r="M23" s="1"/>
  <c r="L23" s="1"/>
  <c r="N73"/>
  <c r="M73" s="1"/>
  <c r="L73" s="1"/>
  <c r="N99"/>
  <c r="M99" s="1"/>
  <c r="L99" s="1"/>
  <c r="N129"/>
  <c r="M129" s="1"/>
  <c r="L129" s="1"/>
  <c r="N161"/>
  <c r="M161" s="1"/>
  <c r="L161" s="1"/>
  <c r="N192"/>
  <c r="M192" s="1"/>
  <c r="L192" s="1"/>
  <c r="N236"/>
  <c r="M236" s="1"/>
  <c r="L236" s="1"/>
  <c r="N271"/>
  <c r="M271" s="1"/>
  <c r="L271" s="1"/>
  <c r="N270"/>
  <c r="M270" s="1"/>
  <c r="L270" s="1"/>
  <c r="M445"/>
  <c r="L445" s="1"/>
  <c r="M464"/>
  <c r="L464" s="1"/>
  <c r="M472"/>
  <c r="L472" s="1"/>
  <c r="M480"/>
  <c r="L480" s="1"/>
  <c r="M488"/>
  <c r="L488" s="1"/>
  <c r="J21" i="34"/>
  <c r="I21" s="1"/>
  <c r="J27"/>
  <c r="I27" s="1"/>
  <c r="J31"/>
  <c r="I31" s="1"/>
  <c r="L19" i="15"/>
  <c r="K19" s="1"/>
  <c r="J19" s="1"/>
  <c r="L98"/>
  <c r="K98" s="1"/>
  <c r="J98" s="1"/>
  <c r="L161"/>
  <c r="K161" s="1"/>
  <c r="J161" s="1"/>
  <c r="N268" i="9"/>
  <c r="M268" s="1"/>
  <c r="L268" s="1"/>
  <c r="N296"/>
  <c r="M296" s="1"/>
  <c r="L296" s="1"/>
  <c r="N445"/>
  <c r="M465"/>
  <c r="L465" s="1"/>
  <c r="M473"/>
  <c r="L473" s="1"/>
  <c r="M481"/>
  <c r="L481" s="1"/>
  <c r="L18" i="15"/>
  <c r="K18" s="1"/>
  <c r="J18" s="1"/>
  <c r="L97"/>
  <c r="K97" s="1"/>
  <c r="J97" s="1"/>
  <c r="L105"/>
  <c r="K105" s="1"/>
  <c r="L140"/>
  <c r="K140" s="1"/>
  <c r="J140" s="1"/>
  <c r="L160"/>
  <c r="K160" s="1"/>
  <c r="J160" s="1"/>
  <c r="J105" i="24"/>
  <c r="I105" s="1"/>
  <c r="H105" s="1"/>
  <c r="K70" i="14"/>
  <c r="K188"/>
  <c r="K328"/>
  <c r="K360"/>
  <c r="K393"/>
  <c r="K414"/>
  <c r="K427"/>
  <c r="O21" i="11"/>
  <c r="N21" s="1"/>
  <c r="M21" s="1"/>
  <c r="O34"/>
  <c r="N34" s="1"/>
  <c r="M34" s="1"/>
  <c r="N114" i="9"/>
  <c r="M114" s="1"/>
  <c r="L114" s="1"/>
  <c r="N205"/>
  <c r="M205" s="1"/>
  <c r="L205" s="1"/>
  <c r="N59"/>
  <c r="M59" s="1"/>
  <c r="L59" s="1"/>
  <c r="N121"/>
  <c r="M121" s="1"/>
  <c r="L121" s="1"/>
  <c r="N196"/>
  <c r="N279"/>
  <c r="M279" s="1"/>
  <c r="L279" s="1"/>
  <c r="N457"/>
  <c r="M457" s="1"/>
  <c r="L457" s="1"/>
  <c r="N475"/>
  <c r="J16" i="34"/>
  <c r="I16" s="1"/>
  <c r="J48"/>
  <c r="I48" s="1"/>
  <c r="N264" i="9"/>
  <c r="M264" s="1"/>
  <c r="L264" s="1"/>
  <c r="N464"/>
  <c r="N480"/>
  <c r="L104" i="15"/>
  <c r="K104" s="1"/>
  <c r="K55" i="14"/>
  <c r="I55" s="1"/>
  <c r="K209"/>
  <c r="K386"/>
  <c r="K426"/>
  <c r="O33" i="11"/>
  <c r="N33" s="1"/>
  <c r="M33" s="1"/>
  <c r="O50"/>
  <c r="N50" s="1"/>
  <c r="M50" s="1"/>
  <c r="O42" i="12"/>
  <c r="N42" s="1"/>
  <c r="L42" s="1"/>
  <c r="O33"/>
  <c r="N33" s="1"/>
  <c r="L33" s="1"/>
  <c r="O18"/>
  <c r="N18" s="1"/>
  <c r="L18" s="1"/>
  <c r="N16" i="9"/>
  <c r="M16" s="1"/>
  <c r="L16" s="1"/>
  <c r="K119" i="14"/>
  <c r="I119" s="1"/>
  <c r="K94"/>
  <c r="I94" s="1"/>
  <c r="K147"/>
  <c r="I147" s="1"/>
  <c r="N195" i="9"/>
  <c r="M195" s="1"/>
  <c r="L195" s="1"/>
  <c r="N113"/>
  <c r="M113" s="1"/>
  <c r="L113" s="1"/>
  <c r="N250"/>
  <c r="M250" s="1"/>
  <c r="L250" s="1"/>
  <c r="N469"/>
  <c r="J35" i="34"/>
  <c r="I35" s="1"/>
  <c r="N462" i="9"/>
  <c r="L102" i="15"/>
  <c r="K102" s="1"/>
  <c r="J102" s="1"/>
  <c r="K207" i="14"/>
  <c r="K424"/>
  <c r="O49" i="11"/>
  <c r="N49" s="1"/>
  <c r="O32" i="12"/>
  <c r="N32" s="1"/>
  <c r="M32" s="1"/>
  <c r="K126" i="14"/>
  <c r="I126" s="1"/>
  <c r="N26" i="9"/>
  <c r="M26" s="1"/>
  <c r="L26" s="1"/>
  <c r="K148" i="14"/>
  <c r="I148" s="1"/>
  <c r="K81" i="26"/>
  <c r="K82"/>
  <c r="K17"/>
  <c r="L73"/>
  <c r="L57"/>
  <c r="O19" i="12"/>
  <c r="N19" s="1"/>
  <c r="L19" s="1"/>
  <c r="O22" i="11"/>
  <c r="N22" s="1"/>
  <c r="L22" s="1"/>
  <c r="L162" i="15"/>
  <c r="K162" s="1"/>
  <c r="J162" s="1"/>
  <c r="L110"/>
  <c r="K110" s="1"/>
  <c r="J110" s="1"/>
  <c r="N348" i="9"/>
  <c r="M348" s="1"/>
  <c r="L348" s="1"/>
  <c r="N27"/>
  <c r="M27" s="1"/>
  <c r="L27" s="1"/>
  <c r="N465"/>
  <c r="K189" i="14"/>
  <c r="O52" i="12"/>
  <c r="N52" s="1"/>
  <c r="M52" s="1"/>
  <c r="N65" i="9"/>
  <c r="M65" s="1"/>
  <c r="L65" s="1"/>
  <c r="K125" i="14"/>
  <c r="I125" s="1"/>
  <c r="K10" i="26"/>
  <c r="K21"/>
  <c r="K156" i="14"/>
  <c r="I156" s="1"/>
  <c r="O17" i="12"/>
  <c r="N17" s="1"/>
  <c r="L17" s="1"/>
  <c r="O40" i="11"/>
  <c r="N40" s="1"/>
  <c r="L40" s="1"/>
  <c r="K184" i="14"/>
  <c r="N308" i="9"/>
  <c r="M308" s="1"/>
  <c r="L308" s="1"/>
  <c r="N461"/>
  <c r="N83"/>
  <c r="M83" s="1"/>
  <c r="L83" s="1"/>
  <c r="K155" i="14"/>
  <c r="I155" s="1"/>
  <c r="N102" i="9"/>
  <c r="M102" s="1"/>
  <c r="L102" s="1"/>
  <c r="K59" i="14"/>
  <c r="I59" s="1"/>
  <c r="O35" i="12"/>
  <c r="N35" s="1"/>
  <c r="M35" s="1"/>
  <c r="O48" i="11"/>
  <c r="N48" s="1"/>
  <c r="K422" i="14"/>
  <c r="K205"/>
  <c r="L71" i="15"/>
  <c r="K71" s="1"/>
  <c r="N460" i="9"/>
  <c r="J33" i="34"/>
  <c r="I33" s="1"/>
  <c r="N471" i="9"/>
  <c r="N256"/>
  <c r="M256" s="1"/>
  <c r="L256" s="1"/>
  <c r="N103"/>
  <c r="M103" s="1"/>
  <c r="L103" s="1"/>
  <c r="N185"/>
  <c r="M185" s="1"/>
  <c r="L185" s="1"/>
  <c r="O19" i="11"/>
  <c r="N19" s="1"/>
  <c r="M19" s="1"/>
  <c r="K412" i="14"/>
  <c r="K353"/>
  <c r="K185"/>
  <c r="M479" i="9"/>
  <c r="L479" s="1"/>
  <c r="M463"/>
  <c r="L463" s="1"/>
  <c r="J46" i="34"/>
  <c r="I46" s="1"/>
  <c r="J26"/>
  <c r="I26" s="1"/>
  <c r="M486" i="9"/>
  <c r="L486" s="1"/>
  <c r="M470"/>
  <c r="L470" s="1"/>
  <c r="N311"/>
  <c r="M311" s="1"/>
  <c r="L311" s="1"/>
  <c r="N218"/>
  <c r="M218" s="1"/>
  <c r="L218" s="1"/>
  <c r="N149"/>
  <c r="M149" s="1"/>
  <c r="L149" s="1"/>
  <c r="N91"/>
  <c r="M91" s="1"/>
  <c r="L91" s="1"/>
  <c r="N31"/>
  <c r="M31" s="1"/>
  <c r="L31" s="1"/>
  <c r="N175"/>
  <c r="N94"/>
  <c r="M94" s="1"/>
  <c r="L94" s="1"/>
  <c r="N466"/>
  <c r="K82" i="14"/>
  <c r="I82" s="1"/>
  <c r="K60" i="26"/>
  <c r="K57" i="16"/>
  <c r="I57" s="1"/>
  <c r="K81"/>
  <c r="I81" s="1"/>
  <c r="K21"/>
  <c r="I21" s="1"/>
  <c r="K19"/>
  <c r="I19" s="1"/>
  <c r="K78"/>
  <c r="I78" s="1"/>
  <c r="K43"/>
  <c r="I43" s="1"/>
  <c r="K24"/>
  <c r="I24" s="1"/>
  <c r="K51"/>
  <c r="I51" s="1"/>
  <c r="K18"/>
  <c r="I18" s="1"/>
  <c r="K80"/>
  <c r="I80" s="1"/>
  <c r="K44"/>
  <c r="I44" s="1"/>
  <c r="J60" i="24"/>
  <c r="I60" s="1"/>
  <c r="H60" s="1"/>
  <c r="J49"/>
  <c r="I49" s="1"/>
  <c r="J28"/>
  <c r="I28" s="1"/>
  <c r="H28" s="1"/>
  <c r="J64"/>
  <c r="I64" s="1"/>
  <c r="H64" s="1"/>
  <c r="J75"/>
  <c r="I75" s="1"/>
  <c r="J55"/>
  <c r="I55" s="1"/>
  <c r="H55" s="1"/>
  <c r="J58"/>
  <c r="I58" s="1"/>
  <c r="H58" s="1"/>
  <c r="J31"/>
  <c r="I31" s="1"/>
  <c r="H31" s="1"/>
  <c r="J21"/>
  <c r="I21" s="1"/>
  <c r="H21" s="1"/>
  <c r="J66"/>
  <c r="I66" s="1"/>
  <c r="H66" s="1"/>
  <c r="J63"/>
  <c r="I63" s="1"/>
  <c r="H63" s="1"/>
  <c r="J59"/>
  <c r="I59" s="1"/>
  <c r="H59" s="1"/>
  <c r="J88"/>
  <c r="I88" s="1"/>
  <c r="J19"/>
  <c r="I19" s="1"/>
  <c r="H19" s="1"/>
  <c r="K355" i="14"/>
  <c r="K98"/>
  <c r="I98" s="1"/>
  <c r="K49"/>
  <c r="I49" s="1"/>
  <c r="K120"/>
  <c r="I120" s="1"/>
  <c r="K128"/>
  <c r="I128" s="1"/>
  <c r="K134"/>
  <c r="I134" s="1"/>
  <c r="K149"/>
  <c r="I149" s="1"/>
  <c r="K60"/>
  <c r="I60" s="1"/>
  <c r="K129"/>
  <c r="I129" s="1"/>
  <c r="K71"/>
  <c r="I71" s="1"/>
  <c r="K397"/>
  <c r="K57"/>
  <c r="I57" s="1"/>
  <c r="K380"/>
  <c r="K61"/>
  <c r="I61" s="1"/>
  <c r="K350"/>
  <c r="J17" i="16"/>
  <c r="I17" s="1"/>
  <c r="I17" i="32"/>
  <c r="H17" s="1"/>
  <c r="M213" i="17"/>
  <c r="K213" s="1"/>
  <c r="J213" s="1"/>
  <c r="M214"/>
  <c r="K214" s="1"/>
  <c r="J214" s="1"/>
  <c r="M105" i="10"/>
  <c r="L105" s="1"/>
  <c r="K105" s="1"/>
  <c r="J47" i="34"/>
  <c r="I47" s="1"/>
  <c r="J43"/>
  <c r="I43" s="1"/>
  <c r="O60" i="12"/>
  <c r="N60" s="1"/>
  <c r="K213" i="14"/>
  <c r="I213" s="1"/>
  <c r="O68" i="11"/>
  <c r="N68" s="1"/>
  <c r="N361" i="9"/>
  <c r="M361" s="1"/>
  <c r="L361" s="1"/>
  <c r="O73" i="12"/>
  <c r="N73" s="1"/>
  <c r="N385" i="9"/>
  <c r="M385" s="1"/>
  <c r="L385" s="1"/>
  <c r="K115" i="26"/>
  <c r="O78" i="11"/>
  <c r="N78" s="1"/>
  <c r="M78" s="1"/>
  <c r="N17" i="9"/>
  <c r="M17" s="1"/>
  <c r="L17" s="1"/>
  <c r="M138" i="10"/>
  <c r="L138" s="1"/>
  <c r="K138" s="1"/>
  <c r="N390" i="9"/>
  <c r="M390" s="1"/>
  <c r="L390" s="1"/>
  <c r="N392"/>
  <c r="M392" s="1"/>
  <c r="L392" s="1"/>
  <c r="O71" i="12"/>
  <c r="N71" s="1"/>
  <c r="L71" s="1"/>
  <c r="M125" i="10"/>
  <c r="L125" s="1"/>
  <c r="K125" s="1"/>
  <c r="O66" i="12"/>
  <c r="N66" s="1"/>
  <c r="N378" i="9"/>
  <c r="M106" i="10"/>
  <c r="L106" s="1"/>
  <c r="K106" s="1"/>
  <c r="J41" i="34"/>
  <c r="I41" s="1"/>
  <c r="O62" i="11"/>
  <c r="N62" s="1"/>
  <c r="L62" s="1"/>
  <c r="O60"/>
  <c r="N60" s="1"/>
  <c r="N363" i="9"/>
  <c r="M363" s="1"/>
  <c r="L363" s="1"/>
  <c r="K220" i="14"/>
  <c r="I220" s="1"/>
  <c r="O78" i="12"/>
  <c r="N78" s="1"/>
  <c r="O64"/>
  <c r="N64" s="1"/>
  <c r="L64" s="1"/>
  <c r="O77"/>
  <c r="N77" s="1"/>
  <c r="O81" i="11"/>
  <c r="N81" s="1"/>
  <c r="L125" i="26"/>
  <c r="M90" i="10"/>
  <c r="L90" s="1"/>
  <c r="K90" s="1"/>
  <c r="M124"/>
  <c r="L124" s="1"/>
  <c r="K124" s="1"/>
  <c r="J60" i="34"/>
  <c r="I60" s="1"/>
  <c r="M67" i="10"/>
  <c r="L67" s="1"/>
  <c r="K67" s="1"/>
  <c r="O61" i="12"/>
  <c r="N61" s="1"/>
  <c r="L61" s="1"/>
  <c r="O70"/>
  <c r="N70" s="1"/>
  <c r="K88" i="26"/>
  <c r="J50" i="34"/>
  <c r="I50" s="1"/>
  <c r="N362" i="9"/>
  <c r="N391"/>
  <c r="M391" s="1"/>
  <c r="L391" s="1"/>
  <c r="K132" i="26"/>
  <c r="J42" i="34"/>
  <c r="I42" s="1"/>
  <c r="N226" i="9"/>
  <c r="M226" s="1"/>
  <c r="L226" s="1"/>
  <c r="M166" i="10"/>
  <c r="L166" s="1"/>
  <c r="K166" s="1"/>
  <c r="N379" i="9"/>
  <c r="M379" s="1"/>
  <c r="L379" s="1"/>
  <c r="O80" i="12"/>
  <c r="N80" s="1"/>
  <c r="M80" s="1"/>
  <c r="K216" i="14"/>
  <c r="I216" s="1"/>
  <c r="O74" i="11"/>
  <c r="N74" s="1"/>
  <c r="L74" s="1"/>
  <c r="O82"/>
  <c r="N82" s="1"/>
  <c r="M82" s="1"/>
  <c r="N167" i="9"/>
  <c r="M167" s="1"/>
  <c r="L167" s="1"/>
  <c r="M94" i="10"/>
  <c r="L94" s="1"/>
  <c r="K94" s="1"/>
  <c r="O61" i="11"/>
  <c r="N61" s="1"/>
  <c r="L61" s="1"/>
  <c r="J38" i="34"/>
  <c r="I38" s="1"/>
  <c r="K215" i="14"/>
  <c r="M137" i="10"/>
  <c r="L137" s="1"/>
  <c r="K137" s="1"/>
  <c r="O59" i="11"/>
  <c r="N59" s="1"/>
  <c r="L59" s="1"/>
  <c r="J49" i="34"/>
  <c r="I49" s="1"/>
  <c r="K97" i="26"/>
  <c r="K110"/>
  <c r="M187" i="10"/>
  <c r="L187" s="1"/>
  <c r="K187" s="1"/>
  <c r="N227" i="9"/>
  <c r="M227" s="1"/>
  <c r="L227" s="1"/>
  <c r="O65" i="11"/>
  <c r="N65" s="1"/>
  <c r="M65" s="1"/>
  <c r="J11" i="34"/>
  <c r="I11" s="1"/>
  <c r="J55"/>
  <c r="I55" s="1"/>
  <c r="O58" i="11"/>
  <c r="N58" s="1"/>
  <c r="L58" s="1"/>
  <c r="L100" i="26"/>
  <c r="L116"/>
  <c r="K87"/>
  <c r="L117"/>
  <c r="J10" i="34"/>
  <c r="I10" s="1"/>
  <c r="O67" i="11"/>
  <c r="N67" s="1"/>
  <c r="M67" s="1"/>
  <c r="M159" i="10"/>
  <c r="L159" s="1"/>
  <c r="K159" s="1"/>
  <c r="N225" i="9"/>
  <c r="M225" s="1"/>
  <c r="L225" s="1"/>
  <c r="O59" i="12"/>
  <c r="N59" s="1"/>
  <c r="L59" s="1"/>
  <c r="J12" i="34"/>
  <c r="I12" s="1"/>
  <c r="J56"/>
  <c r="I56" s="1"/>
  <c r="M123" i="10"/>
  <c r="L123" s="1"/>
  <c r="K123" s="1"/>
  <c r="O79" i="11"/>
  <c r="N79" s="1"/>
  <c r="M79" s="1"/>
  <c r="O64"/>
  <c r="N64" s="1"/>
  <c r="L64" s="1"/>
  <c r="M91" i="10"/>
  <c r="L91" s="1"/>
  <c r="K91" s="1"/>
  <c r="N384" i="9"/>
  <c r="N48"/>
  <c r="M48" s="1"/>
  <c r="L48" s="1"/>
  <c r="K222" i="14"/>
  <c r="I222" s="1"/>
  <c r="M136" i="10"/>
  <c r="L136" s="1"/>
  <c r="K136" s="1"/>
  <c r="O74" i="12"/>
  <c r="N74" s="1"/>
  <c r="M104" i="10"/>
  <c r="L104" s="1"/>
  <c r="K104" s="1"/>
  <c r="O62" i="12"/>
  <c r="N62" s="1"/>
  <c r="L62" s="1"/>
  <c r="O68"/>
  <c r="N68" s="1"/>
  <c r="M68" s="1"/>
  <c r="O75"/>
  <c r="N75" s="1"/>
  <c r="M75" s="1"/>
  <c r="K224" i="14"/>
  <c r="I224" s="1"/>
  <c r="O77" i="11"/>
  <c r="N77" s="1"/>
  <c r="L77" s="1"/>
  <c r="M65" i="10"/>
  <c r="L65" s="1"/>
  <c r="K65" s="1"/>
  <c r="J59" i="34"/>
  <c r="I59" s="1"/>
  <c r="O82" i="12"/>
  <c r="N82" s="1"/>
  <c r="I14" i="32"/>
  <c r="H14" s="1"/>
  <c r="J14" i="16"/>
  <c r="I14" s="1"/>
  <c r="K35" i="17"/>
  <c r="J35" s="1"/>
  <c r="K17" i="14"/>
  <c r="J53" i="34"/>
  <c r="I53" s="1"/>
  <c r="O76" i="12"/>
  <c r="N76" s="1"/>
  <c r="M76" s="1"/>
  <c r="K94" i="26"/>
  <c r="M19" i="10"/>
  <c r="L19" s="1"/>
  <c r="K19" s="1"/>
  <c r="N54" i="9"/>
  <c r="M54" s="1"/>
  <c r="L54" s="1"/>
  <c r="N128"/>
  <c r="M128" s="1"/>
  <c r="L128" s="1"/>
  <c r="N67"/>
  <c r="M67" s="1"/>
  <c r="L67" s="1"/>
  <c r="N188"/>
  <c r="M188" s="1"/>
  <c r="L188" s="1"/>
  <c r="M462"/>
  <c r="L462" s="1"/>
  <c r="J19" i="34"/>
  <c r="I19" s="1"/>
  <c r="L95" i="15"/>
  <c r="K95" s="1"/>
  <c r="M487" i="9"/>
  <c r="L487" s="1"/>
  <c r="K385" i="14"/>
  <c r="O32" i="11"/>
  <c r="N32" s="1"/>
  <c r="M32" s="1"/>
  <c r="N33" i="9"/>
  <c r="M33" s="1"/>
  <c r="L33" s="1"/>
  <c r="N406"/>
  <c r="M406" s="1"/>
  <c r="L159" i="15"/>
  <c r="K159" s="1"/>
  <c r="J159" s="1"/>
  <c r="L166"/>
  <c r="K166" s="1"/>
  <c r="J166" s="1"/>
  <c r="O24" i="11"/>
  <c r="N24" s="1"/>
  <c r="L24" s="1"/>
  <c r="O22" i="12"/>
  <c r="N22" s="1"/>
  <c r="K138" i="14"/>
  <c r="I138" s="1"/>
  <c r="N206" i="9"/>
  <c r="M206" s="1"/>
  <c r="L206" s="1"/>
  <c r="N486"/>
  <c r="O36" i="12"/>
  <c r="N36" s="1"/>
  <c r="M36" s="1"/>
  <c r="M446" i="9"/>
  <c r="L446" s="1"/>
  <c r="J40" i="34"/>
  <c r="I40" s="1"/>
  <c r="K214" i="14"/>
  <c r="I214" s="1"/>
  <c r="M31" i="10"/>
  <c r="L31" s="1"/>
  <c r="K31" s="1"/>
  <c r="O72" i="12"/>
  <c r="N72" s="1"/>
  <c r="O58"/>
  <c r="N58" s="1"/>
  <c r="L58" s="1"/>
  <c r="O67"/>
  <c r="N67" s="1"/>
  <c r="K211" i="14"/>
  <c r="I211" s="1"/>
  <c r="M22" i="10"/>
  <c r="L22" s="1"/>
  <c r="K22" s="1"/>
  <c r="O70" i="11"/>
  <c r="N70" s="1"/>
  <c r="L70" s="1"/>
  <c r="N389" i="9"/>
  <c r="M389" s="1"/>
  <c r="L389" s="1"/>
  <c r="N50"/>
  <c r="M50" s="1"/>
  <c r="L50" s="1"/>
  <c r="L127" i="26"/>
  <c r="N155" i="9"/>
  <c r="M155" s="1"/>
  <c r="L155" s="1"/>
  <c r="N474"/>
  <c r="O39" i="12"/>
  <c r="N39" s="1"/>
  <c r="L39" s="1"/>
  <c r="L44" i="26"/>
  <c r="K38"/>
  <c r="K132" i="14"/>
  <c r="I132" s="1"/>
  <c r="O20" i="12"/>
  <c r="N20" s="1"/>
  <c r="M20" s="1"/>
  <c r="O26" i="11"/>
  <c r="N26" s="1"/>
  <c r="K42" i="14"/>
  <c r="I42" s="1"/>
  <c r="L163" i="15"/>
  <c r="K163" s="1"/>
  <c r="J163" s="1"/>
  <c r="N341" i="9"/>
  <c r="M341" s="1"/>
  <c r="L341" s="1"/>
  <c r="N49"/>
  <c r="M49" s="1"/>
  <c r="L49" s="1"/>
  <c r="K139" i="14"/>
  <c r="I139" s="1"/>
  <c r="K58"/>
  <c r="I58" s="1"/>
  <c r="O14" i="12"/>
  <c r="N14" s="1"/>
  <c r="L14" s="1"/>
  <c r="O37"/>
  <c r="N37" s="1"/>
  <c r="M37" s="1"/>
  <c r="O41" i="11"/>
  <c r="N41" s="1"/>
  <c r="K413" i="14"/>
  <c r="K186"/>
  <c r="N488" i="9"/>
  <c r="N351"/>
  <c r="M351" s="1"/>
  <c r="L351" s="1"/>
  <c r="J24" i="34"/>
  <c r="I24" s="1"/>
  <c r="N467" i="9"/>
  <c r="N244"/>
  <c r="M244" s="1"/>
  <c r="L244" s="1"/>
  <c r="N89"/>
  <c r="M89" s="1"/>
  <c r="L89" s="1"/>
  <c r="N156"/>
  <c r="M156" s="1"/>
  <c r="L156" s="1"/>
  <c r="O39" i="11"/>
  <c r="N39" s="1"/>
  <c r="M39" s="1"/>
  <c r="O17"/>
  <c r="N17" s="1"/>
  <c r="L17" s="1"/>
  <c r="K404" i="14"/>
  <c r="K348"/>
  <c r="K183"/>
  <c r="L164" i="15"/>
  <c r="K164" s="1"/>
  <c r="J164" s="1"/>
  <c r="L118"/>
  <c r="K118" s="1"/>
  <c r="J118" s="1"/>
  <c r="L70"/>
  <c r="K70" s="1"/>
  <c r="J70" s="1"/>
  <c r="M477" i="9"/>
  <c r="L477" s="1"/>
  <c r="M461"/>
  <c r="L461" s="1"/>
  <c r="N284"/>
  <c r="M284" s="1"/>
  <c r="L284" s="1"/>
  <c r="L135" i="15"/>
  <c r="K135" s="1"/>
  <c r="J135" s="1"/>
  <c r="J34" i="34"/>
  <c r="I34" s="1"/>
  <c r="J25"/>
  <c r="I25" s="1"/>
  <c r="M484" i="9"/>
  <c r="L484" s="1"/>
  <c r="M468"/>
  <c r="L468" s="1"/>
  <c r="N345"/>
  <c r="M345" s="1"/>
  <c r="L345" s="1"/>
  <c r="N254"/>
  <c r="M254" s="1"/>
  <c r="L254" s="1"/>
  <c r="N184"/>
  <c r="M184" s="1"/>
  <c r="L184" s="1"/>
  <c r="N115"/>
  <c r="M115" s="1"/>
  <c r="L115" s="1"/>
  <c r="N47"/>
  <c r="M47" s="1"/>
  <c r="L47" s="1"/>
  <c r="N191"/>
  <c r="M191" s="1"/>
  <c r="L191" s="1"/>
  <c r="N104"/>
  <c r="M104" s="1"/>
  <c r="L104" s="1"/>
  <c r="N24"/>
  <c r="M24" s="1"/>
  <c r="L24" s="1"/>
  <c r="K69" i="14"/>
  <c r="N124" i="9"/>
  <c r="M124" s="1"/>
  <c r="L124" s="1"/>
  <c r="N127"/>
  <c r="M127" s="1"/>
  <c r="L127" s="1"/>
  <c r="O14" i="11"/>
  <c r="N14" s="1"/>
  <c r="J13" i="34"/>
  <c r="I13" s="1"/>
  <c r="N280" i="9"/>
  <c r="M280" s="1"/>
  <c r="L280" s="1"/>
  <c r="O21" i="12"/>
  <c r="N21" s="1"/>
  <c r="K218" i="14"/>
  <c r="I218" s="1"/>
  <c r="O69" i="11"/>
  <c r="N69" s="1"/>
  <c r="M69" s="1"/>
  <c r="L92" i="26"/>
  <c r="M62" i="10"/>
  <c r="L62" s="1"/>
  <c r="K62" s="1"/>
  <c r="O69" i="12"/>
  <c r="N69" s="1"/>
  <c r="M69" s="1"/>
  <c r="L47" i="26"/>
  <c r="K223" i="14"/>
  <c r="I223" s="1"/>
  <c r="M199" i="10"/>
  <c r="L199" s="1"/>
  <c r="K199" s="1"/>
  <c r="M29"/>
  <c r="L29" s="1"/>
  <c r="K29" s="1"/>
  <c r="N224" i="9"/>
  <c r="M224" s="1"/>
  <c r="L224" s="1"/>
  <c r="O63" i="12"/>
  <c r="N63" s="1"/>
  <c r="L63" s="1"/>
  <c r="K114" i="26"/>
  <c r="O80" i="11"/>
  <c r="N80" s="1"/>
  <c r="M80" s="1"/>
  <c r="M48" i="10"/>
  <c r="L48" s="1"/>
  <c r="K48" s="1"/>
  <c r="M101"/>
  <c r="L101" s="1"/>
  <c r="K101" s="1"/>
  <c r="M17"/>
  <c r="L17" s="1"/>
  <c r="K17" s="1"/>
  <c r="M564" i="17"/>
  <c r="K564" s="1"/>
  <c r="J564" s="1"/>
  <c r="M465"/>
  <c r="K465" s="1"/>
  <c r="J465" s="1"/>
  <c r="M111" i="10"/>
  <c r="L111" s="1"/>
  <c r="K111" s="1"/>
  <c r="M232" i="17"/>
  <c r="K232" s="1"/>
  <c r="J232" s="1"/>
  <c r="M555"/>
  <c r="K555" s="1"/>
  <c r="J555" s="1"/>
  <c r="M622"/>
  <c r="K622" s="1"/>
  <c r="J622" s="1"/>
  <c r="M176" i="10"/>
  <c r="L176" s="1"/>
  <c r="K176" s="1"/>
  <c r="M266" i="17"/>
  <c r="K266" s="1"/>
  <c r="J266" s="1"/>
  <c r="M112" i="10"/>
  <c r="L112" s="1"/>
  <c r="K112" s="1"/>
  <c r="N231" i="9"/>
  <c r="M231" s="1"/>
  <c r="L231" s="1"/>
  <c r="M39" i="10"/>
  <c r="L39" s="1"/>
  <c r="K39" s="1"/>
  <c r="N388" i="9"/>
  <c r="M388" s="1"/>
  <c r="L388" s="1"/>
  <c r="M203" i="10"/>
  <c r="L203" s="1"/>
  <c r="K203" s="1"/>
  <c r="N386" i="9"/>
  <c r="M33" i="10"/>
  <c r="L33" s="1"/>
  <c r="K33" s="1"/>
  <c r="L259" i="15"/>
  <c r="M286" i="17"/>
  <c r="K286" s="1"/>
  <c r="J286" s="1"/>
  <c r="N78" i="9"/>
  <c r="M78" s="1"/>
  <c r="L78" s="1"/>
  <c r="M447"/>
  <c r="L447" s="1"/>
  <c r="K367" i="14"/>
  <c r="L85" i="15"/>
  <c r="K85" s="1"/>
  <c r="J85" s="1"/>
  <c r="N64" i="9"/>
  <c r="M64" s="1"/>
  <c r="L64" s="1"/>
  <c r="M134" i="10"/>
  <c r="L134" s="1"/>
  <c r="K134" s="1"/>
  <c r="L45" i="26"/>
  <c r="N211" i="9"/>
  <c r="M211" s="1"/>
  <c r="L211" s="1"/>
  <c r="N120"/>
  <c r="M120" s="1"/>
  <c r="L120" s="1"/>
  <c r="L17" i="15"/>
  <c r="K17" s="1"/>
  <c r="J17" s="1"/>
  <c r="M314" i="17"/>
  <c r="K314" s="1"/>
  <c r="J314" s="1"/>
  <c r="O63" i="11"/>
  <c r="N63" s="1"/>
  <c r="M64" i="10"/>
  <c r="L64" s="1"/>
  <c r="K64" s="1"/>
  <c r="K212" i="14"/>
  <c r="I212" s="1"/>
  <c r="L94" i="15"/>
  <c r="K94" s="1"/>
  <c r="K403" i="14"/>
  <c r="N134" i="9"/>
  <c r="M134" s="1"/>
  <c r="L134" s="1"/>
  <c r="J32" i="34"/>
  <c r="I32" s="1"/>
  <c r="N57" i="9"/>
  <c r="M57" s="1"/>
  <c r="L57" s="1"/>
  <c r="K166" i="14"/>
  <c r="I166" s="1"/>
  <c r="L252" i="15"/>
  <c r="L255"/>
  <c r="M112" i="17"/>
  <c r="K112" s="1"/>
  <c r="J112" s="1"/>
  <c r="N337" i="9"/>
  <c r="M337" s="1"/>
  <c r="L337" s="1"/>
  <c r="N223"/>
  <c r="M223" s="1"/>
  <c r="L223" s="1"/>
  <c r="M575" i="17"/>
  <c r="K575" s="1"/>
  <c r="J575" s="1"/>
  <c r="M592"/>
  <c r="K592" s="1"/>
  <c r="J592" s="1"/>
  <c r="M89" i="10"/>
  <c r="L89" s="1"/>
  <c r="K89" s="1"/>
  <c r="N292" i="9"/>
  <c r="M292" s="1"/>
  <c r="L292" s="1"/>
  <c r="M57" i="17"/>
  <c r="K57" s="1"/>
  <c r="J57" s="1"/>
  <c r="N255" i="9"/>
  <c r="M255" s="1"/>
  <c r="L255" s="1"/>
  <c r="M49" i="10"/>
  <c r="L49" s="1"/>
  <c r="K49" s="1"/>
  <c r="N29" i="9"/>
  <c r="M29" s="1"/>
  <c r="L29" s="1"/>
  <c r="M148" i="10"/>
  <c r="L148" s="1"/>
  <c r="K148" s="1"/>
  <c r="M320" i="17"/>
  <c r="K320" s="1"/>
  <c r="J320" s="1"/>
  <c r="M189" i="10"/>
  <c r="L189" s="1"/>
  <c r="K189" s="1"/>
  <c r="M110"/>
  <c r="L110" s="1"/>
  <c r="K110" s="1"/>
  <c r="M593" i="17"/>
  <c r="K593" s="1"/>
  <c r="J593" s="1"/>
  <c r="M177" i="10"/>
  <c r="L177" s="1"/>
  <c r="K177" s="1"/>
  <c r="M466" i="17"/>
  <c r="K466" s="1"/>
  <c r="J466" s="1"/>
  <c r="N286" i="9"/>
  <c r="M286" s="1"/>
  <c r="L286" s="1"/>
  <c r="M186" i="17"/>
  <c r="K186" s="1"/>
  <c r="J186" s="1"/>
  <c r="N37" i="9"/>
  <c r="M37" s="1"/>
  <c r="L37" s="1"/>
  <c r="L43" i="26"/>
  <c r="N315" i="9"/>
  <c r="M315" s="1"/>
  <c r="L315" s="1"/>
  <c r="M598" i="17"/>
  <c r="K598" s="1"/>
  <c r="J598" s="1"/>
  <c r="K14" i="14"/>
  <c r="M110" i="8"/>
  <c r="M111"/>
  <c r="O71" i="11"/>
  <c r="N71" s="1"/>
  <c r="L31" i="15"/>
  <c r="K31" s="1"/>
  <c r="J31" s="1"/>
  <c r="J51" i="34"/>
  <c r="I51" s="1"/>
  <c r="O52" i="11"/>
  <c r="N52" s="1"/>
  <c r="N75" i="9"/>
  <c r="M75" s="1"/>
  <c r="L75" s="1"/>
  <c r="M386" i="17"/>
  <c r="K386" s="1"/>
  <c r="J386" s="1"/>
  <c r="M109"/>
  <c r="K109" s="1"/>
  <c r="J109" s="1"/>
  <c r="M205"/>
  <c r="K205" s="1"/>
  <c r="J205" s="1"/>
  <c r="M300"/>
  <c r="K300" s="1"/>
  <c r="J300" s="1"/>
  <c r="M77"/>
  <c r="K77" s="1"/>
  <c r="J77" s="1"/>
  <c r="M471"/>
  <c r="K471" s="1"/>
  <c r="J471" s="1"/>
  <c r="M493"/>
  <c r="K493" s="1"/>
  <c r="J493" s="1"/>
  <c r="M297"/>
  <c r="K297" s="1"/>
  <c r="J297" s="1"/>
  <c r="M319"/>
  <c r="K319" s="1"/>
  <c r="J319" s="1"/>
  <c r="M411"/>
  <c r="K411" s="1"/>
  <c r="J411" s="1"/>
  <c r="M582"/>
  <c r="K582" s="1"/>
  <c r="J582" s="1"/>
  <c r="M95"/>
  <c r="K95" s="1"/>
  <c r="J95" s="1"/>
  <c r="M336"/>
  <c r="K336" s="1"/>
  <c r="J336" s="1"/>
  <c r="M578"/>
  <c r="K578" s="1"/>
  <c r="J578" s="1"/>
  <c r="M499"/>
  <c r="K499" s="1"/>
  <c r="J499" s="1"/>
  <c r="M569"/>
  <c r="K569" s="1"/>
  <c r="J569" s="1"/>
  <c r="M157"/>
  <c r="K157" s="1"/>
  <c r="J157" s="1"/>
  <c r="M506"/>
  <c r="K506" s="1"/>
  <c r="J506" s="1"/>
  <c r="M509"/>
  <c r="K509" s="1"/>
  <c r="J509" s="1"/>
  <c r="M408"/>
  <c r="K408" s="1"/>
  <c r="J408" s="1"/>
  <c r="M178"/>
  <c r="K178" s="1"/>
  <c r="J178" s="1"/>
  <c r="M504"/>
  <c r="K504" s="1"/>
  <c r="J504" s="1"/>
  <c r="K263" i="14"/>
  <c r="K284"/>
  <c r="M404" i="17"/>
  <c r="K404" s="1"/>
  <c r="J404" s="1"/>
  <c r="H20" i="29"/>
  <c r="I20" s="1"/>
  <c r="H26"/>
  <c r="I26" s="1"/>
  <c r="H29"/>
  <c r="I29" s="1"/>
  <c r="H13" i="28"/>
  <c r="I13" s="1"/>
  <c r="H29"/>
  <c r="I29" s="1"/>
  <c r="H28" i="29"/>
  <c r="I28" s="1"/>
  <c r="H32" i="28"/>
  <c r="I32" s="1"/>
  <c r="H16"/>
  <c r="I16" s="1"/>
  <c r="H14" i="29"/>
  <c r="I14" s="1"/>
  <c r="H23"/>
  <c r="I23" s="1"/>
  <c r="H26" i="28"/>
  <c r="I26" s="1"/>
  <c r="H25" i="29"/>
  <c r="I25" s="1"/>
  <c r="K438" i="17"/>
  <c r="J438" s="1"/>
  <c r="K445"/>
  <c r="J445" s="1"/>
  <c r="K431"/>
  <c r="J431" s="1"/>
  <c r="K450"/>
  <c r="J450" s="1"/>
  <c r="K451"/>
  <c r="J451" s="1"/>
  <c r="I368" i="14"/>
  <c r="I340"/>
  <c r="I360"/>
  <c r="I427"/>
  <c r="I207"/>
  <c r="I415"/>
  <c r="I363"/>
  <c r="I342"/>
  <c r="I208"/>
  <c r="I361"/>
  <c r="I355"/>
  <c r="I359"/>
  <c r="I386"/>
  <c r="I422"/>
  <c r="I425"/>
  <c r="I379"/>
  <c r="I380"/>
  <c r="I351"/>
  <c r="I426"/>
  <c r="M210" i="8"/>
  <c r="M357"/>
  <c r="M315"/>
  <c r="M264"/>
  <c r="M423"/>
  <c r="M278"/>
  <c r="M223"/>
  <c r="M410"/>
  <c r="M319"/>
  <c r="M218"/>
  <c r="M298"/>
  <c r="M358"/>
  <c r="M239"/>
  <c r="M316"/>
  <c r="M412"/>
  <c r="M420"/>
  <c r="M314"/>
  <c r="M352"/>
  <c r="M205"/>
  <c r="M242"/>
  <c r="M345"/>
  <c r="M359"/>
  <c r="M220"/>
  <c r="M416"/>
  <c r="M257"/>
  <c r="M262"/>
  <c r="M198"/>
  <c r="M350"/>
  <c r="M404"/>
  <c r="M287"/>
  <c r="M187"/>
  <c r="M348"/>
  <c r="M191"/>
  <c r="M328"/>
  <c r="K341" i="14"/>
  <c r="K331"/>
  <c r="K108"/>
  <c r="I108" s="1"/>
  <c r="K396"/>
  <c r="K87"/>
  <c r="I87" s="1"/>
  <c r="K398"/>
  <c r="K159"/>
  <c r="I159" s="1"/>
  <c r="K110"/>
  <c r="I110" s="1"/>
  <c r="K369"/>
  <c r="K85"/>
  <c r="I85" s="1"/>
  <c r="K143"/>
  <c r="I143" s="1"/>
  <c r="K144"/>
  <c r="I144" s="1"/>
  <c r="K158"/>
  <c r="I158" s="1"/>
  <c r="K170"/>
  <c r="I170" s="1"/>
  <c r="K332"/>
  <c r="K86"/>
  <c r="I86" s="1"/>
  <c r="K46"/>
  <c r="I46" s="1"/>
  <c r="K62"/>
  <c r="I62" s="1"/>
  <c r="K107"/>
  <c r="I107" s="1"/>
  <c r="K352"/>
  <c r="K141"/>
  <c r="I141" s="1"/>
  <c r="K73"/>
  <c r="K351"/>
  <c r="K389"/>
  <c r="K151"/>
  <c r="I151" s="1"/>
  <c r="K97"/>
  <c r="I97" s="1"/>
  <c r="K28"/>
  <c r="K84"/>
  <c r="I84" s="1"/>
  <c r="K354"/>
  <c r="K330"/>
  <c r="K157"/>
  <c r="I157" s="1"/>
  <c r="K121"/>
  <c r="I121" s="1"/>
  <c r="K388"/>
  <c r="K122"/>
  <c r="I122" s="1"/>
  <c r="K109"/>
  <c r="I109" s="1"/>
  <c r="K372"/>
  <c r="K63"/>
  <c r="I63" s="1"/>
  <c r="K20"/>
  <c r="I20" s="1"/>
  <c r="K378"/>
  <c r="K19"/>
  <c r="K150"/>
  <c r="I150" s="1"/>
  <c r="K47"/>
  <c r="I47" s="1"/>
  <c r="K135"/>
  <c r="I135" s="1"/>
  <c r="K264"/>
  <c r="K304"/>
  <c r="K290"/>
  <c r="K269"/>
  <c r="K303"/>
  <c r="K194"/>
  <c r="K276"/>
  <c r="K302"/>
  <c r="K196"/>
  <c r="K197"/>
  <c r="K283"/>
  <c r="K195"/>
  <c r="K298"/>
  <c r="K309"/>
  <c r="M467" i="17"/>
  <c r="K467" s="1"/>
  <c r="J467" s="1"/>
  <c r="M339"/>
  <c r="K339" s="1"/>
  <c r="J339" s="1"/>
  <c r="M551"/>
  <c r="K551" s="1"/>
  <c r="J551" s="1"/>
  <c r="M402"/>
  <c r="K402" s="1"/>
  <c r="J402" s="1"/>
  <c r="M326"/>
  <c r="K326" s="1"/>
  <c r="J326" s="1"/>
  <c r="M140"/>
  <c r="K140" s="1"/>
  <c r="J140" s="1"/>
  <c r="M60"/>
  <c r="K60" s="1"/>
  <c r="J60" s="1"/>
  <c r="M519"/>
  <c r="K519" s="1"/>
  <c r="J519" s="1"/>
  <c r="M259"/>
  <c r="K259" s="1"/>
  <c r="J259" s="1"/>
  <c r="M164"/>
  <c r="K164" s="1"/>
  <c r="J164" s="1"/>
  <c r="M222"/>
  <c r="K222" s="1"/>
  <c r="J222" s="1"/>
  <c r="M168"/>
  <c r="K168" s="1"/>
  <c r="J168" s="1"/>
  <c r="M399"/>
  <c r="K399" s="1"/>
  <c r="J399" s="1"/>
  <c r="M472"/>
  <c r="K472" s="1"/>
  <c r="J472" s="1"/>
  <c r="M586"/>
  <c r="K586" s="1"/>
  <c r="J586" s="1"/>
  <c r="M518"/>
  <c r="K518" s="1"/>
  <c r="J518" s="1"/>
  <c r="M571"/>
  <c r="K571" s="1"/>
  <c r="J571" s="1"/>
  <c r="M642"/>
  <c r="K642" s="1"/>
  <c r="J642" s="1"/>
  <c r="M588"/>
  <c r="K588" s="1"/>
  <c r="J588" s="1"/>
  <c r="M532"/>
  <c r="K532" s="1"/>
  <c r="J532" s="1"/>
  <c r="M601"/>
  <c r="K601" s="1"/>
  <c r="J601" s="1"/>
  <c r="M510"/>
  <c r="K510" s="1"/>
  <c r="J510" s="1"/>
  <c r="M470"/>
  <c r="K470" s="1"/>
  <c r="J470" s="1"/>
  <c r="M176"/>
  <c r="K176" s="1"/>
  <c r="J176" s="1"/>
  <c r="M265"/>
  <c r="K265" s="1"/>
  <c r="J265" s="1"/>
  <c r="M317"/>
  <c r="K317" s="1"/>
  <c r="J317" s="1"/>
  <c r="M69"/>
  <c r="K69" s="1"/>
  <c r="J69" s="1"/>
  <c r="M92"/>
  <c r="K92" s="1"/>
  <c r="J92" s="1"/>
  <c r="M570"/>
  <c r="K570" s="1"/>
  <c r="M582" i="9"/>
  <c r="M639" i="17"/>
  <c r="K639" s="1"/>
  <c r="J639" s="1"/>
  <c r="M618"/>
  <c r="K618" s="1"/>
  <c r="M589"/>
  <c r="K589" s="1"/>
  <c r="J589" s="1"/>
  <c r="M566"/>
  <c r="K566" s="1"/>
  <c r="M553"/>
  <c r="K553" s="1"/>
  <c r="J553" s="1"/>
  <c r="M537"/>
  <c r="K537" s="1"/>
  <c r="J537" s="1"/>
  <c r="M517"/>
  <c r="K517" s="1"/>
  <c r="J517" s="1"/>
  <c r="M505"/>
  <c r="K505" s="1"/>
  <c r="J505" s="1"/>
  <c r="M485"/>
  <c r="K485" s="1"/>
  <c r="J485" s="1"/>
  <c r="M475"/>
  <c r="K475" s="1"/>
  <c r="J475" s="1"/>
  <c r="M461"/>
  <c r="K461" s="1"/>
  <c r="J461" s="1"/>
  <c r="M406"/>
  <c r="K406" s="1"/>
  <c r="J406" s="1"/>
  <c r="N637" i="32"/>
  <c r="M55" i="17"/>
  <c r="K55" s="1"/>
  <c r="J55" s="1"/>
  <c r="M574" i="10"/>
  <c r="M641" i="17"/>
  <c r="K641" s="1"/>
  <c r="J641" s="1"/>
  <c r="M624"/>
  <c r="K624" s="1"/>
  <c r="M617"/>
  <c r="K617" s="1"/>
  <c r="M594"/>
  <c r="K594" s="1"/>
  <c r="M587"/>
  <c r="K587" s="1"/>
  <c r="J587" s="1"/>
  <c r="M579"/>
  <c r="K579" s="1"/>
  <c r="J579" s="1"/>
  <c r="M565"/>
  <c r="K565" s="1"/>
  <c r="J565" s="1"/>
  <c r="M559"/>
  <c r="K559" s="1"/>
  <c r="J559" s="1"/>
  <c r="M543"/>
  <c r="K543" s="1"/>
  <c r="J543" s="1"/>
  <c r="M535"/>
  <c r="K535" s="1"/>
  <c r="J535" s="1"/>
  <c r="M529"/>
  <c r="K529" s="1"/>
  <c r="J529" s="1"/>
  <c r="M511"/>
  <c r="K511" s="1"/>
  <c r="J511" s="1"/>
  <c r="M503"/>
  <c r="K503" s="1"/>
  <c r="J503" s="1"/>
  <c r="M497"/>
  <c r="K497" s="1"/>
  <c r="J497" s="1"/>
  <c r="M585"/>
  <c r="K585" s="1"/>
  <c r="J585" s="1"/>
  <c r="M365"/>
  <c r="K365" s="1"/>
  <c r="J365" s="1"/>
  <c r="M321"/>
  <c r="K321" s="1"/>
  <c r="J321" s="1"/>
  <c r="M398"/>
  <c r="K398" s="1"/>
  <c r="J398" s="1"/>
  <c r="M246"/>
  <c r="K246" s="1"/>
  <c r="J246" s="1"/>
  <c r="M59"/>
  <c r="K59" s="1"/>
  <c r="J59" s="1"/>
  <c r="M526"/>
  <c r="K526" s="1"/>
  <c r="J526" s="1"/>
  <c r="M558"/>
  <c r="K558" s="1"/>
  <c r="J558" s="1"/>
  <c r="M634"/>
  <c r="K634" s="1"/>
  <c r="J634" s="1"/>
  <c r="M496"/>
  <c r="K496" s="1"/>
  <c r="J496" s="1"/>
  <c r="M409"/>
  <c r="K409" s="1"/>
  <c r="J409" s="1"/>
  <c r="M207"/>
  <c r="K207" s="1"/>
  <c r="J207" s="1"/>
  <c r="M129"/>
  <c r="K129" s="1"/>
  <c r="J129" s="1"/>
  <c r="M625"/>
  <c r="K625" s="1"/>
  <c r="M581"/>
  <c r="K581" s="1"/>
  <c r="J581" s="1"/>
  <c r="M547"/>
  <c r="K547" s="1"/>
  <c r="J547" s="1"/>
  <c r="M513"/>
  <c r="K513" s="1"/>
  <c r="J513" s="1"/>
  <c r="M481"/>
  <c r="K481" s="1"/>
  <c r="J481" s="1"/>
  <c r="M412"/>
  <c r="K412" s="1"/>
  <c r="J412" s="1"/>
  <c r="N574" i="14"/>
  <c r="M626" i="17"/>
  <c r="K626" s="1"/>
  <c r="M600"/>
  <c r="K600" s="1"/>
  <c r="J600" s="1"/>
  <c r="M583"/>
  <c r="K583" s="1"/>
  <c r="J583" s="1"/>
  <c r="M561"/>
  <c r="K561" s="1"/>
  <c r="J561" s="1"/>
  <c r="M539"/>
  <c r="K539" s="1"/>
  <c r="J539" s="1"/>
  <c r="M525"/>
  <c r="K525" s="1"/>
  <c r="J525" s="1"/>
  <c r="M501"/>
  <c r="K501" s="1"/>
  <c r="J501" s="1"/>
  <c r="M489"/>
  <c r="K489" s="1"/>
  <c r="J489" s="1"/>
  <c r="M477"/>
  <c r="K477" s="1"/>
  <c r="J477" s="1"/>
  <c r="M463"/>
  <c r="K463" s="1"/>
  <c r="J463" s="1"/>
  <c r="M410"/>
  <c r="K410" s="1"/>
  <c r="J410" s="1"/>
  <c r="M400"/>
  <c r="K400" s="1"/>
  <c r="J400" s="1"/>
  <c r="M361"/>
  <c r="K361" s="1"/>
  <c r="J361" s="1"/>
  <c r="M338"/>
  <c r="K338" s="1"/>
  <c r="J338" s="1"/>
  <c r="M318"/>
  <c r="K318" s="1"/>
  <c r="J318" s="1"/>
  <c r="M242"/>
  <c r="K242" s="1"/>
  <c r="J242" s="1"/>
  <c r="M223"/>
  <c r="K223" s="1"/>
  <c r="J223" s="1"/>
  <c r="M206"/>
  <c r="K206" s="1"/>
  <c r="J206" s="1"/>
  <c r="M159"/>
  <c r="K159" s="1"/>
  <c r="J159" s="1"/>
  <c r="M137"/>
  <c r="K137" s="1"/>
  <c r="J137" s="1"/>
  <c r="M101"/>
  <c r="K101" s="1"/>
  <c r="J101" s="1"/>
  <c r="M79"/>
  <c r="K79" s="1"/>
  <c r="J79" s="1"/>
  <c r="M327"/>
  <c r="K327" s="1"/>
  <c r="J327" s="1"/>
  <c r="M271"/>
  <c r="M253"/>
  <c r="K253" s="1"/>
  <c r="J253" s="1"/>
  <c r="M220"/>
  <c r="K220" s="1"/>
  <c r="J220" s="1"/>
  <c r="M182"/>
  <c r="K182" s="1"/>
  <c r="J182" s="1"/>
  <c r="M174"/>
  <c r="K174" s="1"/>
  <c r="J174" s="1"/>
  <c r="M100"/>
  <c r="K100" s="1"/>
  <c r="J100" s="1"/>
  <c r="M54"/>
  <c r="K54" s="1"/>
  <c r="J54" s="1"/>
  <c r="M403"/>
  <c r="K403" s="1"/>
  <c r="J403" s="1"/>
  <c r="M464"/>
  <c r="K464" s="1"/>
  <c r="J464" s="1"/>
  <c r="M488"/>
  <c r="K488" s="1"/>
  <c r="J488" s="1"/>
  <c r="M401"/>
  <c r="K401" s="1"/>
  <c r="J401" s="1"/>
  <c r="M482"/>
  <c r="K482" s="1"/>
  <c r="J482" s="1"/>
  <c r="M516"/>
  <c r="K516" s="1"/>
  <c r="J516" s="1"/>
  <c r="M530"/>
  <c r="K530" s="1"/>
  <c r="J530" s="1"/>
  <c r="M556"/>
  <c r="K556" s="1"/>
  <c r="J556" s="1"/>
  <c r="M572"/>
  <c r="K572" s="1"/>
  <c r="M590"/>
  <c r="K590" s="1"/>
  <c r="J590" s="1"/>
  <c r="M640"/>
  <c r="K640" s="1"/>
  <c r="J640" s="1"/>
  <c r="M478"/>
  <c r="K478" s="1"/>
  <c r="J478" s="1"/>
  <c r="M500"/>
  <c r="K500" s="1"/>
  <c r="J500" s="1"/>
  <c r="M524"/>
  <c r="K524" s="1"/>
  <c r="J524" s="1"/>
  <c r="M536"/>
  <c r="K536" s="1"/>
  <c r="J536" s="1"/>
  <c r="M562"/>
  <c r="K562" s="1"/>
  <c r="J562" s="1"/>
  <c r="M602"/>
  <c r="K602" s="1"/>
  <c r="M542"/>
  <c r="K542" s="1"/>
  <c r="J542" s="1"/>
  <c r="M397"/>
  <c r="K397" s="1"/>
  <c r="J397" s="1"/>
  <c r="M538"/>
  <c r="K538" s="1"/>
  <c r="J538" s="1"/>
  <c r="M494"/>
  <c r="K494" s="1"/>
  <c r="J494" s="1"/>
  <c r="N571" i="11"/>
  <c r="M185" i="17"/>
  <c r="K185" s="1"/>
  <c r="J185" s="1"/>
  <c r="M239"/>
  <c r="K239" s="1"/>
  <c r="J239" s="1"/>
  <c r="M170"/>
  <c r="K170" s="1"/>
  <c r="J170" s="1"/>
  <c r="M358"/>
  <c r="K358" s="1"/>
  <c r="J358" s="1"/>
  <c r="M523"/>
  <c r="K523" s="1"/>
  <c r="J523" s="1"/>
  <c r="M175"/>
  <c r="K175" s="1"/>
  <c r="J175" s="1"/>
  <c r="M237"/>
  <c r="K237" s="1"/>
  <c r="J237" s="1"/>
  <c r="M394"/>
  <c r="K394" s="1"/>
  <c r="J394" s="1"/>
  <c r="M563"/>
  <c r="K563" s="1"/>
  <c r="J563" s="1"/>
  <c r="M407"/>
  <c r="K407" s="1"/>
  <c r="J407" s="1"/>
  <c r="M226"/>
  <c r="K226" s="1"/>
  <c r="J226" s="1"/>
  <c r="M86"/>
  <c r="K86" s="1"/>
  <c r="J86" s="1"/>
  <c r="M492"/>
  <c r="K492" s="1"/>
  <c r="J492" s="1"/>
  <c r="M508"/>
  <c r="K508" s="1"/>
  <c r="J508" s="1"/>
  <c r="M570" i="13"/>
  <c r="M126" i="17"/>
  <c r="K126" s="1"/>
  <c r="J126" s="1"/>
  <c r="M405"/>
  <c r="K405" s="1"/>
  <c r="J405" s="1"/>
  <c r="M208"/>
  <c r="K208" s="1"/>
  <c r="J208" s="1"/>
  <c r="M203"/>
  <c r="K203" s="1"/>
  <c r="J203" s="1"/>
  <c r="M480"/>
  <c r="K480" s="1"/>
  <c r="J480" s="1"/>
  <c r="M595"/>
  <c r="K595" s="1"/>
  <c r="J595" s="1"/>
  <c r="M568"/>
  <c r="K568" s="1"/>
  <c r="N626" i="25"/>
  <c r="M577" i="17"/>
  <c r="K577" s="1"/>
  <c r="J577" s="1"/>
  <c r="M557"/>
  <c r="K557" s="1"/>
  <c r="J557" s="1"/>
  <c r="M495"/>
  <c r="K495" s="1"/>
  <c r="J495" s="1"/>
  <c r="M591"/>
  <c r="K591" s="1"/>
  <c r="J591" s="1"/>
  <c r="M549"/>
  <c r="K549" s="1"/>
  <c r="J549" s="1"/>
  <c r="M507"/>
  <c r="K507" s="1"/>
  <c r="J507" s="1"/>
  <c r="M487"/>
  <c r="K487" s="1"/>
  <c r="J487" s="1"/>
  <c r="M459"/>
  <c r="K459" s="1"/>
  <c r="J459" s="1"/>
  <c r="M396"/>
  <c r="K396" s="1"/>
  <c r="J396" s="1"/>
  <c r="M324"/>
  <c r="K324" s="1"/>
  <c r="J324" s="1"/>
  <c r="M230"/>
  <c r="K230" s="1"/>
  <c r="J230" s="1"/>
  <c r="M183"/>
  <c r="K183" s="1"/>
  <c r="J183" s="1"/>
  <c r="M123"/>
  <c r="K123" s="1"/>
  <c r="J123" s="1"/>
  <c r="M56"/>
  <c r="K56" s="1"/>
  <c r="J56" s="1"/>
  <c r="M257"/>
  <c r="K257" s="1"/>
  <c r="J257" s="1"/>
  <c r="M209"/>
  <c r="K209" s="1"/>
  <c r="J209" s="1"/>
  <c r="M156"/>
  <c r="K156" s="1"/>
  <c r="J156" s="1"/>
  <c r="M395"/>
  <c r="K395" s="1"/>
  <c r="J395" s="1"/>
  <c r="M476"/>
  <c r="K476" s="1"/>
  <c r="J476" s="1"/>
  <c r="M462"/>
  <c r="K462" s="1"/>
  <c r="J462" s="1"/>
  <c r="M522"/>
  <c r="K522" s="1"/>
  <c r="J522" s="1"/>
  <c r="M560"/>
  <c r="K560" s="1"/>
  <c r="J560" s="1"/>
  <c r="M597"/>
  <c r="K597" s="1"/>
  <c r="J597" s="1"/>
  <c r="M486"/>
  <c r="K486" s="1"/>
  <c r="J486" s="1"/>
  <c r="M528"/>
  <c r="K528" s="1"/>
  <c r="J528" s="1"/>
  <c r="M584"/>
  <c r="K584" s="1"/>
  <c r="J584" s="1"/>
  <c r="M567"/>
  <c r="K567" s="1"/>
  <c r="J567" s="1"/>
  <c r="M460"/>
  <c r="K460" s="1"/>
  <c r="J460" s="1"/>
  <c r="M212"/>
  <c r="K212" s="1"/>
  <c r="J212" s="1"/>
  <c r="M247"/>
  <c r="K247" s="1"/>
  <c r="J247" s="1"/>
  <c r="M627"/>
  <c r="K627" s="1"/>
  <c r="M181"/>
  <c r="K181" s="1"/>
  <c r="J181" s="1"/>
  <c r="M531"/>
  <c r="K531" s="1"/>
  <c r="J531" s="1"/>
  <c r="M548"/>
  <c r="K548" s="1"/>
  <c r="J548" s="1"/>
  <c r="M165"/>
  <c r="K165" s="1"/>
  <c r="J165" s="1"/>
  <c r="M576"/>
  <c r="K576" s="1"/>
  <c r="J576" s="1"/>
  <c r="M139"/>
  <c r="K139" s="1"/>
  <c r="J139" s="1"/>
  <c r="M599"/>
  <c r="K599" s="1"/>
  <c r="J599" s="1"/>
  <c r="M345"/>
  <c r="K345" s="1"/>
  <c r="J345" s="1"/>
  <c r="M210"/>
  <c r="K210" s="1"/>
  <c r="J210" s="1"/>
  <c r="K72" i="16"/>
  <c r="I72" s="1"/>
  <c r="J33" i="24"/>
  <c r="I33" s="1"/>
  <c r="H33" s="1"/>
  <c r="J65"/>
  <c r="I65" s="1"/>
  <c r="H65" s="1"/>
  <c r="K308" i="14"/>
  <c r="K277"/>
  <c r="K314"/>
  <c r="J38" i="24"/>
  <c r="I38" s="1"/>
  <c r="H38" s="1"/>
  <c r="J37"/>
  <c r="I37" s="1"/>
  <c r="H37" s="1"/>
  <c r="J95"/>
  <c r="I95" s="1"/>
  <c r="J90"/>
  <c r="I90" s="1"/>
  <c r="J69"/>
  <c r="I69" s="1"/>
  <c r="H69" s="1"/>
  <c r="J34"/>
  <c r="I34" s="1"/>
  <c r="H34" s="1"/>
  <c r="J27"/>
  <c r="I27" s="1"/>
  <c r="H27" s="1"/>
  <c r="J41"/>
  <c r="I41" s="1"/>
  <c r="H41" s="1"/>
  <c r="J46"/>
  <c r="I46" s="1"/>
  <c r="H46" s="1"/>
  <c r="J35"/>
  <c r="I35" s="1"/>
  <c r="H35" s="1"/>
  <c r="J80"/>
  <c r="I80" s="1"/>
  <c r="J74"/>
  <c r="I74" s="1"/>
  <c r="J81"/>
  <c r="I81" s="1"/>
  <c r="J68"/>
  <c r="I68" s="1"/>
  <c r="H68" s="1"/>
  <c r="J42"/>
  <c r="I42" s="1"/>
  <c r="H42" s="1"/>
  <c r="J67"/>
  <c r="I67" s="1"/>
  <c r="H67" s="1"/>
  <c r="J39"/>
  <c r="I39" s="1"/>
  <c r="H39" s="1"/>
  <c r="J87"/>
  <c r="I87" s="1"/>
  <c r="J45"/>
  <c r="I45" s="1"/>
  <c r="H45" s="1"/>
  <c r="J20"/>
  <c r="I20" s="1"/>
  <c r="H20" s="1"/>
  <c r="J56"/>
  <c r="I56" s="1"/>
  <c r="H56" s="1"/>
  <c r="J36"/>
  <c r="I36" s="1"/>
  <c r="H36" s="1"/>
  <c r="J17"/>
  <c r="I17" s="1"/>
  <c r="H17" s="1"/>
  <c r="J77"/>
  <c r="I77" s="1"/>
  <c r="J89"/>
  <c r="I89" s="1"/>
  <c r="J61"/>
  <c r="I61" s="1"/>
  <c r="H61" s="1"/>
  <c r="K79" i="16"/>
  <c r="I79" s="1"/>
  <c r="K20"/>
  <c r="I20" s="1"/>
  <c r="K35"/>
  <c r="I35" s="1"/>
  <c r="K36"/>
  <c r="I36" s="1"/>
  <c r="K54"/>
  <c r="I54" s="1"/>
  <c r="K69"/>
  <c r="I69" s="1"/>
  <c r="K71"/>
  <c r="I71" s="1"/>
  <c r="K70"/>
  <c r="I70" s="1"/>
  <c r="K58"/>
  <c r="I58" s="1"/>
  <c r="K82"/>
  <c r="I82" s="1"/>
  <c r="K68"/>
  <c r="I68" s="1"/>
  <c r="K62"/>
  <c r="I62" s="1"/>
  <c r="K59"/>
  <c r="I59" s="1"/>
  <c r="K42"/>
  <c r="I42" s="1"/>
  <c r="K60"/>
  <c r="I60" s="1"/>
  <c r="K25"/>
  <c r="I25" s="1"/>
  <c r="K55"/>
  <c r="I55" s="1"/>
  <c r="K22"/>
  <c r="I22" s="1"/>
  <c r="K275" i="14"/>
  <c r="K265"/>
  <c r="K282"/>
  <c r="K271"/>
  <c r="K161"/>
  <c r="I161" s="1"/>
  <c r="K72"/>
  <c r="K96"/>
  <c r="I96" s="1"/>
  <c r="K105"/>
  <c r="I105" s="1"/>
  <c r="K289"/>
  <c r="K48"/>
  <c r="I48" s="1"/>
  <c r="K339"/>
  <c r="K142"/>
  <c r="I142" s="1"/>
  <c r="K95"/>
  <c r="I95" s="1"/>
  <c r="K362"/>
  <c r="K44"/>
  <c r="I44" s="1"/>
  <c r="K342"/>
  <c r="K152"/>
  <c r="I152" s="1"/>
  <c r="K379"/>
  <c r="K160"/>
  <c r="I160" s="1"/>
  <c r="K387"/>
  <c r="K371"/>
  <c r="H27" i="28"/>
  <c r="I27" s="1"/>
  <c r="H10"/>
  <c r="I10" s="1"/>
  <c r="I350" i="14"/>
  <c r="I353"/>
  <c r="I184"/>
  <c r="I206"/>
  <c r="I186"/>
  <c r="K453" i="17"/>
  <c r="J453" s="1"/>
  <c r="H19" i="29"/>
  <c r="I19" s="1"/>
  <c r="H24" i="28"/>
  <c r="I24" s="1"/>
  <c r="H17" i="29"/>
  <c r="I17" s="1"/>
  <c r="H24"/>
  <c r="I24" s="1"/>
  <c r="I352" i="14"/>
  <c r="I397"/>
  <c r="I328"/>
  <c r="M184" i="8"/>
  <c r="H31" i="29"/>
  <c r="I31" s="1"/>
  <c r="M307" i="8"/>
  <c r="K29" i="14"/>
  <c r="I29" s="1"/>
  <c r="K169"/>
  <c r="I169" s="1"/>
  <c r="M224" i="8"/>
  <c r="M285"/>
  <c r="M417"/>
  <c r="M484" i="17"/>
  <c r="K484" s="1"/>
  <c r="J484" s="1"/>
  <c r="M64"/>
  <c r="K64" s="1"/>
  <c r="J64" s="1"/>
  <c r="K270" i="14"/>
  <c r="M158" i="17"/>
  <c r="K158" s="1"/>
  <c r="J158" s="1"/>
  <c r="M330"/>
  <c r="K330" s="1"/>
  <c r="J330" s="1"/>
  <c r="M325"/>
  <c r="K325" s="1"/>
  <c r="J325" s="1"/>
  <c r="M502"/>
  <c r="K502" s="1"/>
  <c r="J502" s="1"/>
  <c r="I330" i="14"/>
  <c r="M318" i="8"/>
  <c r="M235"/>
  <c r="M552" i="17"/>
  <c r="K552" s="1"/>
  <c r="J552" s="1"/>
  <c r="M413"/>
  <c r="K413" s="1"/>
  <c r="J413" s="1"/>
  <c r="M546"/>
  <c r="K546" s="1"/>
  <c r="J546" s="1"/>
  <c r="M498"/>
  <c r="K498" s="1"/>
  <c r="J498" s="1"/>
  <c r="M70"/>
  <c r="K70" s="1"/>
  <c r="J70" s="1"/>
  <c r="M229"/>
  <c r="K229" s="1"/>
  <c r="J229" s="1"/>
  <c r="M89"/>
  <c r="K89" s="1"/>
  <c r="J89" s="1"/>
  <c r="M219"/>
  <c r="K219" s="1"/>
  <c r="J219" s="1"/>
  <c r="M343"/>
  <c r="K343" s="1"/>
  <c r="J343" s="1"/>
  <c r="M469"/>
  <c r="K469" s="1"/>
  <c r="J469" s="1"/>
  <c r="M533"/>
  <c r="K533" s="1"/>
  <c r="J533" s="1"/>
  <c r="M619"/>
  <c r="K619" s="1"/>
  <c r="M527"/>
  <c r="K527" s="1"/>
  <c r="J527" s="1"/>
  <c r="M550"/>
  <c r="K550" s="1"/>
  <c r="J550" s="1"/>
  <c r="M468"/>
  <c r="K468" s="1"/>
  <c r="J468" s="1"/>
  <c r="M616"/>
  <c r="K616" s="1"/>
  <c r="J39" i="15"/>
  <c r="K130"/>
  <c r="K181"/>
  <c r="K196"/>
  <c r="K23"/>
  <c r="K198"/>
  <c r="K172"/>
  <c r="K197"/>
  <c r="K49"/>
  <c r="J49" s="1"/>
  <c r="K194"/>
  <c r="K173"/>
  <c r="K200"/>
  <c r="K52"/>
  <c r="K22"/>
  <c r="J22" s="1"/>
  <c r="K75"/>
  <c r="K25"/>
  <c r="M609" i="17"/>
  <c r="K609" s="1"/>
  <c r="J609" s="1"/>
  <c r="N39" i="9"/>
  <c r="M39" s="1"/>
  <c r="L39" s="1"/>
  <c r="N207"/>
  <c r="M207" s="1"/>
  <c r="L207" s="1"/>
  <c r="N368"/>
  <c r="M368" s="1"/>
  <c r="L368" s="1"/>
  <c r="N328"/>
  <c r="M328" s="1"/>
  <c r="L328" s="1"/>
  <c r="M615" i="17"/>
  <c r="K615" s="1"/>
  <c r="J615" s="1"/>
  <c r="M605"/>
  <c r="K605" s="1"/>
  <c r="J605" s="1"/>
  <c r="N70" i="9"/>
  <c r="M70" s="1"/>
  <c r="L70" s="1"/>
  <c r="N45"/>
  <c r="M45" s="1"/>
  <c r="L45" s="1"/>
  <c r="N246"/>
  <c r="M246" s="1"/>
  <c r="L246" s="1"/>
  <c r="N335"/>
  <c r="M335" s="1"/>
  <c r="L335" s="1"/>
  <c r="N177"/>
  <c r="M177" s="1"/>
  <c r="L177" s="1"/>
  <c r="N370"/>
  <c r="M370" s="1"/>
  <c r="L370" s="1"/>
  <c r="M614" i="17"/>
  <c r="K614" s="1"/>
  <c r="J614" s="1"/>
  <c r="N123" i="9"/>
  <c r="M123" s="1"/>
  <c r="L123" s="1"/>
  <c r="N126"/>
  <c r="M126" s="1"/>
  <c r="L126" s="1"/>
  <c r="N209"/>
  <c r="M209" s="1"/>
  <c r="L209" s="1"/>
  <c r="N101"/>
  <c r="M101" s="1"/>
  <c r="L101" s="1"/>
  <c r="N258"/>
  <c r="M258" s="1"/>
  <c r="L258" s="1"/>
  <c r="N327"/>
  <c r="M327" s="1"/>
  <c r="L327" s="1"/>
  <c r="N387"/>
  <c r="M387" s="1"/>
  <c r="L387" s="1"/>
  <c r="N53"/>
  <c r="M53" s="1"/>
  <c r="L53" s="1"/>
  <c r="N330"/>
  <c r="M330" s="1"/>
  <c r="L330" s="1"/>
  <c r="N383"/>
  <c r="M383" s="1"/>
  <c r="L383" s="1"/>
  <c r="N298"/>
  <c r="M298" s="1"/>
  <c r="L298" s="1"/>
  <c r="N142"/>
  <c r="M142" s="1"/>
  <c r="L142" s="1"/>
  <c r="N159"/>
  <c r="M159" s="1"/>
  <c r="L159" s="1"/>
  <c r="N444"/>
  <c r="M444" s="1"/>
  <c r="L444" s="1"/>
  <c r="N336"/>
  <c r="M336" s="1"/>
  <c r="L336" s="1"/>
  <c r="N455"/>
  <c r="M455" s="1"/>
  <c r="L455" s="1"/>
  <c r="N452"/>
  <c r="M452" s="1"/>
  <c r="L452" s="1"/>
  <c r="N281"/>
  <c r="M281" s="1"/>
  <c r="L281" s="1"/>
  <c r="N141"/>
  <c r="M141" s="1"/>
  <c r="L141" s="1"/>
  <c r="N241"/>
  <c r="M241" s="1"/>
  <c r="L241" s="1"/>
  <c r="N148"/>
  <c r="M148" s="1"/>
  <c r="L148" s="1"/>
  <c r="N34"/>
  <c r="M34" s="1"/>
  <c r="L34" s="1"/>
  <c r="N232"/>
  <c r="M232" s="1"/>
  <c r="L232" s="1"/>
  <c r="M608" i="17"/>
  <c r="K608" s="1"/>
  <c r="J608" s="1"/>
  <c r="N366" i="9"/>
  <c r="M366" s="1"/>
  <c r="L366" s="1"/>
  <c r="N151"/>
  <c r="M151" s="1"/>
  <c r="L151" s="1"/>
  <c r="N166"/>
  <c r="M166" s="1"/>
  <c r="L166" s="1"/>
  <c r="N229"/>
  <c r="M229" s="1"/>
  <c r="L229" s="1"/>
  <c r="N58"/>
  <c r="M58" s="1"/>
  <c r="L58" s="1"/>
  <c r="N140"/>
  <c r="M140" s="1"/>
  <c r="L140" s="1"/>
  <c r="N55"/>
  <c r="M55" s="1"/>
  <c r="L55" s="1"/>
  <c r="M612" i="17"/>
  <c r="K612" s="1"/>
  <c r="J612" s="1"/>
  <c r="N329" i="9"/>
  <c r="M329" s="1"/>
  <c r="L329" s="1"/>
  <c r="N238"/>
  <c r="M238" s="1"/>
  <c r="L238" s="1"/>
  <c r="N219"/>
  <c r="M219" s="1"/>
  <c r="L219" s="1"/>
  <c r="M607" i="17"/>
  <c r="K607" s="1"/>
  <c r="J607" s="1"/>
  <c r="J16" i="13"/>
  <c r="I16" s="1"/>
  <c r="J33" i="14"/>
  <c r="I33" s="1"/>
  <c r="J22" i="13"/>
  <c r="I22" s="1"/>
  <c r="J34" i="14"/>
  <c r="I34" s="1"/>
  <c r="J17" i="13"/>
  <c r="I17" s="1"/>
  <c r="J232" i="14"/>
  <c r="I232" s="1"/>
  <c r="J20" i="13"/>
  <c r="I20" s="1"/>
  <c r="J21"/>
  <c r="I21" s="1"/>
  <c r="H19" i="28"/>
  <c r="I19" s="1"/>
  <c r="H14"/>
  <c r="I14" s="1"/>
  <c r="H15" i="29"/>
  <c r="I15" s="1"/>
  <c r="H22" i="28"/>
  <c r="I22" s="1"/>
  <c r="H38"/>
  <c r="I38" s="1"/>
  <c r="H11" i="29"/>
  <c r="I11" s="1"/>
  <c r="H21"/>
  <c r="I21" s="1"/>
  <c r="H16"/>
  <c r="I16" s="1"/>
  <c r="H32"/>
  <c r="I32" s="1"/>
  <c r="H17" i="28"/>
  <c r="I17" s="1"/>
  <c r="H25"/>
  <c r="I25" s="1"/>
  <c r="H33"/>
  <c r="I33" s="1"/>
  <c r="H12" i="29"/>
  <c r="I12" s="1"/>
  <c r="H15" i="28"/>
  <c r="I15" s="1"/>
  <c r="H31"/>
  <c r="I31" s="1"/>
  <c r="H28"/>
  <c r="I28" s="1"/>
  <c r="H20"/>
  <c r="I20" s="1"/>
  <c r="H12"/>
  <c r="I12" s="1"/>
  <c r="H22" i="29"/>
  <c r="I22" s="1"/>
  <c r="H27"/>
  <c r="I27" s="1"/>
  <c r="H18"/>
  <c r="I18" s="1"/>
  <c r="H18" i="28"/>
  <c r="I18" s="1"/>
  <c r="H37"/>
  <c r="I37" s="1"/>
  <c r="H11"/>
  <c r="I11" s="1"/>
  <c r="K443" i="17"/>
  <c r="J443" s="1"/>
  <c r="K454"/>
  <c r="J454" s="1"/>
  <c r="K446"/>
  <c r="J446" s="1"/>
  <c r="K433"/>
  <c r="J433" s="1"/>
  <c r="K441"/>
  <c r="J441" s="1"/>
  <c r="K449"/>
  <c r="J449" s="1"/>
  <c r="K457"/>
  <c r="J457" s="1"/>
  <c r="K439"/>
  <c r="J439" s="1"/>
  <c r="K447"/>
  <c r="J447" s="1"/>
  <c r="K455"/>
  <c r="J455" s="1"/>
  <c r="K456"/>
  <c r="J456" s="1"/>
  <c r="K452"/>
  <c r="J452" s="1"/>
  <c r="K448"/>
  <c r="J448" s="1"/>
  <c r="K444"/>
  <c r="J444" s="1"/>
  <c r="K440"/>
  <c r="J440" s="1"/>
  <c r="K436"/>
  <c r="J436" s="1"/>
  <c r="K432"/>
  <c r="J432" s="1"/>
  <c r="K442"/>
  <c r="J442" s="1"/>
  <c r="K458"/>
  <c r="J458" s="1"/>
  <c r="K435"/>
  <c r="J435" s="1"/>
  <c r="I404" i="14"/>
  <c r="I354"/>
  <c r="I372"/>
  <c r="I370"/>
  <c r="I378"/>
  <c r="I362"/>
  <c r="I205"/>
  <c r="I403"/>
  <c r="I369"/>
  <c r="I411"/>
  <c r="I412"/>
  <c r="I338"/>
  <c r="I339"/>
  <c r="I389"/>
  <c r="I395"/>
  <c r="I188"/>
  <c r="I371"/>
  <c r="I376"/>
  <c r="I387"/>
  <c r="I337"/>
  <c r="I367"/>
  <c r="I413"/>
  <c r="I385"/>
  <c r="I331"/>
  <c r="I393"/>
  <c r="I388"/>
  <c r="I394"/>
  <c r="I185"/>
  <c r="I189"/>
  <c r="I332"/>
  <c r="I396"/>
  <c r="I183"/>
  <c r="I398"/>
  <c r="I424"/>
  <c r="I204"/>
  <c r="I377"/>
  <c r="L83" i="26"/>
  <c r="H30" i="28"/>
  <c r="I30" s="1"/>
  <c r="M15" i="12" l="1"/>
  <c r="M59"/>
  <c r="L111" i="26"/>
  <c r="M70" i="11"/>
  <c r="L80" i="26"/>
  <c r="L121"/>
  <c r="L72" i="11"/>
  <c r="L32" i="12"/>
  <c r="K73" i="26"/>
  <c r="M81" i="12"/>
  <c r="K127" i="26"/>
  <c r="K34"/>
  <c r="M14" i="12"/>
  <c r="L19" i="11"/>
  <c r="L34"/>
  <c r="L82" i="26"/>
  <c r="L114"/>
  <c r="M61" i="11"/>
  <c r="L88" i="26"/>
  <c r="L115"/>
  <c r="M74" i="11"/>
  <c r="M71" i="12"/>
  <c r="M73" i="11"/>
  <c r="K123" i="26"/>
  <c r="L38" i="12"/>
  <c r="L36"/>
  <c r="L75" i="26"/>
  <c r="M59" i="11"/>
  <c r="M39" i="12"/>
  <c r="M42" i="11"/>
  <c r="L42" i="26"/>
  <c r="L94"/>
  <c r="L34" i="12"/>
  <c r="L69" i="11"/>
  <c r="M19" i="12"/>
  <c r="K116" i="26"/>
  <c r="L79" i="11"/>
  <c r="L110" i="26"/>
  <c r="M18" i="12"/>
  <c r="L68"/>
  <c r="M40" i="11"/>
  <c r="L65"/>
  <c r="L67"/>
  <c r="M64" i="12"/>
  <c r="L80"/>
  <c r="L60" i="26"/>
  <c r="L52" i="12"/>
  <c r="K117" i="26"/>
  <c r="M42" i="12"/>
  <c r="M66" i="11"/>
  <c r="L20"/>
  <c r="K113" i="26"/>
  <c r="K47"/>
  <c r="L69" i="12"/>
  <c r="L48"/>
  <c r="M58"/>
  <c r="L10" i="26"/>
  <c r="M61" i="12"/>
  <c r="M24" i="11"/>
  <c r="M49" i="12"/>
  <c r="L17" i="26"/>
  <c r="K65"/>
  <c r="M84" i="9"/>
  <c r="L84" s="1"/>
  <c r="L65" i="12"/>
  <c r="L38" i="11"/>
  <c r="M17"/>
  <c r="L38" i="26"/>
  <c r="K44"/>
  <c r="L81"/>
  <c r="K57"/>
  <c r="M200" i="9"/>
  <c r="L200" s="1"/>
  <c r="L35" i="12"/>
  <c r="M196" i="9"/>
  <c r="L196" s="1"/>
  <c r="L25" i="26"/>
  <c r="L78" i="11"/>
  <c r="L33"/>
  <c r="L21" i="26"/>
  <c r="K79"/>
  <c r="M51" i="12"/>
  <c r="K130" i="26"/>
  <c r="M79" i="12"/>
  <c r="L79"/>
  <c r="M62" i="11"/>
  <c r="L80"/>
  <c r="M77"/>
  <c r="L82"/>
  <c r="L32"/>
  <c r="L39"/>
  <c r="L20" i="12"/>
  <c r="I17" i="14"/>
  <c r="M50" i="12"/>
  <c r="M24"/>
  <c r="M22" i="11"/>
  <c r="M64"/>
  <c r="M26" i="12"/>
  <c r="M33"/>
  <c r="M62"/>
  <c r="M17"/>
  <c r="M25" i="11"/>
  <c r="L21"/>
  <c r="K100" i="26"/>
  <c r="L76" i="12"/>
  <c r="L37"/>
  <c r="M35" i="11"/>
  <c r="L50"/>
  <c r="L132" i="26"/>
  <c r="M58" i="11"/>
  <c r="I14" i="14"/>
  <c r="L97" i="26"/>
  <c r="K92"/>
  <c r="L63"/>
  <c r="L75" i="11"/>
  <c r="J21" i="15"/>
  <c r="L11" i="26"/>
  <c r="K11"/>
  <c r="L41" i="12"/>
  <c r="M41"/>
  <c r="K48" i="26"/>
  <c r="L48"/>
  <c r="K189" i="15"/>
  <c r="J189" s="1"/>
  <c r="L75" i="12"/>
  <c r="M175" i="9"/>
  <c r="L175" s="1"/>
  <c r="L87" i="26"/>
  <c r="M63" i="12"/>
  <c r="L13" i="26"/>
  <c r="K13"/>
  <c r="L37"/>
  <c r="K37"/>
  <c r="M16" i="11"/>
  <c r="L16"/>
  <c r="M386" i="9"/>
  <c r="L386" s="1"/>
  <c r="M41" i="11"/>
  <c r="L41"/>
  <c r="L67" i="12"/>
  <c r="M67"/>
  <c r="L72"/>
  <c r="M72"/>
  <c r="L96" i="26"/>
  <c r="K96"/>
  <c r="M22" i="12"/>
  <c r="L22"/>
  <c r="M82"/>
  <c r="L82"/>
  <c r="M74"/>
  <c r="L74"/>
  <c r="M384" i="9"/>
  <c r="L384" s="1"/>
  <c r="L103" i="26"/>
  <c r="K103"/>
  <c r="I215" i="14"/>
  <c r="K89" i="26"/>
  <c r="L89"/>
  <c r="L77" i="12"/>
  <c r="M77"/>
  <c r="M78"/>
  <c r="L78"/>
  <c r="K107" i="26"/>
  <c r="L107"/>
  <c r="M378" i="9"/>
  <c r="L378" s="1"/>
  <c r="M73" i="12"/>
  <c r="L73"/>
  <c r="L48" i="11"/>
  <c r="M48"/>
  <c r="L49"/>
  <c r="M49"/>
  <c r="K53" i="26"/>
  <c r="L53"/>
  <c r="L18" i="11"/>
  <c r="M18"/>
  <c r="L40" i="12"/>
  <c r="M40"/>
  <c r="L25"/>
  <c r="M25"/>
  <c r="L23"/>
  <c r="M23"/>
  <c r="M16"/>
  <c r="L16"/>
  <c r="M36" i="11"/>
  <c r="L36"/>
  <c r="K36" i="15"/>
  <c r="J36" s="1"/>
  <c r="K16"/>
  <c r="J16" s="1"/>
  <c r="K31" i="17"/>
  <c r="J31" s="1"/>
  <c r="M179" i="9"/>
  <c r="L179" s="1"/>
  <c r="I26" i="14"/>
  <c r="I27"/>
  <c r="M52" i="11"/>
  <c r="L52"/>
  <c r="L71"/>
  <c r="M71"/>
  <c r="K72" i="26"/>
  <c r="L72"/>
  <c r="L63" i="11"/>
  <c r="M63"/>
  <c r="M21" i="12"/>
  <c r="L21"/>
  <c r="M14" i="11"/>
  <c r="L14"/>
  <c r="I69" i="14"/>
  <c r="M26" i="11"/>
  <c r="L26"/>
  <c r="K68" i="26"/>
  <c r="L68"/>
  <c r="M362" i="9"/>
  <c r="L362" s="1"/>
  <c r="M70" i="12"/>
  <c r="L70"/>
  <c r="L134" i="26"/>
  <c r="K134"/>
  <c r="L81" i="11"/>
  <c r="M81"/>
  <c r="M60"/>
  <c r="L60"/>
  <c r="L129" i="26"/>
  <c r="K129"/>
  <c r="L66" i="12"/>
  <c r="M66"/>
  <c r="L68" i="11"/>
  <c r="M68"/>
  <c r="L60" i="12"/>
  <c r="M60"/>
  <c r="K104" i="26"/>
  <c r="L104"/>
  <c r="I70" i="14"/>
  <c r="L23" i="11"/>
  <c r="M23"/>
  <c r="K64" i="26"/>
  <c r="L64"/>
  <c r="L15" i="11"/>
  <c r="M15"/>
  <c r="M37"/>
  <c r="L37"/>
  <c r="M111" i="9"/>
  <c r="L111" s="1"/>
  <c r="M51" i="11"/>
  <c r="L51"/>
  <c r="M135" i="9"/>
  <c r="L135" s="1"/>
  <c r="L74" i="26"/>
  <c r="K74"/>
  <c r="K206" i="15"/>
  <c r="J206" s="1"/>
  <c r="M144" i="9"/>
  <c r="L144" s="1"/>
  <c r="M95"/>
  <c r="L95" s="1"/>
  <c r="M74"/>
  <c r="L74" s="1"/>
  <c r="I25" i="14"/>
  <c r="I16"/>
  <c r="I19"/>
  <c r="I73"/>
  <c r="I72"/>
  <c r="I28"/>
  <c r="J75" i="15"/>
</calcChain>
</file>

<file path=xl/sharedStrings.xml><?xml version="1.0" encoding="utf-8"?>
<sst xmlns="http://schemas.openxmlformats.org/spreadsheetml/2006/main" count="31622" uniqueCount="10804">
  <si>
    <t>Liquichek ANA Control, Homogeneous Pattern</t>
  </si>
  <si>
    <t>Liquichek ANA Control, Speckled Pattern</t>
  </si>
  <si>
    <t>Liquichek ANA Control, Nucleolar Pattern</t>
  </si>
  <si>
    <t>Liquichek ANA Control, Centromere Pattern</t>
  </si>
  <si>
    <t>Liquichek ANA Control, Mitotic Spindle Pattern</t>
  </si>
  <si>
    <t>2*0,5 мл</t>
  </si>
  <si>
    <t>Liquichek Anti-SS-B Control</t>
  </si>
  <si>
    <t>Liquichek Anti-SS-A Control</t>
  </si>
  <si>
    <t>Liquichek Anti-Sm Control</t>
  </si>
  <si>
    <t>Liquichek Anti- RNP Control</t>
  </si>
  <si>
    <t>Liquichek Anti-Sci-70 Control</t>
  </si>
  <si>
    <t>Liquichek Anti-nDNA Control</t>
  </si>
  <si>
    <t>Liquichek Anti-Mitochondrial Control</t>
  </si>
  <si>
    <t>Liquichek Anti-Smooth Muscle Control</t>
  </si>
  <si>
    <t>Liquichek Autoimmune Negative Control</t>
  </si>
  <si>
    <t>Liquichek ANA Controls Set, Positive</t>
  </si>
  <si>
    <t>Контролі газів крові</t>
  </si>
  <si>
    <t>Blood Gas Controls</t>
  </si>
  <si>
    <t>Liquichek Blood Gas Control, Level 1</t>
  </si>
  <si>
    <t>30*1,7 мл</t>
  </si>
  <si>
    <t>Liquichek Blood Gas Control, Level 2</t>
  </si>
  <si>
    <t>Liquichek Blood Gas Control, Level 3</t>
  </si>
  <si>
    <t>570x</t>
  </si>
  <si>
    <t>Liquichek Blood Gas Control, Trilevel MiniPak</t>
  </si>
  <si>
    <t>3*3*1,7 мл</t>
  </si>
  <si>
    <t>Liquichek Blood Gas Plus E Control, Level 1</t>
  </si>
  <si>
    <t>Liquichek Blood Gas Plus E Control, Level 2</t>
  </si>
  <si>
    <t>Liquichek Blood Gas Plus E Control, Level 3</t>
  </si>
  <si>
    <t>575x</t>
  </si>
  <si>
    <t>Liquichek Blood Gas Plus E Control, Trilevel Minipak</t>
  </si>
  <si>
    <t>Liquichek Blood Gas Plus E Control, Level 4</t>
  </si>
  <si>
    <t>574x</t>
  </si>
  <si>
    <t>Liquichek Blood Gas Plus E Control, Level 4 Minipak</t>
  </si>
  <si>
    <t>3*1,7 мл</t>
  </si>
  <si>
    <t>Liquichek Blood Gas Plus EGL Control, Level 1</t>
  </si>
  <si>
    <t>Liquichek Blood Gas Plus EGL Control, Level 2</t>
  </si>
  <si>
    <t>Liquichek Blood Gas Plus EGL Control, Level 3</t>
  </si>
  <si>
    <t>510x</t>
  </si>
  <si>
    <t>Liquichek Blood Gas Plus EGL Control, Trilevel Minipak</t>
  </si>
  <si>
    <t>Blood Gas Ampul Breaker</t>
  </si>
  <si>
    <t>Спеціальні контролі</t>
  </si>
  <si>
    <t>Specialty Controls</t>
  </si>
  <si>
    <t>Liquicheck Whole Blood Volatiles Control, Bilevel</t>
  </si>
  <si>
    <t>6*2*3 мл</t>
  </si>
  <si>
    <t>Liquicheck Serum Volatiles Control, Level 1</t>
  </si>
  <si>
    <t>Liquicheck Serum Volatiles Control, Level 2</t>
  </si>
  <si>
    <t>Lyphochek Endocrine Control, Bilevel</t>
  </si>
  <si>
    <t>6*2*10 мл</t>
  </si>
  <si>
    <t>Lyphochek Urine Metals Controls, level 1</t>
  </si>
  <si>
    <t>10*25 мл</t>
  </si>
  <si>
    <t>Lyphochek Urine Metals Controls, level 2</t>
  </si>
  <si>
    <t xml:space="preserve">Lyphochek Whole Blood Metals Control, Level 1 </t>
  </si>
  <si>
    <t>Lyphochek Whole Blood Metals Control, Level 2</t>
  </si>
  <si>
    <r>
      <t xml:space="preserve">2000 ELISA </t>
    </r>
    <r>
      <rPr>
        <i/>
        <sz val="10"/>
        <rFont val="Arial Narrow"/>
        <family val="2"/>
        <charset val="204"/>
      </rPr>
      <t>(determination of C4, D4, E4 sulfidoleukotriens during stimulation of isolated leukocytes by specific allergens)</t>
    </r>
    <r>
      <rPr>
        <b/>
        <sz val="10"/>
        <rFont val="Arial Narrow"/>
        <family val="2"/>
        <charset val="204"/>
      </rPr>
      <t xml:space="preserve"> </t>
    </r>
  </si>
  <si>
    <r>
      <t xml:space="preserve">2000 ELISA </t>
    </r>
    <r>
      <rPr>
        <i/>
        <sz val="10"/>
        <rFont val="Arial Narrow"/>
        <family val="2"/>
        <charset val="204"/>
      </rPr>
      <t xml:space="preserve">(determination of C4, D4, E4 sulfidoleukotriens during stimulation of isolated leukocytes by specific allergens) </t>
    </r>
  </si>
  <si>
    <r>
      <t xml:space="preserve">Flow2 CAST ® </t>
    </r>
    <r>
      <rPr>
        <i/>
        <sz val="10"/>
        <rFont val="Arial Narrow"/>
        <family val="2"/>
        <charset val="204"/>
      </rPr>
      <t>(basophil activation by flow cytometry in whole blood test)</t>
    </r>
  </si>
  <si>
    <t>Allergens for CAST ®: professional, medical, food, inhalation, mixes</t>
  </si>
  <si>
    <t>Benzilpenіtsilіn-polіlіzin, PPL</t>
  </si>
  <si>
    <t>Sulfamethoxazole</t>
  </si>
  <si>
    <t>Lys-Aspirin</t>
  </si>
  <si>
    <t>Lidocaine / Ksylocaine</t>
  </si>
  <si>
    <r>
      <t xml:space="preserve">Inhalation allergens mix </t>
    </r>
    <r>
      <rPr>
        <i/>
        <sz val="10"/>
        <rFont val="Arial Narrow"/>
        <family val="2"/>
        <charset val="204"/>
      </rPr>
      <t>(Gx1, G12, T3, T4, W6, W9, M6, D1, D2, E1, E2)</t>
    </r>
  </si>
  <si>
    <r>
      <t xml:space="preserve">Total IgE in serum </t>
    </r>
    <r>
      <rPr>
        <i/>
        <sz val="10"/>
        <rFont val="Arial Narrow"/>
        <family val="2"/>
        <charset val="204"/>
      </rPr>
      <t>(microplate option, λ 450 nm)</t>
    </r>
  </si>
  <si>
    <t>IgE total - ALFA Kit for rapid test of total IgE</t>
  </si>
  <si>
    <r>
      <t xml:space="preserve">Individual allergens for ALFA </t>
    </r>
    <r>
      <rPr>
        <i/>
        <sz val="10"/>
        <rFont val="Arial Narrow"/>
        <family val="2"/>
        <charset val="204"/>
      </rPr>
      <t>(1ml/vial)</t>
    </r>
  </si>
  <si>
    <r>
      <t xml:space="preserve">Mixtes allergens for ALFA </t>
    </r>
    <r>
      <rPr>
        <i/>
        <sz val="10"/>
        <rFont val="Arial Narrow"/>
        <family val="2"/>
        <charset val="204"/>
      </rPr>
      <t>(2ml/vial)</t>
    </r>
  </si>
  <si>
    <r>
      <t xml:space="preserve">ALFA Kit for rapid test of IgE-specific antibodies </t>
    </r>
    <r>
      <rPr>
        <i/>
        <sz val="10"/>
        <rFont val="Arial Narrow"/>
        <family val="2"/>
        <charset val="204"/>
      </rPr>
      <t>(1 test cassette)</t>
    </r>
  </si>
  <si>
    <r>
      <t xml:space="preserve">ALFA Kit for rapid test of IgE-specific antibodies </t>
    </r>
    <r>
      <rPr>
        <i/>
        <sz val="10"/>
        <rFont val="Arial Narrow"/>
        <family val="2"/>
        <charset val="204"/>
      </rPr>
      <t>(8 test cassette)</t>
    </r>
  </si>
  <si>
    <r>
      <t xml:space="preserve">Horseradish peroxidase allergen for cross determination of antibodies to carbohydrate side chains </t>
    </r>
    <r>
      <rPr>
        <i/>
        <sz val="10"/>
        <rFont val="Arial Narrow"/>
        <family val="2"/>
        <charset val="204"/>
      </rPr>
      <t>(anti-CCD antibodies) for kit 0540200PKL</t>
    </r>
  </si>
  <si>
    <t>Микропланшет чистый с низкой сорбирующей способностью типа Costar</t>
  </si>
  <si>
    <t>Clean microplate with low sorbent capacity Costar type</t>
  </si>
  <si>
    <t>Gx3 Травы (позднее цветение)(G1,G5,G6,G12,G13)</t>
  </si>
  <si>
    <t xml:space="preserve">AGX100  </t>
  </si>
  <si>
    <r>
      <t xml:space="preserve">Gx100 Трави </t>
    </r>
    <r>
      <rPr>
        <i/>
        <sz val="10"/>
        <rFont val="Arial Narrow"/>
        <family val="2"/>
        <charset val="204"/>
      </rPr>
      <t>(G2,G3,G5,G6,G8,G10,G12,G14,G15,G16)</t>
    </r>
  </si>
  <si>
    <t>Gx100 Grass Mix (G2,G3,G5,G6,G8,G10,G12,G14,G15,G16)</t>
  </si>
  <si>
    <t>Gx100 Травы (G2,G3,G5,G6,G8,G10,G12,G14,G15,G16)</t>
  </si>
  <si>
    <t xml:space="preserve">AHX001  </t>
  </si>
  <si>
    <r>
      <t xml:space="preserve">Hx1 Побутовий пил </t>
    </r>
    <r>
      <rPr>
        <i/>
        <sz val="10"/>
        <rFont val="Arial Narrow"/>
        <family val="2"/>
        <charset val="204"/>
      </rPr>
      <t>(h1, D1, D2,I6)</t>
    </r>
  </si>
  <si>
    <t>Hx1 House Dust Mix (h1, D1, D2,I6)</t>
  </si>
  <si>
    <t>Hx1 Бытовая пыль (h1, D1, D2,I6)</t>
  </si>
  <si>
    <t xml:space="preserve">AHX100  </t>
  </si>
  <si>
    <r>
      <t>Hx100 Побутовий пил</t>
    </r>
    <r>
      <rPr>
        <i/>
        <sz val="10"/>
        <rFont val="Arial Narrow"/>
        <family val="2"/>
        <charset val="204"/>
      </rPr>
      <t xml:space="preserve"> (M1,M3,M5,M6,D1,D2,H1)</t>
    </r>
  </si>
  <si>
    <t>Hx100 House Dust Mix (M1,M3,M5,M6,D1,D2,H1)</t>
  </si>
  <si>
    <t>Hx100 Бытовая пыль (M1,M3,M5,M6,D1,D2,H1)</t>
  </si>
  <si>
    <t xml:space="preserve">AIX100  </t>
  </si>
  <si>
    <r>
      <t xml:space="preserve">Ix100 Отруйні комахи </t>
    </r>
    <r>
      <rPr>
        <i/>
        <sz val="10"/>
        <rFont val="Arial Narrow"/>
        <family val="2"/>
        <charset val="204"/>
      </rPr>
      <t>(I1,I3,I6,I75)</t>
    </r>
  </si>
  <si>
    <t>Ix100 Insect-venom Mix (I1,I3,I6,I75)</t>
  </si>
  <si>
    <t>Ix100 Ядовитые насекомые (I1,I3,I6,I75)</t>
  </si>
  <si>
    <t xml:space="preserve">AMX001  </t>
  </si>
  <si>
    <r>
      <t>Mx1 Пліснява</t>
    </r>
    <r>
      <rPr>
        <i/>
        <sz val="10"/>
        <rFont val="Arial Narrow"/>
        <family val="2"/>
        <charset val="204"/>
      </rPr>
      <t xml:space="preserve"> (M1,M2,M3,M6)</t>
    </r>
  </si>
  <si>
    <t>Mx1 Mould Mix (M1,M2,M3,M6)</t>
  </si>
  <si>
    <t>Mx1 Плесень (M1,M2,M3,M6)</t>
  </si>
  <si>
    <t xml:space="preserve">AMX002  </t>
  </si>
  <si>
    <r>
      <t>Mx2 Пліснява</t>
    </r>
    <r>
      <rPr>
        <i/>
        <sz val="10"/>
        <rFont val="Arial Narrow"/>
        <family val="2"/>
        <charset val="204"/>
      </rPr>
      <t xml:space="preserve"> (M1,m2,m3,M5,M6,M8)</t>
    </r>
  </si>
  <si>
    <t>Mx2 Mould Mix (M1,m2,m3,M5,M6,M8)</t>
  </si>
  <si>
    <t>Mx2 Плесень(M1,m2,m3,M5,M6,M8)</t>
  </si>
  <si>
    <t xml:space="preserve">ARX001  </t>
  </si>
  <si>
    <r>
      <t xml:space="preserve">Rx1 Сезонні алергени </t>
    </r>
    <r>
      <rPr>
        <i/>
        <sz val="10"/>
        <rFont val="Arial Narrow"/>
        <family val="2"/>
        <charset val="204"/>
      </rPr>
      <t>(G6,W6,W9,W21,T3)</t>
    </r>
  </si>
  <si>
    <t>Rx1 Seasonal Mix (G6,W6,W9,W21,T3)</t>
  </si>
  <si>
    <t>Rx1 Сезонные аллергены (G6,W6,W9,W21,T3)</t>
  </si>
  <si>
    <t xml:space="preserve">ARX002  </t>
  </si>
  <si>
    <r>
      <t xml:space="preserve">Rx2 Довговічні алергени </t>
    </r>
    <r>
      <rPr>
        <i/>
        <sz val="10"/>
        <rFont val="Arial Narrow"/>
        <family val="2"/>
        <charset val="204"/>
      </rPr>
      <t>(D2,E1,E3,E5,M6)</t>
    </r>
  </si>
  <si>
    <t>Rx2 Perennial Mix (D2,E1,E3,E5,M6)</t>
  </si>
  <si>
    <t>Rx2 Долговечные  аллергены (D2,E1,E3,E5,M6)</t>
  </si>
  <si>
    <t xml:space="preserve">ARX005  </t>
  </si>
  <si>
    <r>
      <t xml:space="preserve">Rx5 Побутові </t>
    </r>
    <r>
      <rPr>
        <i/>
        <sz val="10"/>
        <rFont val="Arial Narrow"/>
        <family val="2"/>
        <charset val="204"/>
      </rPr>
      <t>(D1,E1,M3,I6)</t>
    </r>
  </si>
  <si>
    <t>Rx5 Indoor Mix (D1,E1,M3,I6)</t>
  </si>
  <si>
    <t>Rx5 Бытовые(D1,E1,M3,I6)</t>
  </si>
  <si>
    <t xml:space="preserve">ATX001  </t>
  </si>
  <si>
    <r>
      <t xml:space="preserve">Tx1 Дерева </t>
    </r>
    <r>
      <rPr>
        <i/>
        <sz val="10"/>
        <rFont val="Arial Narrow"/>
        <family val="2"/>
        <charset val="204"/>
      </rPr>
      <t>(T1,T3,T7,T8,T9,T10)</t>
    </r>
  </si>
  <si>
    <t>Tx1 Tree Mix (T1,T3,T7,T8,T9,T10)</t>
  </si>
  <si>
    <t>Tx1 Деревья (T1,T3,T7,T8,T9,T10)</t>
  </si>
  <si>
    <t xml:space="preserve">ATX004  </t>
  </si>
  <si>
    <r>
      <t>Tx4 Дерева</t>
    </r>
    <r>
      <rPr>
        <i/>
        <sz val="10"/>
        <rFont val="Arial Narrow"/>
        <family val="2"/>
        <charset val="204"/>
      </rPr>
      <t xml:space="preserve"> (T7,T8,T11,T12,T14)</t>
    </r>
  </si>
  <si>
    <t>Tx4 Tree Mix T7,T8,T11,T12,T14)</t>
  </si>
  <si>
    <t>Tx4 Деревья T7,T8,T11,T12,T14)</t>
  </si>
  <si>
    <t xml:space="preserve">ATX005  </t>
  </si>
  <si>
    <r>
      <t>Tx5 Дерева (раннє цвітіння)</t>
    </r>
    <r>
      <rPr>
        <i/>
        <sz val="10"/>
        <rFont val="Arial Narrow"/>
        <family val="2"/>
        <charset val="204"/>
      </rPr>
      <t>(T2,T4,T8,T12,T14)</t>
    </r>
  </si>
  <si>
    <t>Tx5 Tree Mix (early Flowering)(T2,T4,T8,T12,T14)</t>
  </si>
  <si>
    <t>Tx5 Деревья  (раннее цветение)(T2,T4,T8,T12,T14)</t>
  </si>
  <si>
    <t xml:space="preserve">ATX006  </t>
  </si>
  <si>
    <t>Lipoproteins Kit - набор для определения липопротеинов + черный краситель (4 образца на пластине)</t>
  </si>
  <si>
    <t>SRE175K</t>
  </si>
  <si>
    <t>Lipoproteins Kit - набір для визначення ліпопротеїнів + чорний барвник (8 взірців на пластині)</t>
  </si>
  <si>
    <r>
      <t xml:space="preserve">Lipoproteins kit: </t>
    </r>
    <r>
      <rPr>
        <sz val="10"/>
        <rFont val="Arial Narrow"/>
        <family val="2"/>
        <charset val="204"/>
      </rPr>
      <t>Sudan Black staining solution (Micro technique) 8 samples per strip</t>
    </r>
  </si>
  <si>
    <t>Lipoproteins Kit - набор для определения липопротеинов + чорный краситель (8 образцов на пластине)</t>
  </si>
  <si>
    <t>SRE188K</t>
  </si>
  <si>
    <t>Alkaline Hemoglobins Kit - набір для визначення лужних гемоглобінів + багряний барвник (4 взірці на пластині)</t>
  </si>
  <si>
    <r>
      <t xml:space="preserve">Alkaline Hemoglobins kit: </t>
    </r>
    <r>
      <rPr>
        <sz val="10"/>
        <rFont val="Arial Narrow"/>
        <family val="2"/>
        <charset val="204"/>
      </rPr>
      <t>Red Ponceau S staining solution (Micro technique) 84samples per strip</t>
    </r>
  </si>
  <si>
    <t>Alkaline Hemoglobins Kit - набор для определения щелочных гемоглобинов + багровый краситель (4 образца на пластине)</t>
  </si>
  <si>
    <t>SRE176K</t>
  </si>
  <si>
    <t>Alkaline Hemoglobins Kit - набір для визначення лужних гемоглобінів + багряний барвник (8 взірців на пластині)</t>
  </si>
  <si>
    <r>
      <t xml:space="preserve">Alkaline Hemoglobins kit: </t>
    </r>
    <r>
      <rPr>
        <sz val="10"/>
        <rFont val="Arial Narrow"/>
        <family val="2"/>
        <charset val="204"/>
      </rPr>
      <t>Red Ponceau S staining solution (Micro technique) 8 samples per strip</t>
    </r>
  </si>
  <si>
    <t>Alkaline Hemoglobins Kit - набор для определения щелочных гемоглобинов + багровый краситель (8 образцов на пластине)</t>
  </si>
  <si>
    <t>SRE166K</t>
  </si>
  <si>
    <t>Acid Hemoglobins Kit - набір для визначення кислих гемоглобінів + багряний барвник (4 взірці на пластині)</t>
  </si>
  <si>
    <r>
      <t xml:space="preserve">Acid Hemoglobins kit: </t>
    </r>
    <r>
      <rPr>
        <sz val="10"/>
        <rFont val="Arial Narrow"/>
        <family val="2"/>
        <charset val="204"/>
      </rPr>
      <t>Red Ponceau S staining solution (Micro technique) 4 samples per strip</t>
    </r>
  </si>
  <si>
    <t>Acid Hemoglobins Kit - набор для определения кислых гемоглобинов + багровый краситель (4 образца на пластине)</t>
  </si>
  <si>
    <t>SRE210K</t>
  </si>
  <si>
    <t>Unconcenrated Urine Proteins and CSF Kit (Gold Stain solution) - набір для визначення неконцентрованих протеїнів в сечі та спинномозковой рідині + золотистий барвник (4 взірці на пластині)</t>
  </si>
  <si>
    <r>
      <t xml:space="preserve">Unconcentrated Urine Proteins and CSF kit: </t>
    </r>
    <r>
      <rPr>
        <sz val="10"/>
        <rFont val="Arial Narrow"/>
        <family val="2"/>
        <charset val="204"/>
      </rPr>
      <t>Gold Stain solution (Micro technique) 4 samples per strip</t>
    </r>
  </si>
  <si>
    <t>Unconcenrated Urine Proteins and CSF Kit (Gold Stain solution) - набор для определения неконцентрированных протеинов в моче и спиномозковой жидкости + золотистый краситель (4 образца на пластине)</t>
  </si>
  <si>
    <t>Наборы для автоматических систем "G26" и "Microgel"</t>
  </si>
  <si>
    <t>Kits for automatic analyzers "G26"and "Microgel"</t>
  </si>
  <si>
    <t>SRE600K</t>
  </si>
  <si>
    <r>
      <t>Serum Proteins N. 13</t>
    </r>
    <r>
      <rPr>
        <sz val="10"/>
        <rFont val="Arial Narrow"/>
        <family val="2"/>
        <charset val="204"/>
      </rPr>
      <t xml:space="preserve"> - набір для визначення сироваткових протеїнів +кислий синій барвник (13 взірців, </t>
    </r>
    <r>
      <rPr>
        <i/>
        <sz val="10"/>
        <rFont val="Arial Narrow"/>
        <family val="2"/>
        <charset val="204"/>
      </rPr>
      <t>мікрометод)</t>
    </r>
  </si>
  <si>
    <r>
      <t xml:space="preserve">Serum Proteins N. </t>
    </r>
    <r>
      <rPr>
        <sz val="10"/>
        <color indexed="8"/>
        <rFont val="Arial Narrow"/>
        <family val="2"/>
        <charset val="204"/>
      </rPr>
      <t xml:space="preserve">13 </t>
    </r>
    <r>
      <rPr>
        <i/>
        <sz val="10"/>
        <color indexed="8"/>
        <rFont val="Arial Narrow"/>
        <family val="2"/>
        <charset val="204"/>
      </rPr>
      <t>Samples per gel Blue Acid staining Solution (Micro technique)</t>
    </r>
  </si>
  <si>
    <r>
      <t xml:space="preserve">Serum Proteins N. 13 </t>
    </r>
    <r>
      <rPr>
        <sz val="10"/>
        <rFont val="Arial Narrow"/>
        <family val="2"/>
        <charset val="204"/>
      </rPr>
      <t>- набор для определения сывороточных белков +кислый синий краситель (13 образцов, микрометод)</t>
    </r>
  </si>
  <si>
    <t>SRE601K</t>
  </si>
  <si>
    <r>
      <t xml:space="preserve">Serum Proteins N. 26 </t>
    </r>
    <r>
      <rPr>
        <sz val="10"/>
        <rFont val="Arial Narrow"/>
        <family val="2"/>
        <charset val="204"/>
      </rPr>
      <t>- набір для визначення сироваткових протеїнів</t>
    </r>
    <r>
      <rPr>
        <b/>
        <sz val="10"/>
        <rFont val="Arial Narrow"/>
        <family val="2"/>
        <charset val="204"/>
      </rPr>
      <t xml:space="preserve"> </t>
    </r>
    <r>
      <rPr>
        <i/>
        <sz val="10"/>
        <rFont val="Arial Narrow"/>
        <family val="2"/>
        <charset val="204"/>
      </rPr>
      <t>(26 взірців, мікрометод)</t>
    </r>
  </si>
  <si>
    <r>
      <t xml:space="preserve">Serum Proteins N. 26 </t>
    </r>
    <r>
      <rPr>
        <i/>
        <sz val="10"/>
        <color indexed="8"/>
        <rFont val="Arial Narrow"/>
        <family val="2"/>
        <charset val="204"/>
      </rPr>
      <t>Samples per gel Blue Acid staining Solution (Micro technique)</t>
    </r>
  </si>
  <si>
    <r>
      <t xml:space="preserve">Serum Proteins N. 26 </t>
    </r>
    <r>
      <rPr>
        <sz val="10"/>
        <rFont val="Arial Narrow"/>
        <family val="2"/>
        <charset val="204"/>
      </rPr>
      <t>- набор для определения сывороточных белков (26 образцов, микрометод)</t>
    </r>
  </si>
  <si>
    <t>SRE6Q2K</t>
  </si>
  <si>
    <r>
      <t>Serum Proteins β1/β2 N. 13</t>
    </r>
    <r>
      <rPr>
        <sz val="10"/>
        <rFont val="Arial Narrow"/>
        <family val="2"/>
        <charset val="204"/>
      </rPr>
      <t xml:space="preserve"> - набір для визначення сироваткових протеїнів +кислий синій барвник </t>
    </r>
    <r>
      <rPr>
        <i/>
        <sz val="10"/>
        <rFont val="Arial Narrow"/>
        <family val="2"/>
        <charset val="204"/>
      </rPr>
      <t>(13 взірців, мікрометод)</t>
    </r>
  </si>
  <si>
    <r>
      <t xml:space="preserve">Serum Proteins β1/β2 N.13 </t>
    </r>
    <r>
      <rPr>
        <i/>
        <sz val="10"/>
        <color indexed="8"/>
        <rFont val="Arial Narrow"/>
        <family val="2"/>
        <charset val="204"/>
      </rPr>
      <t>Samples per gel Blue Acid staining Solution (Micro technique)</t>
    </r>
  </si>
  <si>
    <r>
      <t xml:space="preserve">Serum Proteins β1/β2 N. 13 </t>
    </r>
    <r>
      <rPr>
        <sz val="10"/>
        <rFont val="Arial Narrow"/>
        <family val="2"/>
        <charset val="204"/>
      </rPr>
      <t>- набор для определения сывороточных белков+кислый синий краситель (13 образцов, микрометод)</t>
    </r>
  </si>
  <si>
    <t>SRE603K</t>
  </si>
  <si>
    <r>
      <t>Serum Proteins β1/β2 N. 26</t>
    </r>
    <r>
      <rPr>
        <sz val="10"/>
        <rFont val="Arial Narrow"/>
        <family val="2"/>
        <charset val="204"/>
      </rPr>
      <t xml:space="preserve"> - набір для визначення сироваткових протеїнів +кислий синій барвник </t>
    </r>
    <r>
      <rPr>
        <i/>
        <sz val="10"/>
        <rFont val="Arial Narrow"/>
        <family val="2"/>
        <charset val="204"/>
      </rPr>
      <t>(26 взірців, мікрометод)</t>
    </r>
  </si>
  <si>
    <r>
      <t xml:space="preserve">Serum Proteins β1/β2 N. 26 </t>
    </r>
    <r>
      <rPr>
        <i/>
        <sz val="10"/>
        <color indexed="8"/>
        <rFont val="Arial Narrow"/>
        <family val="2"/>
        <charset val="204"/>
      </rPr>
      <t>Samples per gel Blue Acid staining Solution (Micro technique)</t>
    </r>
  </si>
  <si>
    <r>
      <t xml:space="preserve">Serum Proteins β1/β2 N. 26 </t>
    </r>
    <r>
      <rPr>
        <sz val="10"/>
        <rFont val="Arial Narrow"/>
        <family val="2"/>
        <charset val="204"/>
      </rPr>
      <t>- набор для определения сывороточных белков +кислый синий краситель (26 образцов, микрометод)</t>
    </r>
  </si>
  <si>
    <t>SRE604K</t>
  </si>
  <si>
    <t>Alkaline Hemoglobins N. 13 - набір для визначення лужних гемоглобінів + амідний чорний барвник(13 взірців, мікрометод)</t>
  </si>
  <si>
    <r>
      <t xml:space="preserve">Alkaline Hemoglobins N. 13 </t>
    </r>
    <r>
      <rPr>
        <sz val="10"/>
        <color indexed="8"/>
        <rFont val="Arial Narrow"/>
        <family val="2"/>
        <charset val="204"/>
      </rPr>
      <t>Samples per gel Amido Black staining Solution (Microtechnique)</t>
    </r>
  </si>
  <si>
    <t>Alkaline Hemoglobins N. 13 - набор для определения щелочных гемоглобинов + амидный черный краситель (13 образцов, микрометод)</t>
  </si>
  <si>
    <t>SRE605K</t>
  </si>
  <si>
    <t>Acid Hemoglobins N. 13 - набір для визначення кислих гемоглобінів + амідний чорний барвник (13 взірців, мікрометод)</t>
  </si>
  <si>
    <r>
      <t xml:space="preserve">Acid Hemoglobins N. 13 </t>
    </r>
    <r>
      <rPr>
        <sz val="10"/>
        <color indexed="8"/>
        <rFont val="Arial Narrow"/>
        <family val="2"/>
        <charset val="204"/>
      </rPr>
      <t>Samples per gel Amido Black staining Solution (Micro technique)</t>
    </r>
  </si>
  <si>
    <t>Acid Hemoglobins N. 13 - набор для определения кислых гемоглобинов + амидный черный краситель (13 образцов, микрометод)</t>
  </si>
  <si>
    <t>SRE6D6K</t>
  </si>
  <si>
    <r>
      <t>Lipoproteins N. 13</t>
    </r>
    <r>
      <rPr>
        <sz val="10"/>
        <rFont val="Arial Narrow"/>
        <family val="2"/>
        <charset val="204"/>
      </rPr>
      <t xml:space="preserve"> - набір для визначення ліпопротеїнів + чорний судан барвник</t>
    </r>
    <r>
      <rPr>
        <i/>
        <sz val="10"/>
        <rFont val="Arial Narrow"/>
        <family val="2"/>
        <charset val="204"/>
      </rPr>
      <t>(13 взірців, мікрометод)</t>
    </r>
  </si>
  <si>
    <r>
      <t xml:space="preserve">Lipoproteins N. 13 </t>
    </r>
    <r>
      <rPr>
        <sz val="10"/>
        <color indexed="8"/>
        <rFont val="Arial Narrow"/>
        <family val="2"/>
        <charset val="204"/>
      </rPr>
      <t>Samples per gel Sudan Black staining Solution (Microtechnique)</t>
    </r>
  </si>
  <si>
    <r>
      <t xml:space="preserve">Lipoproteins N. 13 </t>
    </r>
    <r>
      <rPr>
        <sz val="10"/>
        <rFont val="Arial Narrow"/>
        <family val="2"/>
        <charset val="204"/>
      </rPr>
      <t>- набор для определения липопротеинов + черный судан краситель (13 образцов, микрометод)</t>
    </r>
  </si>
  <si>
    <t>SRE621K</t>
  </si>
  <si>
    <r>
      <t xml:space="preserve">Lipoproteins N. 26 </t>
    </r>
    <r>
      <rPr>
        <sz val="10"/>
        <rFont val="Arial Narrow"/>
        <family val="2"/>
        <charset val="204"/>
      </rPr>
      <t xml:space="preserve">- набір для визначення ліпопротеїнів + чорний судан барвник </t>
    </r>
    <r>
      <rPr>
        <i/>
        <sz val="10"/>
        <rFont val="Arial Narrow"/>
        <family val="2"/>
        <charset val="204"/>
      </rPr>
      <t>(26 взірців, мікрометод)</t>
    </r>
  </si>
  <si>
    <r>
      <t>Lipoproteins N. 26</t>
    </r>
    <r>
      <rPr>
        <sz val="10"/>
        <color indexed="8"/>
        <rFont val="Arial Narrow"/>
        <family val="2"/>
        <charset val="204"/>
      </rPr>
      <t xml:space="preserve"> Samples per gel Sudan Black staining Solution (Micro technique)</t>
    </r>
  </si>
  <si>
    <r>
      <t xml:space="preserve">Lipoproteins N. 26 </t>
    </r>
    <r>
      <rPr>
        <sz val="10"/>
        <rFont val="Arial Narrow"/>
        <family val="2"/>
        <charset val="204"/>
      </rPr>
      <t>- набор для определения липопротеинов + чорный судан краситель (26 образцов, микрометод)</t>
    </r>
  </si>
  <si>
    <t>SRE6Q7K</t>
  </si>
  <si>
    <r>
      <t>Microgel H.R. Proteins N. 13</t>
    </r>
    <r>
      <rPr>
        <sz val="10"/>
        <rFont val="Arial Narrow"/>
        <family val="2"/>
        <charset val="204"/>
      </rPr>
      <t xml:space="preserve"> + кислий фіолетовий барвник </t>
    </r>
    <r>
      <rPr>
        <i/>
        <sz val="10"/>
        <rFont val="Arial Narrow"/>
        <family val="2"/>
        <charset val="204"/>
      </rPr>
      <t>(13 взірців, мікрометод)</t>
    </r>
  </si>
  <si>
    <r>
      <t xml:space="preserve">Microgel H.R. Proteins N. 13 </t>
    </r>
    <r>
      <rPr>
        <sz val="10"/>
        <color indexed="8"/>
        <rFont val="Arial Narrow"/>
        <family val="2"/>
        <charset val="204"/>
      </rPr>
      <t>Samples per gel Acid Violet staining Solution (Micro technique)</t>
    </r>
  </si>
  <si>
    <t>Microgel H.R. Proteins N. 13 + кислый фиолетовый краситель (13 образцов, микрометод)</t>
  </si>
  <si>
    <t>SRE623K</t>
  </si>
  <si>
    <t>Immunofixation 2 N. - набір для імунофіксації, без антисироватки + кислий синій барвник (2 взірці на гель, мікрометод)</t>
  </si>
  <si>
    <r>
      <t xml:space="preserve">Immunofixation 2 N. </t>
    </r>
    <r>
      <rPr>
        <sz val="10"/>
        <color indexed="8"/>
        <rFont val="Arial Narrow"/>
        <family val="2"/>
        <charset val="204"/>
      </rPr>
      <t>2 Samples per gel Acid Blue staining Solution (Micro technique) WITHOUT ANTISERA</t>
    </r>
  </si>
  <si>
    <r>
      <t xml:space="preserve">Immunofixation 2 N. </t>
    </r>
    <r>
      <rPr>
        <sz val="10"/>
        <color indexed="8"/>
        <rFont val="Arial Narrow"/>
        <family val="2"/>
        <charset val="204"/>
      </rPr>
      <t>- набор для иммунофиксации, без антисыворотки + кислый синий краситель (2 образца/ гель, микрометод)</t>
    </r>
  </si>
  <si>
    <t>SRE624K</t>
  </si>
  <si>
    <t>Immunofixation 4 N. - набір для імунофіксації, без антисироватки + кислий синій барвник (4 взірці на гель, мікрометод)</t>
  </si>
  <si>
    <r>
      <t xml:space="preserve">Immunof ixation 4 N. </t>
    </r>
    <r>
      <rPr>
        <sz val="10"/>
        <color indexed="8"/>
        <rFont val="Arial Narrow"/>
        <family val="2"/>
        <charset val="204"/>
      </rPr>
      <t>4 Samples per gel Acid Blue staining Solution (Micro technique) WITHOUT ANTISERA</t>
    </r>
  </si>
  <si>
    <r>
      <t xml:space="preserve">Immunofixation 4 N. </t>
    </r>
    <r>
      <rPr>
        <sz val="10"/>
        <color indexed="8"/>
        <rFont val="Arial Narrow"/>
        <family val="2"/>
        <charset val="204"/>
      </rPr>
      <t>- набор для иммунофиксации, без антисыворотки + кислый синий краситель (4 образца/ гель, микрометод)</t>
    </r>
  </si>
  <si>
    <t>SRE627K</t>
  </si>
  <si>
    <t>Immunofixation 2 N. - набір для імунофіксації, без антисироватки кислий фіолетовий барвник (2 взірці на гель, мікрометод)</t>
  </si>
  <si>
    <r>
      <t xml:space="preserve">Immunof ixation 2 N. </t>
    </r>
    <r>
      <rPr>
        <sz val="10"/>
        <color indexed="8"/>
        <rFont val="Arial Narrow"/>
        <family val="2"/>
        <charset val="204"/>
      </rPr>
      <t>2 Samples per gel Acid Violet staining Solution (Micro technique) WITHOUT ANTISERA</t>
    </r>
  </si>
  <si>
    <r>
      <t xml:space="preserve">Immunofixation 2 N. </t>
    </r>
    <r>
      <rPr>
        <sz val="10"/>
        <color indexed="8"/>
        <rFont val="Arial Narrow"/>
        <family val="2"/>
        <charset val="204"/>
      </rPr>
      <t>- набор для иммунофиксации, без антисыворотки, кислый фиолетовый краситель (2 образца/гель, микрометод)</t>
    </r>
  </si>
  <si>
    <t>SRE628K</t>
  </si>
  <si>
    <t>Immunofixation 4 N. - набір для імунофіксації, без антисироватки кислий фіолетовий барвник (4 взірці на гель, мікрометод)</t>
  </si>
  <si>
    <r>
      <t xml:space="preserve">Immunofixation 4 N. </t>
    </r>
    <r>
      <rPr>
        <sz val="10"/>
        <color indexed="8"/>
        <rFont val="Arial Narrow"/>
        <family val="2"/>
        <charset val="204"/>
      </rPr>
      <t>4 Samples per gel Acid Violet staining Solution (Micro technique) WITHOUT ANTISERA</t>
    </r>
  </si>
  <si>
    <r>
      <t xml:space="preserve">Immunofixation 4 N. </t>
    </r>
    <r>
      <rPr>
        <sz val="10"/>
        <color indexed="8"/>
        <rFont val="Arial Narrow"/>
        <family val="2"/>
        <charset val="204"/>
      </rPr>
      <t>- набор для иммунофиксации, без антисыворотки, кислый фиолетовый краситель (4 образца/гель, микрометод)</t>
    </r>
  </si>
  <si>
    <t>SRE625K</t>
  </si>
  <si>
    <t>Immunofixation Bence Jones 2 N.- набір для імунофіксації білку Бенса Джонса, без антисироватки кислий фіолетовий барвник (2 взірці на гель, мікрометод)</t>
  </si>
  <si>
    <r>
      <t xml:space="preserve">Immunofixation Bence Jones 2 N. </t>
    </r>
    <r>
      <rPr>
        <sz val="10"/>
        <color indexed="8"/>
        <rFont val="Arial Narrow"/>
        <family val="2"/>
        <charset val="204"/>
      </rPr>
      <t>2 Samples per Gel Acid Violet staining Solution (Micro technique) WITHOUT ANTISERA</t>
    </r>
  </si>
  <si>
    <r>
      <t>Immunofixation Bence Jones 2 N.</t>
    </r>
    <r>
      <rPr>
        <sz val="10"/>
        <color indexed="8"/>
        <rFont val="Arial Narrow"/>
        <family val="2"/>
        <charset val="204"/>
      </rPr>
      <t>- набор для иммунофиксации белка Бенса Джонса, без антисыворотки кислый фиолетовый краситель (2 образца/гель, микрометод)</t>
    </r>
  </si>
  <si>
    <t>SRE626K</t>
  </si>
  <si>
    <t>Immunofixation Bence Jones 4 N. - набір для імунофіксації білку Бенса Джонса, без антисироватки кислий фіолетовий барвник (4 взірці на гель, мікрометод)</t>
  </si>
  <si>
    <r>
      <t xml:space="preserve">Immunofixation Bence Jones 4 N. </t>
    </r>
    <r>
      <rPr>
        <sz val="10"/>
        <color indexed="8"/>
        <rFont val="Arial Narrow"/>
        <family val="2"/>
        <charset val="204"/>
      </rPr>
      <t>4 Samples per Gel Acid Violet staining Solution (Micro technique) WITHOUT ANTISERA</t>
    </r>
  </si>
  <si>
    <r>
      <t xml:space="preserve">Immunofixation Bence Jones 4 N. </t>
    </r>
    <r>
      <rPr>
        <sz val="10"/>
        <color indexed="8"/>
        <rFont val="Arial Narrow"/>
        <family val="2"/>
        <charset val="204"/>
      </rPr>
      <t>- набор для иммунофиксации белка Бенса Джонса, без антисыворотки, кислый фиолетовий краситель (4 образца/гель, микрометод)</t>
    </r>
  </si>
  <si>
    <t>SRE629K</t>
  </si>
  <si>
    <t>Pentavalent Immunofixation kit N. 6 - набір для імунофіксації пентавалентної, без антисироватки (6 взірців на гель кислофіолетовий, мікрометод)</t>
  </si>
  <si>
    <r>
      <t xml:space="preserve">Pentavalent Immunofixation kit N. 6 </t>
    </r>
    <r>
      <rPr>
        <sz val="10"/>
        <color indexed="8"/>
        <rFont val="Arial Narrow"/>
        <family val="2"/>
        <charset val="204"/>
      </rPr>
      <t>samples per gel Acid Violet staining solution (Micro tecnique) WITHOUT ANTISERA</t>
    </r>
  </si>
  <si>
    <r>
      <t xml:space="preserve">Pentavalent Immunofixation kit N. 6 </t>
    </r>
    <r>
      <rPr>
        <sz val="10"/>
        <color indexed="8"/>
        <rFont val="Arial Narrow"/>
        <family val="2"/>
        <charset val="204"/>
      </rPr>
      <t>- набор для іммунофиксации пентавалентной, без антисыворотки (6 образцов/гель, кислофиолетовый, микрометод)</t>
    </r>
  </si>
  <si>
    <t>SRE630K</t>
  </si>
  <si>
    <t>Pentavalent Immunofixation kit N. 12- набір для імунофіксації пентавалентної, без антисироватки кислий фіолетовий барвник (12 взірців на гель, мікрометод)</t>
  </si>
  <si>
    <r>
      <t xml:space="preserve">Pentavalent Immunofixation kit N. 12 </t>
    </r>
    <r>
      <rPr>
        <sz val="10"/>
        <color indexed="8"/>
        <rFont val="Arial Narrow"/>
        <family val="2"/>
        <charset val="204"/>
      </rPr>
      <t>samples per gel Acid Violet staining solution (Micro tecnique) WITHOUT ANTISERA</t>
    </r>
  </si>
  <si>
    <t>Pentavalent Immunofixation kit N. 12- набор для іммунофиксации пентавалентной, без антисыворотки, кислый фиолетовый краситель (12 образцов на гель, микрометод)</t>
  </si>
  <si>
    <t>SRE610K</t>
  </si>
  <si>
    <t>ALP Isoenzymes Kit N. 13 - набір для визначення ALP ізоферментів, з робочою системою (13 взірців)</t>
  </si>
  <si>
    <r>
      <t>ALP Isoenzymes Kit N. 13</t>
    </r>
    <r>
      <rPr>
        <sz val="10"/>
        <color indexed="8"/>
        <rFont val="Arial Narrow"/>
        <family val="2"/>
        <charset val="204"/>
      </rPr>
      <t xml:space="preserve"> Samples per gel WITH REACTION SYSTEM</t>
    </r>
  </si>
  <si>
    <r>
      <t xml:space="preserve">ALP Isoenzymes Kit N. 13 </t>
    </r>
    <r>
      <rPr>
        <sz val="10"/>
        <rFont val="Arial Narrow"/>
        <family val="2"/>
        <charset val="204"/>
      </rPr>
      <t>- набор для определения ALP изоферментов, с робочей системой (13 образцов)</t>
    </r>
  </si>
  <si>
    <t>SRE611K</t>
  </si>
  <si>
    <t>CPK Isoenzymes Kit N. 13 - набір для визначення CPK ізоферментів, з робочою системою (13 взірців)</t>
  </si>
  <si>
    <t>4-595</t>
  </si>
  <si>
    <t>4-328</t>
  </si>
  <si>
    <t>4-308</t>
  </si>
  <si>
    <t>4-0,5</t>
  </si>
  <si>
    <r>
      <t xml:space="preserve">Техпластин-тест ® </t>
    </r>
    <r>
      <rPr>
        <i/>
        <strike/>
        <sz val="9"/>
        <rFont val="Arial Narrow"/>
        <family val="2"/>
        <charset val="204"/>
      </rPr>
      <t>(протромбіновий час)</t>
    </r>
  </si>
  <si>
    <t>8-875</t>
  </si>
  <si>
    <t>8-876</t>
  </si>
  <si>
    <t>8-877</t>
  </si>
  <si>
    <t>8-878</t>
  </si>
  <si>
    <t>8-516</t>
  </si>
  <si>
    <t>Розчинник   ВС</t>
  </si>
  <si>
    <t>8-517</t>
  </si>
  <si>
    <t>8-513</t>
  </si>
  <si>
    <t>4-301</t>
  </si>
  <si>
    <t xml:space="preserve">2*18 </t>
  </si>
  <si>
    <t xml:space="preserve">2*7 </t>
  </si>
  <si>
    <t>TK016</t>
  </si>
  <si>
    <t>TK059</t>
  </si>
  <si>
    <t>TK017</t>
  </si>
  <si>
    <t> 1Ч100</t>
  </si>
  <si>
    <t>TK018</t>
  </si>
  <si>
    <t>TK019</t>
  </si>
  <si>
    <t>TK 050</t>
  </si>
  <si>
    <t>TK020</t>
  </si>
  <si>
    <t>TK021</t>
  </si>
  <si>
    <t>TK022</t>
  </si>
  <si>
    <t>TK044</t>
  </si>
  <si>
    <t xml:space="preserve">TK055  </t>
  </si>
  <si>
    <t xml:space="preserve">TK043    </t>
  </si>
  <si>
    <t>TK001</t>
  </si>
  <si>
    <t xml:space="preserve">TK064  </t>
  </si>
  <si>
    <t>TK002</t>
  </si>
  <si>
    <t>TK003</t>
  </si>
  <si>
    <t>TK004</t>
  </si>
  <si>
    <t>TK005</t>
  </si>
  <si>
    <t>TK006</t>
  </si>
  <si>
    <t xml:space="preserve">TK007 </t>
  </si>
  <si>
    <t xml:space="preserve">TK008 </t>
  </si>
  <si>
    <t xml:space="preserve">TK011 </t>
  </si>
  <si>
    <t>TK060</t>
  </si>
  <si>
    <t>TK052</t>
  </si>
  <si>
    <t>TK053</t>
  </si>
  <si>
    <t>TK054</t>
  </si>
  <si>
    <t>TK013</t>
  </si>
  <si>
    <t xml:space="preserve">TK014 </t>
  </si>
  <si>
    <t xml:space="preserve">TK015 </t>
  </si>
  <si>
    <t>TK036</t>
  </si>
  <si>
    <t xml:space="preserve">TK037 </t>
  </si>
  <si>
    <t>TK024</t>
  </si>
  <si>
    <t>TK025</t>
  </si>
  <si>
    <t xml:space="preserve">TK062 </t>
  </si>
  <si>
    <t>TK029</t>
  </si>
  <si>
    <t>TK028</t>
  </si>
  <si>
    <t>TK045</t>
  </si>
  <si>
    <t>TK046</t>
  </si>
  <si>
    <t>TK047</t>
  </si>
  <si>
    <t>TK048</t>
  </si>
  <si>
    <t>TK049</t>
  </si>
  <si>
    <t>1Ч20</t>
  </si>
  <si>
    <t>TK030</t>
  </si>
  <si>
    <t>TK051</t>
  </si>
  <si>
    <t>TK057</t>
  </si>
  <si>
    <t xml:space="preserve">TK058 </t>
  </si>
  <si>
    <t>TK061</t>
  </si>
  <si>
    <t>TK023</t>
  </si>
  <si>
    <t xml:space="preserve">TK063 </t>
  </si>
  <si>
    <t xml:space="preserve">TK056 </t>
  </si>
  <si>
    <t>Вітротест</t>
  </si>
  <si>
    <t xml:space="preserve">Гепатит B ядерний антиген, IgM (HBc IgM) </t>
  </si>
  <si>
    <t>Гепатит B ядерний антиген, антитіла (HBc Ab)</t>
  </si>
  <si>
    <t>Гепатит B ядерний антиген, IgG (HBc IgG)</t>
  </si>
  <si>
    <r>
      <t xml:space="preserve">Гепатит B поверхневий антиген, антитіла </t>
    </r>
    <r>
      <rPr>
        <i/>
        <sz val="10"/>
        <rFont val="Arial Narrow"/>
        <family val="2"/>
        <charset val="204"/>
      </rPr>
      <t>(HBs Ab)</t>
    </r>
  </si>
  <si>
    <t>Гепатит C, IgG</t>
  </si>
  <si>
    <t>Гепатит C, сумарні антитіла (core, NS3, NS4, NS5)</t>
  </si>
  <si>
    <t>Герпесу простого вірус 1+2, IgM ultra</t>
  </si>
  <si>
    <t>Герпесу простого вірус 2, IgG</t>
  </si>
  <si>
    <t>Краснуха, IgM  ultra</t>
  </si>
  <si>
    <t>Токсоплазма, IgM ultra</t>
  </si>
  <si>
    <t xml:space="preserve">Хелікобактер пілорі, IgG </t>
  </si>
  <si>
    <t>Хелікобактер пілорі, IgA</t>
  </si>
  <si>
    <t>Хелікобактер пілорі, IgM</t>
  </si>
  <si>
    <t>Хелікобактер пілорі, скринінг</t>
  </si>
  <si>
    <t>Хелікобактер пілорі, калібратори</t>
  </si>
  <si>
    <t xml:space="preserve">Епштейна-Барра вірусу капсидний aнтиген, IgG </t>
  </si>
  <si>
    <t>Епштейна-Барра вірусу капсидний aнтиген, IgM</t>
  </si>
  <si>
    <t>Трепонема паллідум, антитіла</t>
  </si>
  <si>
    <t>Трепонема паллідум, IgG</t>
  </si>
  <si>
    <t xml:space="preserve">Трихомонас вагіналіс, IgG </t>
  </si>
  <si>
    <t>Хламідії трахоматіс, IgA</t>
  </si>
  <si>
    <t>Хламідії трахоматіс, IgG</t>
  </si>
  <si>
    <t>Хламідії трахоматіс HSP, IgG</t>
  </si>
  <si>
    <t>Хламідії трахоматіс, IgM</t>
  </si>
  <si>
    <r>
      <t xml:space="preserve">Гепатит B поверхневий антиген, антитіла </t>
    </r>
    <r>
      <rPr>
        <b/>
        <i/>
        <sz val="10"/>
        <rFont val="Arial Narrow"/>
        <family val="2"/>
        <charset val="204"/>
      </rPr>
      <t xml:space="preserve">калібратори </t>
    </r>
    <r>
      <rPr>
        <i/>
        <sz val="10"/>
        <rFont val="Arial Narrow"/>
        <family val="2"/>
        <charset val="204"/>
      </rPr>
      <t>(кількісн.)</t>
    </r>
    <r>
      <rPr>
        <b/>
        <i/>
        <sz val="10"/>
        <rFont val="Arial Narrow"/>
        <family val="2"/>
        <charset val="204"/>
      </rPr>
      <t xml:space="preserve"> (</t>
    </r>
    <r>
      <rPr>
        <i/>
        <sz val="10"/>
        <rFont val="Arial Narrow"/>
        <family val="2"/>
        <charset val="204"/>
      </rPr>
      <t>HBs Ab)</t>
    </r>
  </si>
  <si>
    <t xml:space="preserve">Аскарида, IgG, антитіла </t>
  </si>
  <si>
    <t xml:space="preserve">Епштейна-Барра вірусу капсидний антиген, IgM </t>
  </si>
  <si>
    <t>Хламідії трахоматіс, антиген</t>
  </si>
  <si>
    <t>Хламідії трахоматіс, IgG/IgA</t>
  </si>
  <si>
    <t xml:space="preserve">Хелікобактер пілорі CagA, антитіла </t>
  </si>
  <si>
    <t>8-885</t>
  </si>
  <si>
    <t>РЕАГЕНТИ ДЛЯ MICROS 18/HORIBA ABX, ABACUS</t>
  </si>
  <si>
    <t>8-886</t>
  </si>
  <si>
    <t>Лізуючий реагент CN free**</t>
  </si>
  <si>
    <t>8-890</t>
  </si>
  <si>
    <t>РЕАГЕНТИ ДЛЯ MYTHIC 18/ORPHEE</t>
  </si>
  <si>
    <t>8-882</t>
  </si>
  <si>
    <t>8-883</t>
  </si>
  <si>
    <t>РЕАГЕНТИ ДЛЯ COULTER: S, S junior, S senior, S 560, S 770, S5, S7, S-Plus (I), S 880, T 880, MD 8 // AVL AL.808, Autolyzer 801</t>
  </si>
  <si>
    <t>РЕАГЕНТИ ДЛЯ AVL: AL. 815, AL. 816, AVL MS8, COULTER series: ST, TC 10, T540, T890, 7660, S880, S890, Splus II, III, IV, V, VI (withCHD), JT, JR, Micro DIFF(II) 16, JS. MD 18, Onyx A/L/Onyx A/ Lplus, SKTR, Act 18</t>
  </si>
  <si>
    <t>Лізуючий реагент BC</t>
  </si>
  <si>
    <t>РЕАГЕНТИ ДЛЯ MICROS 8/HORIBA ABX, MINOS STE (6)&amp;(8), MINOS 8, ST, Vet (8 параметрів)</t>
  </si>
  <si>
    <t>Лізуючий реагент  CN free</t>
  </si>
  <si>
    <t>Розчинник plus</t>
  </si>
  <si>
    <t>Лізуючий реагент  KX21 CN free</t>
  </si>
  <si>
    <t>8-884</t>
  </si>
  <si>
    <t>6*0,5 л</t>
  </si>
  <si>
    <t>Лізуючий реагент  4500 CN free</t>
  </si>
  <si>
    <t>8-861</t>
  </si>
  <si>
    <t>50 мл</t>
  </si>
  <si>
    <t>РЕАГЕНТИ ДЛЯ SYSMEX K800, K 1000, K 4500, KX21</t>
  </si>
  <si>
    <t>РЕАГЕНТИ ДЛЯ NIHON KOHDEN MEK 6318K, MEK 8222K,
MEK 7222K, MEK 8118K, MEK 6108</t>
  </si>
  <si>
    <t>8-522</t>
  </si>
  <si>
    <t>Розчинник NK</t>
  </si>
  <si>
    <t>Лізуючий реагент NK3</t>
  </si>
  <si>
    <t>8-523</t>
  </si>
  <si>
    <t>8-524</t>
  </si>
  <si>
    <t>Лізуючий реагент NK5</t>
  </si>
  <si>
    <t>8-525</t>
  </si>
  <si>
    <t>Очисник NK</t>
  </si>
  <si>
    <t>РЕАГЕНТИ ДЛЯ: ERMAX 18, PCE-210</t>
  </si>
  <si>
    <t>8-514</t>
  </si>
  <si>
    <t>8-515</t>
  </si>
  <si>
    <t>РЕАГЕНТИ ДЛЯ: SWELAB AC 900, 910, 920, 970</t>
  </si>
  <si>
    <t>Лізуючий реагент CN free</t>
  </si>
  <si>
    <t>Лізуючий реагент AC 900</t>
  </si>
  <si>
    <t>8-526</t>
  </si>
  <si>
    <t>РЕАГЕНТИ ДЛЯ: ABX Pentra 60, ABX Pentra 60 C+</t>
  </si>
  <si>
    <t>8-500</t>
  </si>
  <si>
    <t>8-501</t>
  </si>
  <si>
    <t>400 мл</t>
  </si>
  <si>
    <t>8-502</t>
  </si>
  <si>
    <t>6*400 мл</t>
  </si>
  <si>
    <t>8-503</t>
  </si>
  <si>
    <t>Лізуючий реагент ЕО</t>
  </si>
  <si>
    <t>8-504</t>
  </si>
  <si>
    <t>Лізуючий реагент BASO II</t>
  </si>
  <si>
    <t>8-505</t>
  </si>
  <si>
    <t>8-891</t>
  </si>
  <si>
    <t>Упак.</t>
  </si>
  <si>
    <t>8-601</t>
  </si>
  <si>
    <t>8-602</t>
  </si>
  <si>
    <t>8-603</t>
  </si>
  <si>
    <t>8-607</t>
  </si>
  <si>
    <t>8-608</t>
  </si>
  <si>
    <t>8-609</t>
  </si>
  <si>
    <t>8-610</t>
  </si>
  <si>
    <t>8-611</t>
  </si>
  <si>
    <t>8-612</t>
  </si>
  <si>
    <t>Контроль гематологічний K-Diff низький</t>
  </si>
  <si>
    <t>Контроль гематологічний K-Diff норма</t>
  </si>
  <si>
    <t>Контроль гематологічний K-Diff високий</t>
  </si>
  <si>
    <t>Контроль гематологічний 18 низький</t>
  </si>
  <si>
    <t>Контроль гематологічний 18 норма</t>
  </si>
  <si>
    <t>Контроль гематологічний 18 високий</t>
  </si>
  <si>
    <t>КОНТРОЛІ ДЛЯ ORPHEE, ABX, COULTER, ABBOTT, MINDRAY, BIOCHEM, HYCEL, ERMA, NIHON, DANAM, AL. SYSTEMS (8-18 параметрів)</t>
  </si>
  <si>
    <t>РЕАГЕНТИ ДЛЯ: MEDONIC CA 530-MIMER, HEMOCELL 2000 S (автомат.)</t>
  </si>
  <si>
    <t>РЕАГЕНТИ ДЛЯ: MEDONIC CA 570, CA 610, CA 530-ODEN, THOR,
CA 620-LOKE, BALDER, HEMOCELL 1600 (automatics), 2000 M, L (автомат.)</t>
  </si>
  <si>
    <r>
      <t xml:space="preserve">Гепатит B капсидний антиген, IgG </t>
    </r>
    <r>
      <rPr>
        <i/>
        <sz val="10"/>
        <rFont val="Arial Narrow"/>
        <family val="2"/>
        <charset val="204"/>
      </rPr>
      <t>(HBe IgG)</t>
    </r>
  </si>
  <si>
    <r>
      <t xml:space="preserve">Гепатит B капсидний антиген </t>
    </r>
    <r>
      <rPr>
        <i/>
        <sz val="10"/>
        <rFont val="Arial Narrow"/>
        <family val="2"/>
        <charset val="204"/>
      </rPr>
      <t>(HBe Ag)</t>
    </r>
  </si>
  <si>
    <t>КОНТРОЛІ ДЛЯ SYSMEX K 800, K 1000, K 4500, KX21,KX 21N</t>
  </si>
  <si>
    <r>
      <t>КОНТРОЛІ ДЛЯ MEDONIC SERIES (</t>
    </r>
    <r>
      <rPr>
        <b/>
        <i/>
        <sz val="16"/>
        <color indexed="9"/>
        <rFont val="Arial Narrow"/>
        <family val="2"/>
        <charset val="204"/>
      </rPr>
      <t>3-Diff parameters)</t>
    </r>
  </si>
  <si>
    <t>не завозять</t>
  </si>
  <si>
    <t>Мікропланшет чистий з низькою сорбуючою здатністю типу Costar(для наборов 0540200PKL)</t>
  </si>
  <si>
    <t>subsect1</t>
  </si>
  <si>
    <t>Green Pepper (Spice)</t>
  </si>
  <si>
    <t>Перец зеленый</t>
  </si>
  <si>
    <t>AF0280</t>
  </si>
  <si>
    <t>Перець чорний</t>
  </si>
  <si>
    <t>Black Pepper</t>
  </si>
  <si>
    <t>Перец чёрный</t>
  </si>
  <si>
    <t xml:space="preserve">Інші продукти </t>
  </si>
  <si>
    <t>Other products</t>
  </si>
  <si>
    <t>Другие продукты</t>
  </si>
  <si>
    <t>AF0212</t>
  </si>
  <si>
    <t>Гриби</t>
  </si>
  <si>
    <t>Mushrooms</t>
  </si>
  <si>
    <t>Грибы</t>
  </si>
  <si>
    <t>Гуарова смола</t>
  </si>
  <si>
    <t>Guar Gum</t>
  </si>
  <si>
    <t>Гуаровая смола</t>
  </si>
  <si>
    <t>Гуміарабік</t>
  </si>
  <si>
    <t>Arabic Gum</t>
  </si>
  <si>
    <t>Гумиарабик</t>
  </si>
  <si>
    <t>AF0045</t>
  </si>
  <si>
    <t>Дріжджі пекарські</t>
  </si>
  <si>
    <t xml:space="preserve">Yeast (Saccharomyces cerevisiae) </t>
  </si>
  <si>
    <t>Дрожжи пекарские</t>
  </si>
  <si>
    <t>AF0093</t>
  </si>
  <si>
    <t>Какао</t>
  </si>
  <si>
    <t>Cocoa</t>
  </si>
  <si>
    <t>AF0221</t>
  </si>
  <si>
    <t>Кава</t>
  </si>
  <si>
    <t>Coffee</t>
  </si>
  <si>
    <t>Кофе</t>
  </si>
  <si>
    <t>AF0090</t>
  </si>
  <si>
    <t>Солод</t>
  </si>
  <si>
    <t>Malt</t>
  </si>
  <si>
    <t xml:space="preserve">Побутові алергени </t>
  </si>
  <si>
    <t>Бытовые аллергены</t>
  </si>
  <si>
    <t>Household Allergens</t>
  </si>
  <si>
    <t xml:space="preserve">Кліщі </t>
  </si>
  <si>
    <t>Mites</t>
  </si>
  <si>
    <t>Клещи</t>
  </si>
  <si>
    <t xml:space="preserve">AD0001  </t>
  </si>
  <si>
    <t>Dermatophagoides pteronyssinus</t>
  </si>
  <si>
    <t xml:space="preserve">AD0002  </t>
  </si>
  <si>
    <t xml:space="preserve">AD0003  </t>
  </si>
  <si>
    <t xml:space="preserve">AD0070  </t>
  </si>
  <si>
    <t>Acarus siro</t>
  </si>
  <si>
    <t xml:space="preserve">AD0071  </t>
  </si>
  <si>
    <t>Lepidogliphus destructor</t>
  </si>
  <si>
    <t xml:space="preserve">AD0072  </t>
  </si>
  <si>
    <t>Tyrophagus putrescentiae</t>
  </si>
  <si>
    <t xml:space="preserve">AD0073  </t>
  </si>
  <si>
    <t>Glyciphagus domesticus</t>
  </si>
  <si>
    <t xml:space="preserve">AD0074  </t>
  </si>
  <si>
    <t xml:space="preserve">AD0201  </t>
  </si>
  <si>
    <t>Blomia Tropicalis</t>
  </si>
  <si>
    <t xml:space="preserve"> Blomia Tropicalis</t>
  </si>
  <si>
    <t xml:space="preserve">Комахи </t>
  </si>
  <si>
    <t>Insects</t>
  </si>
  <si>
    <t>Насекомые</t>
  </si>
  <si>
    <t>AI0001</t>
  </si>
  <si>
    <t>Бджола</t>
  </si>
  <si>
    <t>Apis mellifera</t>
  </si>
  <si>
    <t>Пчела</t>
  </si>
  <si>
    <t>AI0071</t>
  </si>
  <si>
    <t>Комар (москит)</t>
  </si>
  <si>
    <t>Aedes communis (Mosquito)</t>
  </si>
  <si>
    <t>AI0070</t>
  </si>
  <si>
    <t>Мураха рудий</t>
  </si>
  <si>
    <t>Solenopsis invicta (Ant)</t>
  </si>
  <si>
    <t>Муравей рыжий</t>
  </si>
  <si>
    <t>AI0003</t>
  </si>
  <si>
    <t>Оса</t>
  </si>
  <si>
    <t>Vespula species</t>
  </si>
  <si>
    <t>AI0004</t>
  </si>
  <si>
    <t>Полист, ґедзь</t>
  </si>
  <si>
    <t>Polistes spp.</t>
  </si>
  <si>
    <t>Полист</t>
  </si>
  <si>
    <t>AI0006</t>
  </si>
  <si>
    <t>Таракан-прусак</t>
  </si>
  <si>
    <t>Blatella germanica</t>
  </si>
  <si>
    <t>AI0075</t>
  </si>
  <si>
    <t>Шершень європейський</t>
  </si>
  <si>
    <t>Vespa crabro (European Hornet)</t>
  </si>
  <si>
    <t>Шершень европейский</t>
  </si>
  <si>
    <t>AI0005</t>
  </si>
  <si>
    <t>Шершень жовтий</t>
  </si>
  <si>
    <t>Dolichovespula arenaria (Calabrone giallo)</t>
  </si>
  <si>
    <t>Шершень желтый</t>
  </si>
  <si>
    <t>AI0002</t>
  </si>
  <si>
    <t>Шершень, шешіль</t>
  </si>
  <si>
    <t>Dolichovespula maculata</t>
  </si>
  <si>
    <t>Шершень, шешель</t>
  </si>
  <si>
    <t xml:space="preserve">Епітелій і перхоть тварин </t>
  </si>
  <si>
    <t>Animals epithelium and dandruff</t>
  </si>
  <si>
    <t>Эпителий и перхоть животных</t>
  </si>
  <si>
    <t>AE0081</t>
  </si>
  <si>
    <t>Епітелій і шерсть вівці</t>
  </si>
  <si>
    <t>Sheep Epith. And Wool</t>
  </si>
  <si>
    <t>Эпителий и шерсть овцы</t>
  </si>
  <si>
    <t>AE0080</t>
  </si>
  <si>
    <t>Епітелій кози</t>
  </si>
  <si>
    <t>Goat Epithelium</t>
  </si>
  <si>
    <t>Эпителий козы</t>
  </si>
  <si>
    <t>AE0001</t>
  </si>
  <si>
    <t>Епітелій кішки</t>
  </si>
  <si>
    <t>Cat Epithelium</t>
  </si>
  <si>
    <t>Эпителий кошки</t>
  </si>
  <si>
    <t>AE0082</t>
  </si>
  <si>
    <t>Епітелій крілика</t>
  </si>
  <si>
    <t>Rabbit Epithelium</t>
  </si>
  <si>
    <t>Эпителий кролика</t>
  </si>
  <si>
    <t>AE0071</t>
  </si>
  <si>
    <t>Епітелій миші</t>
  </si>
  <si>
    <t>Mouse Epithelium</t>
  </si>
  <si>
    <t>Эпителий мыши</t>
  </si>
  <si>
    <t>AE0006</t>
  </si>
  <si>
    <t>Епітелій морської свинки</t>
  </si>
  <si>
    <t>Guinea Pig Epithelium</t>
  </si>
  <si>
    <t>Эпителий морской свинки</t>
  </si>
  <si>
    <t>AE0083</t>
  </si>
  <si>
    <t>Епітелій свині</t>
  </si>
  <si>
    <t>Pig Epithelium</t>
  </si>
  <si>
    <t>Эпителий свиньи</t>
  </si>
  <si>
    <t>AE0002</t>
  </si>
  <si>
    <t>Епітелій собаки</t>
  </si>
  <si>
    <t>Dog Epithelium</t>
  </si>
  <si>
    <t>Эпителий собаки</t>
  </si>
  <si>
    <t>AE0084</t>
  </si>
  <si>
    <t>Епітелій хом'яка</t>
  </si>
  <si>
    <t>Hamster Epithelium</t>
  </si>
  <si>
    <t>Эпителий хомяка</t>
  </si>
  <si>
    <t>Епітелій щура</t>
  </si>
  <si>
    <t>Rat Epithelium</t>
  </si>
  <si>
    <t>Эпителий крысы</t>
  </si>
  <si>
    <t>AE0003</t>
  </si>
  <si>
    <t>Лупа коня</t>
  </si>
  <si>
    <t>Horse Dandruff</t>
  </si>
  <si>
    <t>Перхоть коня</t>
  </si>
  <si>
    <t>AE0004</t>
  </si>
  <si>
    <t>Лупа корови</t>
  </si>
  <si>
    <t>Cow Dandruff</t>
  </si>
  <si>
    <t>Перхоть коровы</t>
  </si>
  <si>
    <t>AE0005</t>
  </si>
  <si>
    <t>Лупа собаки</t>
  </si>
  <si>
    <t>Dog Dandruff</t>
  </si>
  <si>
    <t>Перхоть собаки</t>
  </si>
  <si>
    <t xml:space="preserve">Білки сироватки і виділення тварин </t>
  </si>
  <si>
    <t>Serum proteins and animal droppings</t>
  </si>
  <si>
    <t>Белки сыворотки и выделений животных</t>
  </si>
  <si>
    <t>AE0072</t>
  </si>
  <si>
    <t>Білки сечі миші</t>
  </si>
  <si>
    <t>Mouse Urine Proteins</t>
  </si>
  <si>
    <t>Белки мочи мыши</t>
  </si>
  <si>
    <t>AE0074</t>
  </si>
  <si>
    <t>Білки сечі щура</t>
  </si>
  <si>
    <t>Rat Urine Proteins</t>
  </si>
  <si>
    <t>Белки мочи крысы</t>
  </si>
  <si>
    <t>Білки сироватки хвилястого попугайчика</t>
  </si>
  <si>
    <t>Budgerigar Serum Proteins</t>
  </si>
  <si>
    <t>Белки сыворотки волнистого попугайчика</t>
  </si>
  <si>
    <t>AE0007</t>
  </si>
  <si>
    <t>Виділення голуба</t>
  </si>
  <si>
    <t>Pigeon Droppings</t>
  </si>
  <si>
    <t>Выделения голубя</t>
  </si>
  <si>
    <t>Виділення хвилястого попугайчика</t>
  </si>
  <si>
    <t>Budgerigar Droppings</t>
  </si>
  <si>
    <t>Выделения волнистого попугайчика</t>
  </si>
  <si>
    <t xml:space="preserve">Пір'я птахів </t>
  </si>
  <si>
    <t>Bird feathers</t>
  </si>
  <si>
    <t>Перья птиц</t>
  </si>
  <si>
    <t>AE0070</t>
  </si>
  <si>
    <t>Пір'я гуски</t>
  </si>
  <si>
    <t>Goose Feathers</t>
  </si>
  <si>
    <t>Перья гуся</t>
  </si>
  <si>
    <t>AE0086</t>
  </si>
  <si>
    <t>Пір'я качки</t>
  </si>
  <si>
    <t>Duck Feathers</t>
  </si>
  <si>
    <t>Перья утки</t>
  </si>
  <si>
    <t>AE0085</t>
  </si>
  <si>
    <t>Пір'я курки</t>
  </si>
  <si>
    <t>Chicken Feathers</t>
  </si>
  <si>
    <t>Перья курицы</t>
  </si>
  <si>
    <t>AE0078</t>
  </si>
  <si>
    <t>Пір'я хвилястого попугайчика</t>
  </si>
  <si>
    <t>Budgerigar Feathers</t>
  </si>
  <si>
    <t>Перья волнистого попугайчика</t>
  </si>
  <si>
    <t>Побутовий пил</t>
  </si>
  <si>
    <t>House dusts</t>
  </si>
  <si>
    <t>Бытовая пыль</t>
  </si>
  <si>
    <t>AH0001</t>
  </si>
  <si>
    <r>
      <t xml:space="preserve">Greer Labs </t>
    </r>
    <r>
      <rPr>
        <i/>
        <sz val="10"/>
        <rFont val="Arial Narrow"/>
        <family val="2"/>
        <charset val="204"/>
      </rPr>
      <t>(побутовий пил, включаючи кліщі, епітелій і комахи)</t>
    </r>
  </si>
  <si>
    <t>Greer Labs</t>
  </si>
  <si>
    <t>AH0002</t>
  </si>
  <si>
    <r>
      <t xml:space="preserve">Greer Labs </t>
    </r>
    <r>
      <rPr>
        <i/>
        <sz val="10"/>
        <rFont val="Arial Narrow"/>
        <family val="2"/>
        <charset val="204"/>
      </rPr>
      <t>(побутовий пил, включаючи кліщі, епітелій, пліснява і текстиль)</t>
    </r>
  </si>
  <si>
    <t>Hollister-Stler</t>
  </si>
  <si>
    <t xml:space="preserve">Пилкові алергени </t>
  </si>
  <si>
    <t>Пыльцевые аллергены</t>
  </si>
  <si>
    <t>Креатикіназа МВ контроль норма</t>
  </si>
  <si>
    <t>Креатикіназа МВ контроль патологія</t>
  </si>
  <si>
    <t>4-539</t>
  </si>
  <si>
    <t>HC - LDH</t>
  </si>
  <si>
    <t>6 тижнів при 2-10C</t>
  </si>
  <si>
    <t>4-556</t>
  </si>
  <si>
    <t>HC - LIPASE</t>
  </si>
  <si>
    <t>690 МО/л</t>
  </si>
  <si>
    <t>4-549</t>
  </si>
  <si>
    <t>HC - ALP</t>
  </si>
  <si>
    <t>4-512</t>
  </si>
  <si>
    <t>IFCC, kinetic</t>
  </si>
  <si>
    <t>700 МО/л</t>
  </si>
  <si>
    <t>3. Електроліти</t>
  </si>
  <si>
    <t>4-558</t>
  </si>
  <si>
    <t xml:space="preserve">HC - Ferrum </t>
  </si>
  <si>
    <t>4-502</t>
  </si>
  <si>
    <t>Заліза звязуюча здатність</t>
  </si>
  <si>
    <t>1*80</t>
  </si>
  <si>
    <t>4-551</t>
  </si>
  <si>
    <t>HC - CALCIUM</t>
  </si>
  <si>
    <t>o-Cresolphthalein complexone</t>
  </si>
  <si>
    <t>15 мг/дл</t>
  </si>
  <si>
    <t>2 тижні при 2-10C</t>
  </si>
  <si>
    <t>4-529</t>
  </si>
  <si>
    <t>HC - MG</t>
  </si>
  <si>
    <t>EGTA</t>
  </si>
  <si>
    <t>5 мг/дл</t>
  </si>
  <si>
    <t>3 тижні при 2-10C</t>
  </si>
  <si>
    <t>4-543</t>
  </si>
  <si>
    <t>HC - PHOSPHORUS</t>
  </si>
  <si>
    <t>Phosphomolybdate</t>
  </si>
  <si>
    <t>4. Специфічні протеїни</t>
  </si>
  <si>
    <t>CORMAY ALPHA 1 ANTITRYPSIN</t>
  </si>
  <si>
    <t>Turbidimetry</t>
  </si>
  <si>
    <t>4,7 г/л</t>
  </si>
  <si>
    <t>6 тижнів при 2-8C</t>
  </si>
  <si>
    <t>CORMAY ALPHA 1 GLYCOPROTEIN ACID</t>
  </si>
  <si>
    <t>500 мг/дл</t>
  </si>
  <si>
    <t>CORMAY ALPHA 1-MICROGLOBULIN</t>
  </si>
  <si>
    <t>1,5-200 мг/л</t>
  </si>
  <si>
    <r>
      <t>Альфа-1-Мікроглоб. калібратор</t>
    </r>
    <r>
      <rPr>
        <i/>
        <sz val="10"/>
        <rFont val="Arial Narrow"/>
        <family val="2"/>
        <charset val="204"/>
      </rPr>
      <t xml:space="preserve"> (сеча)</t>
    </r>
  </si>
  <si>
    <t>CORMAY ALPHA1-MGLOB CALIBRATORS (U)</t>
  </si>
  <si>
    <r>
      <t>Альфа-1-Мікроглоб. калібратор</t>
    </r>
    <r>
      <rPr>
        <i/>
        <sz val="10"/>
        <rFont val="Arial Narrow"/>
        <family val="2"/>
        <charset val="204"/>
      </rPr>
      <t xml:space="preserve"> (сиров.)</t>
    </r>
  </si>
  <si>
    <t>CORMAY ALPHA1-MGLOB CALIBRATORS (S)</t>
  </si>
  <si>
    <t>CORMAY ALPHA-FETOPROTEIN</t>
  </si>
  <si>
    <t>7-250 нг/мл</t>
  </si>
  <si>
    <t>CORMAY AFP CALIBRATORS</t>
  </si>
  <si>
    <t>CORMAY ASO</t>
  </si>
  <si>
    <t>20-1200 МО/мл</t>
  </si>
  <si>
    <t>CORMAY ASO CALIBRATOR</t>
  </si>
  <si>
    <t>Анти-Тромбін III</t>
  </si>
  <si>
    <t>CORMAY ANTITHROMBIN III</t>
  </si>
  <si>
    <t>75 мг/дл</t>
  </si>
  <si>
    <t>CORMAY LIPOPROTEIN (b)</t>
  </si>
  <si>
    <t>8 г/л</t>
  </si>
  <si>
    <t>CORMAY BETA 2-MICROGLOBULIN</t>
  </si>
  <si>
    <t>0,3-30 мг/л</t>
  </si>
  <si>
    <r>
      <t>Бета-2-Мікроглоб. калібратор</t>
    </r>
    <r>
      <rPr>
        <i/>
        <sz val="10"/>
        <rFont val="Arial Narrow"/>
        <family val="2"/>
        <charset val="204"/>
      </rPr>
      <t xml:space="preserve"> (сеча)</t>
    </r>
  </si>
  <si>
    <t>CORMAY BETA2-MGLOB CALIBRATORS (U)</t>
  </si>
  <si>
    <r>
      <t>Бета-2-Мікроглоб. калібратор</t>
    </r>
    <r>
      <rPr>
        <i/>
        <sz val="10"/>
        <rFont val="Arial Narrow"/>
        <family val="2"/>
        <charset val="204"/>
      </rPr>
      <t xml:space="preserve"> (сиров.)</t>
    </r>
  </si>
  <si>
    <t>CORMAY BETA2-MGLOB CALIBRATORS (S)</t>
  </si>
  <si>
    <t>CORMAY HAPTOGLOBIN</t>
  </si>
  <si>
    <t>13 г/л</t>
  </si>
  <si>
    <t>CORMAY HbA1c</t>
  </si>
  <si>
    <t>цільна кров</t>
  </si>
  <si>
    <t>0,3-2,06 г/дл</t>
  </si>
  <si>
    <t>Гемоглобін глікозильований калібратор</t>
  </si>
  <si>
    <t>CORMAY HbA1c CALIBRATORS</t>
  </si>
  <si>
    <t>Anti-Elastase</t>
  </si>
  <si>
    <t>Anti-Centromere B</t>
  </si>
  <si>
    <t>ANA Detect</t>
  </si>
  <si>
    <t>ENAscreen</t>
  </si>
  <si>
    <t>Anti-SS-B</t>
  </si>
  <si>
    <t>Anti-RNP/Sm</t>
  </si>
  <si>
    <t>Anti-PR3 (cANCA)</t>
  </si>
  <si>
    <t>Гемоглобін глікозильований контроль</t>
  </si>
  <si>
    <t xml:space="preserve">CORMAY HbA1c CONTROL </t>
  </si>
  <si>
    <t>4-546</t>
  </si>
  <si>
    <t>Д-Дімер</t>
  </si>
  <si>
    <t>4-259</t>
  </si>
  <si>
    <t>Д-Дімер калібратор</t>
  </si>
  <si>
    <t>4-459</t>
  </si>
  <si>
    <t>Д-Дімер контроль 2 рівні</t>
  </si>
  <si>
    <t>2*(2*0,5)</t>
  </si>
  <si>
    <t>CORMAY IgA</t>
  </si>
  <si>
    <t>1300 мг/дл</t>
  </si>
  <si>
    <t>CORMAY TOTAL IgE</t>
  </si>
  <si>
    <t>25-100 МО/мл</t>
  </si>
  <si>
    <t>ІГ Е калібратор</t>
  </si>
  <si>
    <t>CORMAY IgE CALIBRATORS</t>
  </si>
  <si>
    <t>CORMAY IgG</t>
  </si>
  <si>
    <t>5000 мг/дл</t>
  </si>
  <si>
    <t>CORMAY IgM</t>
  </si>
  <si>
    <t>2000 мг/дл</t>
  </si>
  <si>
    <t>CORMAY COMPLEMENT C3</t>
  </si>
  <si>
    <t>9,5 г/л</t>
  </si>
  <si>
    <t>CORMAY COMPLEMENT C4</t>
  </si>
  <si>
    <t>4 г/л</t>
  </si>
  <si>
    <t>CORMAY LIPOPROTEIN (a)</t>
  </si>
  <si>
    <t>0,5-80 мг/дл</t>
  </si>
  <si>
    <t>CORMAY Lp(a) CALIBRATORS</t>
  </si>
  <si>
    <t>Ліпопротеїн А контроль Н</t>
  </si>
  <si>
    <t>CORMAY Lp(a) CONTROL N</t>
  </si>
  <si>
    <t>Ліпопротеїн А контроль П</t>
  </si>
  <si>
    <t>CORMAY Lp(a) CONTROL P</t>
  </si>
  <si>
    <t>CORMAY MYOGLOBIN</t>
  </si>
  <si>
    <t>20-100 нг/мл</t>
  </si>
  <si>
    <t>CORMAY MYOGLOBIN CALIBRATORS</t>
  </si>
  <si>
    <t>CORMAY RF</t>
  </si>
  <si>
    <t>3-120 МО/мл</t>
  </si>
  <si>
    <t>CORMAY RF CALIBRATORS</t>
  </si>
  <si>
    <t>CORMAY CRP</t>
  </si>
  <si>
    <t>2,5-950 мг/л</t>
  </si>
  <si>
    <t>4-294</t>
  </si>
  <si>
    <t>С-реактивний білок калібратор</t>
  </si>
  <si>
    <t>CORMAY CRP CALIBRATORS</t>
  </si>
  <si>
    <t>CORMAY CRP ULTRA</t>
  </si>
  <si>
    <t>0,01-32 мг/дл</t>
  </si>
  <si>
    <t>CORMAY TRANSFERIN</t>
  </si>
  <si>
    <t>1680 мг/дл</t>
  </si>
  <si>
    <t>CORMAY FERRITIN</t>
  </si>
  <si>
    <t>10-1000 нг/мл</t>
  </si>
  <si>
    <t>Ферітін калібратор</t>
  </si>
  <si>
    <t>CORMAY FERRITIN CALIBRATORS</t>
  </si>
  <si>
    <t>CORMAY FIBRINOGEN</t>
  </si>
  <si>
    <t>пл.</t>
  </si>
  <si>
    <t>3960 мг/дл</t>
  </si>
  <si>
    <t>CORMAY CERULOPLASMIN</t>
  </si>
  <si>
    <t>1800 мг/л</t>
  </si>
  <si>
    <t>Гама-глутамілтрансфераза (Гама-глутамілтрансфераза (ГГТ))</t>
  </si>
  <si>
    <t>1*8</t>
  </si>
  <si>
    <t>Фасовка</t>
  </si>
  <si>
    <t>Ціна,
грн.</t>
  </si>
  <si>
    <t>Rgt.</t>
  </si>
  <si>
    <t>Buff.</t>
  </si>
  <si>
    <t>(турбідіметрично)</t>
  </si>
  <si>
    <t>1. Набори</t>
  </si>
  <si>
    <t>A01420</t>
  </si>
  <si>
    <t>2*12,5</t>
  </si>
  <si>
    <t>A03444</t>
  </si>
  <si>
    <t>5*20</t>
  </si>
  <si>
    <t>A01421</t>
  </si>
  <si>
    <t>Валпроєва кислота набір калібраторів 6 рівнів</t>
  </si>
  <si>
    <t>6*1</t>
  </si>
  <si>
    <t>A02440</t>
  </si>
  <si>
    <t>Гентаміцин</t>
  </si>
  <si>
    <t>2*11</t>
  </si>
  <si>
    <t>A03438</t>
  </si>
  <si>
    <t>5*17,6</t>
  </si>
  <si>
    <t>A02441</t>
  </si>
  <si>
    <t>Гентаміцин набір калібраторів 6 рівнів</t>
  </si>
  <si>
    <t>A01410</t>
  </si>
  <si>
    <t>Дігітоксин</t>
  </si>
  <si>
    <t>A03436</t>
  </si>
  <si>
    <t>4*12,5</t>
  </si>
  <si>
    <t>A01411</t>
  </si>
  <si>
    <t>Дігітоксин набір калібраторів 6 рівнів</t>
  </si>
  <si>
    <t>A01405</t>
  </si>
  <si>
    <t>2*9,25</t>
  </si>
  <si>
    <t>A03437</t>
  </si>
  <si>
    <t>1*16</t>
  </si>
  <si>
    <t>4*18,5</t>
  </si>
  <si>
    <t>A01406</t>
  </si>
  <si>
    <t>Дігоксин набір калібраторів 6 рівнів</t>
  </si>
  <si>
    <t>A01401</t>
  </si>
  <si>
    <t>Карбамазепін</t>
  </si>
  <si>
    <t>A03435</t>
  </si>
  <si>
    <t>A01402</t>
  </si>
  <si>
    <t>Карбамазепін набір калібраторів 5 рівнів</t>
  </si>
  <si>
    <t>A01415</t>
  </si>
  <si>
    <t>Теофілін</t>
  </si>
  <si>
    <t>A03443</t>
  </si>
  <si>
    <t>A01416</t>
  </si>
  <si>
    <t>Теофілін набір калібраторів 6 рівнів</t>
  </si>
  <si>
    <t>A03441</t>
  </si>
  <si>
    <t>Фенитоїн</t>
  </si>
  <si>
    <t>2*7,5</t>
  </si>
  <si>
    <t>A03442</t>
  </si>
  <si>
    <t>A03431</t>
  </si>
  <si>
    <t>Фенитоїн набір калібраторів 5 рівнів</t>
  </si>
  <si>
    <t>A03439</t>
  </si>
  <si>
    <t>Фенобарбітал</t>
  </si>
  <si>
    <t>2*9</t>
  </si>
  <si>
    <t>A03440</t>
  </si>
  <si>
    <t>5*14,4</t>
  </si>
  <si>
    <t>A02443</t>
  </si>
  <si>
    <t>Фенобарбітал набір калібраторів 6 рівнів</t>
  </si>
  <si>
    <t>2. Контролі</t>
  </si>
  <si>
    <t>A05451</t>
  </si>
  <si>
    <t>Контроль лікарських середників</t>
  </si>
  <si>
    <t>A05452</t>
  </si>
  <si>
    <t>(рідкий ІФА, зчитування на хвилі 340 нм)</t>
  </si>
  <si>
    <t>Z05851</t>
  </si>
  <si>
    <t>Amphetamines (AMP)</t>
  </si>
  <si>
    <t>1*7,5</t>
  </si>
  <si>
    <t>Z05881</t>
  </si>
  <si>
    <t>Амфетамін набір калібраторів та контролів</t>
  </si>
  <si>
    <t>AMP Contro/Calibrator Set</t>
  </si>
  <si>
    <t>7*1</t>
  </si>
  <si>
    <t>Z05852</t>
  </si>
  <si>
    <t>BAR</t>
  </si>
  <si>
    <t>Z05882</t>
  </si>
  <si>
    <t>Барбітурати набір калібраторів та контролів</t>
  </si>
  <si>
    <t>Z05853</t>
  </si>
  <si>
    <t>BZO</t>
  </si>
  <si>
    <t>Z05883</t>
  </si>
  <si>
    <t>Бензодіазепіни набір калібраторів та контролів</t>
  </si>
  <si>
    <t>Z05857</t>
  </si>
  <si>
    <t>Екстазі</t>
  </si>
  <si>
    <t>Z05887</t>
  </si>
  <si>
    <t>Екстазі набір калібраторів та контролів</t>
  </si>
  <si>
    <t>Z05855</t>
  </si>
  <si>
    <t>Z05885</t>
  </si>
  <si>
    <t>Кокаїн набір калібраторів та контролів</t>
  </si>
  <si>
    <t>Z05856</t>
  </si>
  <si>
    <t>Z05886</t>
  </si>
  <si>
    <t>Котінін набір калібраторів та контролів</t>
  </si>
  <si>
    <t>Z05854</t>
  </si>
  <si>
    <t>Cannabinoid (THC)</t>
  </si>
  <si>
    <t>Z05884</t>
  </si>
  <si>
    <t>Маріхуана набір калібраторів та контролів</t>
  </si>
  <si>
    <t>12*1</t>
  </si>
  <si>
    <t>Z05858</t>
  </si>
  <si>
    <t>Z05888</t>
  </si>
  <si>
    <t>Метадон набір калібраторів та контролів</t>
  </si>
  <si>
    <t>Z05859</t>
  </si>
  <si>
    <t>Морфін (опіати)</t>
  </si>
  <si>
    <t>Z05889</t>
  </si>
  <si>
    <t>Морфін (опіати) набір калібраторів та контролів</t>
  </si>
  <si>
    <t>Z05861</t>
  </si>
  <si>
    <t>Z05891</t>
  </si>
  <si>
    <t>Пропоксіфен набір калібраторів та контролів</t>
  </si>
  <si>
    <t>Z05860</t>
  </si>
  <si>
    <t>Z05890</t>
  </si>
  <si>
    <t>Фенциклідин набір калібраторів та контролів</t>
  </si>
  <si>
    <t>А Л Ф А В І Т Н И Й В К А З І В Н И К</t>
  </si>
  <si>
    <t>1, 2, 3,..</t>
  </si>
  <si>
    <t>CD44var (v6)</t>
  </si>
  <si>
    <t>(+)-Флупростенол</t>
  </si>
  <si>
    <t>CD50</t>
  </si>
  <si>
    <t>CD54</t>
  </si>
  <si>
    <t>CD62L</t>
  </si>
  <si>
    <t>17-Гідроксікортикостероїди</t>
  </si>
  <si>
    <t>CD62P</t>
  </si>
  <si>
    <t>17-Кетостероїди</t>
  </si>
  <si>
    <t>CD8</t>
  </si>
  <si>
    <t>3-К</t>
  </si>
  <si>
    <t>CD80</t>
  </si>
  <si>
    <t>CD86</t>
  </si>
  <si>
    <t>5-Амінолевулева кислота</t>
  </si>
  <si>
    <t>CD95</t>
  </si>
  <si>
    <t>5-Гідроксііндолоцтова кислота</t>
  </si>
  <si>
    <t>CXCL16</t>
  </si>
  <si>
    <t>6Ckine / CCL21</t>
  </si>
  <si>
    <t>DcR3</t>
  </si>
  <si>
    <t>DKK-I</t>
  </si>
  <si>
    <t>8-OHdG Check</t>
  </si>
  <si>
    <t>Fas Ligand</t>
  </si>
  <si>
    <t>Fas/APO-1</t>
  </si>
  <si>
    <t>A, B, C,..</t>
  </si>
  <si>
    <t>Flt-3 Ligand</t>
  </si>
  <si>
    <t>ACE</t>
  </si>
  <si>
    <t>gp130</t>
  </si>
  <si>
    <t>APRIL</t>
  </si>
  <si>
    <t>14, 33</t>
  </si>
  <si>
    <t>I-309 / CCL1</t>
  </si>
  <si>
    <t>APS</t>
  </si>
  <si>
    <t>JNK [pTpY183/185] phospho</t>
  </si>
  <si>
    <t>BAFF</t>
  </si>
  <si>
    <t>14, 27</t>
  </si>
  <si>
    <t>JNK загальний</t>
  </si>
  <si>
    <t>CD102</t>
  </si>
  <si>
    <t>LIGHT</t>
  </si>
  <si>
    <t>CD106</t>
  </si>
  <si>
    <t>LL-37</t>
  </si>
  <si>
    <t>20, 39, 48</t>
  </si>
  <si>
    <t>CD116</t>
  </si>
  <si>
    <t>L-Цитрулін</t>
  </si>
  <si>
    <t>CD117</t>
  </si>
  <si>
    <t>Midkine</t>
  </si>
  <si>
    <t>14, 25</t>
  </si>
  <si>
    <t>CD124</t>
  </si>
  <si>
    <t>NFkb загальний</t>
  </si>
  <si>
    <t>CD126</t>
  </si>
  <si>
    <t>NFkb, p50</t>
  </si>
  <si>
    <t>CD130</t>
  </si>
  <si>
    <t>NFkb, p65</t>
  </si>
  <si>
    <t>CD134</t>
  </si>
  <si>
    <t>33, 40</t>
  </si>
  <si>
    <t>OX40 Ligand</t>
  </si>
  <si>
    <t>CD137</t>
  </si>
  <si>
    <t>34, 40</t>
  </si>
  <si>
    <t>p27</t>
  </si>
  <si>
    <t>CD138</t>
  </si>
  <si>
    <t>Pref-1</t>
  </si>
  <si>
    <t>CD141</t>
  </si>
  <si>
    <t>22, 34</t>
  </si>
  <si>
    <t>ProGRP</t>
  </si>
  <si>
    <t>CD153</t>
  </si>
  <si>
    <t>p-Глутатіон S-трансфераза</t>
  </si>
  <si>
    <t>CD178</t>
  </si>
  <si>
    <t>RA/CP Detect</t>
  </si>
  <si>
    <t>CD21</t>
  </si>
  <si>
    <t>RAGE</t>
  </si>
  <si>
    <t>CD213a2</t>
  </si>
  <si>
    <t>RANKL загальний</t>
  </si>
  <si>
    <t>32, 33</t>
  </si>
  <si>
    <t>Reg 1 alpha</t>
  </si>
  <si>
    <t>CD25</t>
  </si>
  <si>
    <t>S100B</t>
  </si>
  <si>
    <t>CD253</t>
  </si>
  <si>
    <t>sp185 (HER-2)</t>
  </si>
  <si>
    <t>CD26</t>
  </si>
  <si>
    <t>STD</t>
  </si>
  <si>
    <t>CD261</t>
  </si>
  <si>
    <t>TACE</t>
  </si>
  <si>
    <t>CD262</t>
  </si>
  <si>
    <t>TRAIL рецептор 1</t>
  </si>
  <si>
    <t>CD263</t>
  </si>
  <si>
    <t>TRAIL рецептор 2</t>
  </si>
  <si>
    <t>CD264</t>
  </si>
  <si>
    <t>TRAIL рецептор 3</t>
  </si>
  <si>
    <t xml:space="preserve">CD27 </t>
  </si>
  <si>
    <t>TRAIL рецептор 4</t>
  </si>
  <si>
    <t>CD28</t>
  </si>
  <si>
    <t>TRAIL, APO2L</t>
  </si>
  <si>
    <t>CD30</t>
  </si>
  <si>
    <t>TREM-1</t>
  </si>
  <si>
    <t>CD30L</t>
  </si>
  <si>
    <t>TSLP</t>
  </si>
  <si>
    <t>CD31</t>
  </si>
  <si>
    <t>TWEAK</t>
  </si>
  <si>
    <t>CD40</t>
  </si>
  <si>
    <t>CD40 Ligand</t>
  </si>
  <si>
    <t>А</t>
  </si>
  <si>
    <t>CD44</t>
  </si>
  <si>
    <t>А/т антизонові</t>
  </si>
  <si>
    <t>CD44std</t>
  </si>
  <si>
    <t>CD44var (v5)</t>
  </si>
  <si>
    <t>10, 19, 27</t>
  </si>
  <si>
    <t>12, 27</t>
  </si>
  <si>
    <t>А/т до компоненту U1-RNP</t>
  </si>
  <si>
    <t>А/т антиядерні</t>
  </si>
  <si>
    <t>8, 9, 27</t>
  </si>
  <si>
    <t>А/т до лактальбуміну альфа</t>
  </si>
  <si>
    <t>А/т антиядерні екстраговані</t>
  </si>
  <si>
    <t>А/т до лактоглобуліну бета</t>
  </si>
  <si>
    <t>12, 28</t>
  </si>
  <si>
    <t>10, 29</t>
  </si>
  <si>
    <t>А/т блискучої зони яйцеклітини</t>
  </si>
  <si>
    <t>А/т до ламініну</t>
  </si>
  <si>
    <t>18, 28</t>
  </si>
  <si>
    <t>А/т до C1q субкомпоненту комплемента</t>
  </si>
  <si>
    <t>10, 19, 30</t>
  </si>
  <si>
    <t>А/т до азіалоглікопротеїну рецептору</t>
  </si>
  <si>
    <t>11, 30</t>
  </si>
  <si>
    <t>А/т до альфа фодріну</t>
  </si>
  <si>
    <t>А/т до мітохондрій</t>
  </si>
  <si>
    <t>А/т до анексіну V</t>
  </si>
  <si>
    <t>10, 28</t>
  </si>
  <si>
    <t>А/т до нейрональних антигенів</t>
  </si>
  <si>
    <t>25, 30</t>
  </si>
  <si>
    <t>А/т до базальної мембрани клубочків</t>
  </si>
  <si>
    <t>10, 19, 28</t>
  </si>
  <si>
    <t>А/т до нуклеосомів</t>
  </si>
  <si>
    <t>9, 30</t>
  </si>
  <si>
    <t>А/т до бактерицидного проник. білку</t>
  </si>
  <si>
    <t>10, 19, 28, 39</t>
  </si>
  <si>
    <t>А/т до овальбуміну</t>
  </si>
  <si>
    <t>12, 30</t>
  </si>
  <si>
    <t>А/т до бета-2-глікопротеїну</t>
  </si>
  <si>
    <t>А/т до окисл. ліпопротеїнів низької густини</t>
  </si>
  <si>
    <t>21, 30</t>
  </si>
  <si>
    <t>А/т до білка В центромери</t>
  </si>
  <si>
    <t>10, 17, 23, 30</t>
  </si>
  <si>
    <t>А/т до білку теплового шоку Hsp60</t>
  </si>
  <si>
    <t>А/т до печінкового цитозолу 1 типу</t>
  </si>
  <si>
    <t>А/т до білку теплового шоку Hsp70</t>
  </si>
  <si>
    <t>А/т до печінково-ниркових мікросомів</t>
  </si>
  <si>
    <t>А/т до внутрішнього фактору</t>
  </si>
  <si>
    <t>10, 17, 23, 28</t>
  </si>
  <si>
    <t>А/т до печінково-підшлункових антигенів</t>
  </si>
  <si>
    <t>А/т до галактоцереброзиду</t>
  </si>
  <si>
    <t>А/т до протеїнази-3</t>
  </si>
  <si>
    <t>А/т до гангліозидів</t>
  </si>
  <si>
    <t>25, 28</t>
  </si>
  <si>
    <t>А/т до протеїнкінази-3</t>
  </si>
  <si>
    <t xml:space="preserve">А/т до гангліозиду D1b </t>
  </si>
  <si>
    <t>А/т до протромбіну</t>
  </si>
  <si>
    <t>10, 23, 30</t>
  </si>
  <si>
    <t xml:space="preserve">А/т до гангліозиду M1 </t>
  </si>
  <si>
    <t>А/т до ревматоїдного фактору</t>
  </si>
  <si>
    <t>8, 9, 30</t>
  </si>
  <si>
    <t xml:space="preserve">А/т до гангліозиду Q1b </t>
  </si>
  <si>
    <t>А/т до рибонуклеїнової кислоти</t>
  </si>
  <si>
    <t>9, 28</t>
  </si>
  <si>
    <t>А/т до рибосомальних білків P</t>
  </si>
  <si>
    <t>А/т до гістонів H1</t>
  </si>
  <si>
    <t>А/т до гістонів H2A</t>
  </si>
  <si>
    <t>А/т до сої</t>
  </si>
  <si>
    <t>А/т до гістонів H2B</t>
  </si>
  <si>
    <t>А/т до сульфатов. глюкуроніл-параглобозіду</t>
  </si>
  <si>
    <t>А/т до гістонів H3</t>
  </si>
  <si>
    <t>А/т до сфінгомієліну</t>
  </si>
  <si>
    <t>А/т до гістонів H4</t>
  </si>
  <si>
    <t>А/т до тирозинфосфатази</t>
  </si>
  <si>
    <t>18, 30</t>
  </si>
  <si>
    <t>А/т до гліадину</t>
  </si>
  <si>
    <t>10, 17, 28</t>
  </si>
  <si>
    <t>А/т до тіреоглобуліну</t>
  </si>
  <si>
    <t>7, 9, 11, 30</t>
  </si>
  <si>
    <t xml:space="preserve">А/т до глікопротеїну мієлінасоційованого </t>
  </si>
  <si>
    <t>А/т до тіреопероксидази</t>
  </si>
  <si>
    <t>А/т до декарбоксилази глютамінової к-ти</t>
  </si>
  <si>
    <t>А/т до трансглютамінази епідермальної</t>
  </si>
  <si>
    <t>30, 48</t>
  </si>
  <si>
    <t>А/т до ДНК двохспіральної</t>
  </si>
  <si>
    <t>8, 9, 29</t>
  </si>
  <si>
    <t>А/т до трансглютамінази тканинної</t>
  </si>
  <si>
    <t>10, 17, 30</t>
  </si>
  <si>
    <t>А/т до ДНК односпіральної</t>
  </si>
  <si>
    <t>9, 29</t>
  </si>
  <si>
    <t>А/т до тромбіну</t>
  </si>
  <si>
    <t>23, 30</t>
  </si>
  <si>
    <t>А/т до ТТГ рецептору</t>
  </si>
  <si>
    <t>А/т до епітелію шкіри</t>
  </si>
  <si>
    <t>А/т до фактору некрозу пухлин альфа</t>
  </si>
  <si>
    <t>А/т до інгібітору ф-ра некрозу пухлин альфа</t>
  </si>
  <si>
    <t>А/т до фодріну (альфа-)</t>
  </si>
  <si>
    <t>А/т до інсуліну</t>
  </si>
  <si>
    <t>10, 18, 29</t>
  </si>
  <si>
    <t>А/т до фосфатиділ-етаноламіну</t>
  </si>
  <si>
    <t>А/т до інтерферону β BAB</t>
  </si>
  <si>
    <t>29, 34</t>
  </si>
  <si>
    <t>А/т до фосфатиділ-інозітолу</t>
  </si>
  <si>
    <t>10, 30</t>
  </si>
  <si>
    <t xml:space="preserve">А/т до Інтерферону альфа </t>
  </si>
  <si>
    <t>А/т до фосфатиділової кислоти</t>
  </si>
  <si>
    <t>А/т до кардіоліпіну</t>
  </si>
  <si>
    <t>10, 20, 21, 29</t>
  </si>
  <si>
    <t>А/т до фосфатиділ-серіну</t>
  </si>
  <si>
    <t>А/т до катепсину</t>
  </si>
  <si>
    <t>10, 19, 29</t>
  </si>
  <si>
    <t>А/т до фосфатиділ-серіну та протромбіну</t>
  </si>
  <si>
    <t>А/т до кератину</t>
  </si>
  <si>
    <t>А/т до фосфоліпідів</t>
  </si>
  <si>
    <t>10, 31</t>
  </si>
  <si>
    <t>А/т до клітин SC (хв. Крона)</t>
  </si>
  <si>
    <t>А/т до фосфорної кислоти</t>
  </si>
  <si>
    <t>А/т до клітин островків Лангерганса</t>
  </si>
  <si>
    <t>18, 29</t>
  </si>
  <si>
    <t>А/т до холіну</t>
  </si>
  <si>
    <t xml:space="preserve">А/т до компоненту Cenp-B </t>
  </si>
  <si>
    <t>А/т до центромерів B</t>
  </si>
  <si>
    <t>9, 31</t>
  </si>
  <si>
    <t>А/т до циклічного цитрулінового пептиду</t>
  </si>
  <si>
    <t>А/т до компоненту PM-Scl</t>
  </si>
  <si>
    <t xml:space="preserve">А/т до цитрульованого віментину </t>
  </si>
  <si>
    <t xml:space="preserve">А/т ядра ендотоксинів </t>
  </si>
  <si>
    <t>39, 48</t>
  </si>
  <si>
    <t>Агоуті подібний білок</t>
  </si>
  <si>
    <t>Агрекан / Протеоглікан</t>
  </si>
  <si>
    <t>20, 37</t>
  </si>
  <si>
    <t>Адгезивна міжклітинна молекула-2</t>
  </si>
  <si>
    <t>Адгезивна міжклітинна молекула-3</t>
  </si>
  <si>
    <t>А/т до компоненту snRNP-C</t>
  </si>
  <si>
    <t>Адгезивна молек. тромбоцит. ендотел. клітин-1</t>
  </si>
  <si>
    <t>Адгезивна судинна молекула-1</t>
  </si>
  <si>
    <t>А/т до компоненту SS-A 52</t>
  </si>
  <si>
    <t>Аденовірус</t>
  </si>
  <si>
    <t>А/т до компоненту SS-A 60</t>
  </si>
  <si>
    <t>16, 34</t>
  </si>
  <si>
    <t>17, 19</t>
  </si>
  <si>
    <t>А/т до компоненту U1-70</t>
  </si>
  <si>
    <t>Адреналін (Епінефрін)</t>
  </si>
  <si>
    <r>
      <t xml:space="preserve">Адреналін / Норадреналін </t>
    </r>
    <r>
      <rPr>
        <b/>
        <i/>
        <sz val="10"/>
        <rFont val="Arial Narrow"/>
        <family val="2"/>
        <charset val="204"/>
      </rPr>
      <t>(КатКомбі)</t>
    </r>
  </si>
  <si>
    <r>
      <t>Адреналін / Норадреналін / Допамін</t>
    </r>
    <r>
      <rPr>
        <i/>
        <sz val="10"/>
        <rFont val="Arial Narrow"/>
        <family val="2"/>
        <charset val="204"/>
      </rPr>
      <t xml:space="preserve"> </t>
    </r>
    <r>
      <rPr>
        <b/>
        <i/>
        <sz val="10"/>
        <rFont val="Arial Narrow"/>
        <family val="2"/>
        <charset val="204"/>
      </rPr>
      <t>(ТриКат)</t>
    </r>
  </si>
  <si>
    <t>Антикохлеарні а/т</t>
  </si>
  <si>
    <t>Адренокортикотропний гормон</t>
  </si>
  <si>
    <t>Анти-Мюллерів гормон</t>
  </si>
  <si>
    <t>11, 14</t>
  </si>
  <si>
    <t>24, 26</t>
  </si>
  <si>
    <t>Антиоксиданти</t>
  </si>
  <si>
    <t>20, 38</t>
  </si>
  <si>
    <t>53, 56, 76</t>
  </si>
  <si>
    <t>23, 53, 56, 60</t>
  </si>
  <si>
    <t>Акрозін</t>
  </si>
  <si>
    <t>Аполіпопротеїн A</t>
  </si>
  <si>
    <t>Активатор плазміногену / інгібітор 1 комплекс</t>
  </si>
  <si>
    <t>Активатор плазміногену тканинний</t>
  </si>
  <si>
    <t>Активатор плазміногену урокіназн. рецептор</t>
  </si>
  <si>
    <t>53, 56</t>
  </si>
  <si>
    <t>Активатор плазміногену урокіназний</t>
  </si>
  <si>
    <t>Аргіназа І</t>
  </si>
  <si>
    <t>17, 20</t>
  </si>
  <si>
    <t>Актівін А</t>
  </si>
  <si>
    <t>Аргіназа печінки</t>
  </si>
  <si>
    <t>51, 55</t>
  </si>
  <si>
    <t>Асиметричний діметиларгінін</t>
  </si>
  <si>
    <t>21, 22, 31</t>
  </si>
  <si>
    <t>Аскарида</t>
  </si>
  <si>
    <t>69, 71</t>
  </si>
  <si>
    <t>Аспергіла</t>
  </si>
  <si>
    <t>68, 69</t>
  </si>
  <si>
    <t>Аспірину ефект (11-дегідро-Тромбоксан В2)</t>
  </si>
  <si>
    <t>67, 68</t>
  </si>
  <si>
    <t>АЧПЧ</t>
  </si>
  <si>
    <t>71, 72</t>
  </si>
  <si>
    <t>Алергени - сіміші</t>
  </si>
  <si>
    <t>66, 67</t>
  </si>
  <si>
    <t>Б</t>
  </si>
  <si>
    <t>32, 66</t>
  </si>
  <si>
    <t>47, 74, 77, 78</t>
  </si>
  <si>
    <t>Алергодиски - окремі алергени</t>
  </si>
  <si>
    <t>Алергодиски - суміші алергенів</t>
  </si>
  <si>
    <t>7, 9, 14, 20, 53, 56</t>
  </si>
  <si>
    <t>Алкоголь</t>
  </si>
  <si>
    <t>Бета-катенін</t>
  </si>
  <si>
    <t>14, 37</t>
  </si>
  <si>
    <t>17, 19, 50, 53, 55</t>
  </si>
  <si>
    <t>50, 55</t>
  </si>
  <si>
    <t>17, 19, 53, 56</t>
  </si>
  <si>
    <t>Білку C1 інгібітор</t>
  </si>
  <si>
    <t>23, 31, 32</t>
  </si>
  <si>
    <t>Альфа-1-Антитрипсіну дефіцит</t>
  </si>
  <si>
    <t>Білок 90K / Mac-2BP</t>
  </si>
  <si>
    <t>23, 60</t>
  </si>
  <si>
    <t>14, 20, 53, 56</t>
  </si>
  <si>
    <t>Білок HMBG1</t>
  </si>
  <si>
    <t>Альфа-2 Макроглобулін</t>
  </si>
  <si>
    <t>14, 20, 53</t>
  </si>
  <si>
    <t>Білок p185 (HER-2)</t>
  </si>
  <si>
    <t>7, 14, 53, 56, 76</t>
  </si>
  <si>
    <t>Білок p21</t>
  </si>
  <si>
    <t>Амеба</t>
  </si>
  <si>
    <t>Білок p27</t>
  </si>
  <si>
    <t>17, 51, 55</t>
  </si>
  <si>
    <t>Білок p38 загальний</t>
  </si>
  <si>
    <t>Білок p38 фосфорильований</t>
  </si>
  <si>
    <t>17, 26</t>
  </si>
  <si>
    <t>Білок p53</t>
  </si>
  <si>
    <t>14, 40</t>
  </si>
  <si>
    <t>20, 34, 38</t>
  </si>
  <si>
    <t>Амілоїд бета (1-40)</t>
  </si>
  <si>
    <t>Білок S-100 загальний</t>
  </si>
  <si>
    <t>Амілоїд бета (1-40) (FL)</t>
  </si>
  <si>
    <t>Білок S-100ab</t>
  </si>
  <si>
    <t>Амілоїд бета (1-40) (N)</t>
  </si>
  <si>
    <t>Білок s90k / Mac-2BP</t>
  </si>
  <si>
    <t>Амілоїд бета (1-42)</t>
  </si>
  <si>
    <t>Білок Агоуті</t>
  </si>
  <si>
    <t>Амілоїд бета (1-42) (N)</t>
  </si>
  <si>
    <t>Амілоїд бета (1-42) N3pE</t>
  </si>
  <si>
    <t>Амілоїд бета (1-x)</t>
  </si>
  <si>
    <t>Білок Клара клітини</t>
  </si>
  <si>
    <t>Білок теплового шоку Hsp27</t>
  </si>
  <si>
    <t>Ангіогенін</t>
  </si>
  <si>
    <t>Білок теплового шоку Hsp60</t>
  </si>
  <si>
    <t>Ангіопоетину подібний білок 3</t>
  </si>
  <si>
    <t>17, 24</t>
  </si>
  <si>
    <t>Білок теплового шоку Hsp70</t>
  </si>
  <si>
    <t>Ангіопоетін 1</t>
  </si>
  <si>
    <t>Білок теплового шоку Hsp70B prime</t>
  </si>
  <si>
    <t>Ангіопоетін 2</t>
  </si>
  <si>
    <t>Білок теплового шоку Hsp90 альфа</t>
  </si>
  <si>
    <t>22, 24</t>
  </si>
  <si>
    <t>Білок, що зв'язує жирні к-ти (адіпоцитарний)</t>
  </si>
  <si>
    <t>17, 48</t>
  </si>
  <si>
    <t>Ангіотензин перетвор. фермент</t>
  </si>
  <si>
    <t>Білок, що зв'язує жирні к-ти (печінковий)</t>
  </si>
  <si>
    <t>20, 48</t>
  </si>
  <si>
    <t>13, 24</t>
  </si>
  <si>
    <t>Білок, що зв'язує жирні к-ти (серцевий)</t>
  </si>
  <si>
    <t>21, 48</t>
  </si>
  <si>
    <t>Анексін V</t>
  </si>
  <si>
    <t>Біотін</t>
  </si>
  <si>
    <t>Бордетела</t>
  </si>
  <si>
    <t>Гепатит A</t>
  </si>
  <si>
    <t>Борелія</t>
  </si>
  <si>
    <t>Гепатит B оболонковий</t>
  </si>
  <si>
    <t>41, 77</t>
  </si>
  <si>
    <t>Гепатит B поверхневий</t>
  </si>
  <si>
    <t>Бруцела</t>
  </si>
  <si>
    <t>Гепатит B ядерний</t>
  </si>
  <si>
    <t>47, 77, 78</t>
  </si>
  <si>
    <t>Гепатит C</t>
  </si>
  <si>
    <t>Гепатит D</t>
  </si>
  <si>
    <t>В</t>
  </si>
  <si>
    <t>Гепатит E</t>
  </si>
  <si>
    <t>Вазоактивний інтестін. Пептид</t>
  </si>
  <si>
    <t>Герпесу простого вірус 1</t>
  </si>
  <si>
    <t>8, 41</t>
  </si>
  <si>
    <r>
      <t xml:space="preserve">Вазопресін </t>
    </r>
    <r>
      <rPr>
        <b/>
        <i/>
        <sz val="10"/>
        <rFont val="Arial Narrow"/>
        <family val="2"/>
        <charset val="204"/>
      </rPr>
      <t>(антидіуретичний гормон)</t>
    </r>
  </si>
  <si>
    <t>Герпесу простого вірус 1+2</t>
  </si>
  <si>
    <t>41, 42</t>
  </si>
  <si>
    <t>Вазопресін Аргінін</t>
  </si>
  <si>
    <t>Герпесу простого вірус 2</t>
  </si>
  <si>
    <t>8, 42</t>
  </si>
  <si>
    <t>Вазотоцин</t>
  </si>
  <si>
    <t>Гіалуронова кислота</t>
  </si>
  <si>
    <t>16, 20</t>
  </si>
  <si>
    <t>31, 73</t>
  </si>
  <si>
    <t>Ванілминдальна кислота</t>
  </si>
  <si>
    <t>14, 26, 52</t>
  </si>
  <si>
    <t xml:space="preserve">Гідроксіейкосатетранеоїдна кислота (12(S)-) </t>
  </si>
  <si>
    <t>Варіцела-Зостер вірус</t>
  </si>
  <si>
    <t>Гідроксіейкосатетранеоїдна кислота (15(S)-)</t>
  </si>
  <si>
    <t>24, 32</t>
  </si>
  <si>
    <t>Васкулоендотел. ф-ру росту рецептор 1</t>
  </si>
  <si>
    <t>Гідроксі-індол-оцтова кислота (5-)</t>
  </si>
  <si>
    <t>14, 26</t>
  </si>
  <si>
    <t>Васкулоендотел. ф-ру росту рецептор 2</t>
  </si>
  <si>
    <t>17, 32</t>
  </si>
  <si>
    <t>Васкулоендотеліальний фактор росту</t>
  </si>
  <si>
    <t>Гліадорфін (гліадоморфін)</t>
  </si>
  <si>
    <t>Васкулоендотеліальний фактор росту A</t>
  </si>
  <si>
    <t>21, 37</t>
  </si>
  <si>
    <t>Гліальний фібрилярний кислий білок</t>
  </si>
  <si>
    <t>Васкулоендотеліальний фактор росту C</t>
  </si>
  <si>
    <t>Глікоделін</t>
  </si>
  <si>
    <t>12, 13</t>
  </si>
  <si>
    <t>Васкулоендотеліальний фактор росту D</t>
  </si>
  <si>
    <t>Вітамін B1 (Тіамін)</t>
  </si>
  <si>
    <t>Глутатіон</t>
  </si>
  <si>
    <t>Вітамін B12</t>
  </si>
  <si>
    <t>Глутатіон S-трансфераза</t>
  </si>
  <si>
    <t>Вітамін B2 (Рибофлавін)</t>
  </si>
  <si>
    <t>Глутатіону Пероксидаза</t>
  </si>
  <si>
    <t>Вітамін B6 (Пирідоксін)</t>
  </si>
  <si>
    <t>Глутатіону Редуктаза</t>
  </si>
  <si>
    <t>Вітамін C</t>
  </si>
  <si>
    <t>17, 18</t>
  </si>
  <si>
    <t>Вітамін D</t>
  </si>
  <si>
    <t>Глюкагону подібний пептид 1</t>
  </si>
  <si>
    <t>17, 27</t>
  </si>
  <si>
    <t>Вітамін D (25-OH-) прямий</t>
  </si>
  <si>
    <t>Вітамін D зв'язуючий білок</t>
  </si>
  <si>
    <t>Гомованілінова кислота</t>
  </si>
  <si>
    <t>Вітамін D3</t>
  </si>
  <si>
    <t>13, 16, 21, 22, 48, 52</t>
  </si>
  <si>
    <r>
      <t xml:space="preserve">Вітамін H </t>
    </r>
    <r>
      <rPr>
        <b/>
        <i/>
        <sz val="10"/>
        <rFont val="Arial Narrow"/>
        <family val="2"/>
        <charset val="204"/>
      </rPr>
      <t>(Біотін)</t>
    </r>
  </si>
  <si>
    <t>Гонорея</t>
  </si>
  <si>
    <t>Вітронектин</t>
  </si>
  <si>
    <t>Гранзим А</t>
  </si>
  <si>
    <t>40, 48</t>
  </si>
  <si>
    <t>Liquichek Cardiac Marker Control LT, Trievel</t>
  </si>
  <si>
    <t>Liquichek Cardiac Marker Control LT, Level 1</t>
  </si>
  <si>
    <t>Liquichek Cardiac Marker Control LT, Level 2</t>
  </si>
  <si>
    <t>Liquichek Cardiac Marker Control LT, Level 3</t>
  </si>
  <si>
    <t>Liquichek Cardiac Marker Control LT, Level Low</t>
  </si>
  <si>
    <t>Liquichek CK/LD Isoenzyme Control, Level 1</t>
  </si>
  <si>
    <t>Liquichek CK/LD Isoenzyme Control, Level 2</t>
  </si>
  <si>
    <t xml:space="preserve">Liquichek Homocysteine Control, Bilevel </t>
  </si>
  <si>
    <t>3*2*1 мл</t>
  </si>
  <si>
    <t>Контролі діабету та гемоглобіну</t>
  </si>
  <si>
    <t>Diabetes &amp; Hemoglobin Controls</t>
  </si>
  <si>
    <t>740-M</t>
  </si>
  <si>
    <t>Lyphochek Diabetes Control, Bilevel</t>
  </si>
  <si>
    <t>3*2*0,5 мл</t>
  </si>
  <si>
    <t>Lyphochek Hemoglobin A1c Linearity Set, 4-Levels</t>
  </si>
  <si>
    <t>Lyphochek Hemoglobin A2 Control,Bilevel</t>
  </si>
  <si>
    <t>2*2*1 мл</t>
  </si>
  <si>
    <t>970-M</t>
  </si>
  <si>
    <t>Meter Trax Control, Trilevel</t>
  </si>
  <si>
    <t>Meter Trax Control, Low Level</t>
  </si>
  <si>
    <t>6*2 мл</t>
  </si>
  <si>
    <t>Meter Trax Control, Mid Level</t>
  </si>
  <si>
    <t>Meter Trax Control, High Level</t>
  </si>
  <si>
    <t>Контролі коагуляційні</t>
  </si>
  <si>
    <t>Coagulation Controls</t>
  </si>
  <si>
    <t>744-M</t>
  </si>
  <si>
    <t>Lyphochek Coagulation Control, Level 1</t>
  </si>
  <si>
    <t>12*1 мл</t>
  </si>
  <si>
    <t>745-M</t>
  </si>
  <si>
    <t>Lyphochek Coagulation Control, Level 2</t>
  </si>
  <si>
    <t>746-M</t>
  </si>
  <si>
    <t>Lyphochek Coagulation Control, Level 3</t>
  </si>
  <si>
    <t>Liqichek D-dimer Control, Level 1</t>
  </si>
  <si>
    <t>Liqichek D-dimer Control, Level 2</t>
  </si>
  <si>
    <t>Liqichek D-dimer Control, Level 3</t>
  </si>
  <si>
    <t>Liqichek Hemostasis Control, Level 1</t>
  </si>
  <si>
    <t>Liqichek Hemostasis Control, Level 2</t>
  </si>
  <si>
    <t>Liqichek Hemostasis Control, Level 3</t>
  </si>
  <si>
    <t>Контролі гематологічні та коагуляційні</t>
  </si>
  <si>
    <t>Hematology &amp; Coagulation Controls</t>
  </si>
  <si>
    <t>Liquichek Hematology Control (A), Trilevel</t>
  </si>
  <si>
    <t>4*3*3 мл</t>
  </si>
  <si>
    <t>Liquichek Hematology Control (A), Low</t>
  </si>
  <si>
    <t>Liquichek Hematology Control (A), Normal</t>
  </si>
  <si>
    <t>Liquichek Hematology Control (A), High</t>
  </si>
  <si>
    <t>900x</t>
  </si>
  <si>
    <t>Liquichek Hematology Control (A), Trilevel MiniPak</t>
  </si>
  <si>
    <t>1*3*3 мл</t>
  </si>
  <si>
    <t xml:space="preserve">Liquichek Hematology Control (C), Trilevel </t>
  </si>
  <si>
    <t>4*3*4 мл</t>
  </si>
  <si>
    <t>Liquichek Hematology Control (C), Low</t>
  </si>
  <si>
    <t>4*4 мл</t>
  </si>
  <si>
    <t>Liquichek Hematology Control (C), Normal</t>
  </si>
  <si>
    <t>Liquichek Hematology Control (C), High</t>
  </si>
  <si>
    <t>910x</t>
  </si>
  <si>
    <t>Liquichek Hematology Control (C),Trilevel MiniPak</t>
  </si>
  <si>
    <t>1*3*4 мл</t>
  </si>
  <si>
    <t>516-M</t>
  </si>
  <si>
    <t>Liquichek Reticulocyte Control, Level 1</t>
  </si>
  <si>
    <t>4*1 мл</t>
  </si>
  <si>
    <t>517-M</t>
  </si>
  <si>
    <t>Liquichek Reticulocyte Control, Level 2</t>
  </si>
  <si>
    <t>518-M</t>
  </si>
  <si>
    <t>Liquichek Reticulocyte Control, Level 3</t>
  </si>
  <si>
    <t>517x</t>
  </si>
  <si>
    <t>Liquichek Reticulocyte Control, Trilevel MiniPak</t>
  </si>
  <si>
    <t>Liquichek Reticulocyte Control (A), Level 1</t>
  </si>
  <si>
    <t>Liquichek Reticulocyte Control (A), Level 2</t>
  </si>
  <si>
    <t>Liquichek Reticulocyte Control (A), Level 3</t>
  </si>
  <si>
    <t>265x</t>
  </si>
  <si>
    <t>Liquichek Reticulocyte Control (A), Trilevel MiniPak</t>
  </si>
  <si>
    <t>3*2 мл</t>
  </si>
  <si>
    <t>760-M</t>
  </si>
  <si>
    <t>Liquichek Hematology - 16 Control, Trilevel</t>
  </si>
  <si>
    <t>Liquichek Hematology - 16 Control, Low</t>
  </si>
  <si>
    <t>762-M</t>
  </si>
  <si>
    <t>Liquichek Hematology - 16 Control, Normal</t>
  </si>
  <si>
    <t>Liquichek Hematology - 16 Control, High</t>
  </si>
  <si>
    <t>760x</t>
  </si>
  <si>
    <t>Liquichek Hematology - 16 Control,Trilevel MiniPak</t>
  </si>
  <si>
    <t>3*3 мл</t>
  </si>
  <si>
    <t>Liquichek Hematology - 16T Control, Trilevel</t>
  </si>
  <si>
    <t>150x</t>
  </si>
  <si>
    <t>Liquichek Hematology - 16T Control, Trilevel MiniPak</t>
  </si>
  <si>
    <t>1*3*5 мл</t>
  </si>
  <si>
    <t>185-M</t>
  </si>
  <si>
    <t>Liquichek Hematology - 8 Control, Trilevel</t>
  </si>
  <si>
    <t>3*3*2,5 мл</t>
  </si>
  <si>
    <t>185x</t>
  </si>
  <si>
    <t>Liquichek Hematology - 8 Control, Trilevel MiniPak</t>
  </si>
  <si>
    <t>1*3*2,5</t>
  </si>
  <si>
    <t>514-M</t>
  </si>
  <si>
    <t>Liquichek Sedimentation Rate Control, Level 1</t>
  </si>
  <si>
    <t>4*9 мл</t>
  </si>
  <si>
    <t>515-M</t>
  </si>
  <si>
    <t>Liquichek Sedimentation Rate Control, Level 2</t>
  </si>
  <si>
    <t>514x</t>
  </si>
  <si>
    <t>Liquichek Sedimentation Rate Control, Bilevel MiniPak</t>
  </si>
  <si>
    <t>2*9 мл</t>
  </si>
  <si>
    <t>Імунологічні та протеїнів контролі</t>
  </si>
  <si>
    <t>Immunology &amp; Protein Controls</t>
  </si>
  <si>
    <t>591-M</t>
  </si>
  <si>
    <t xml:space="preserve">Liquichek Immunology Control, L1 </t>
  </si>
  <si>
    <t>592-M</t>
  </si>
  <si>
    <t>Liquichek Immunology Control, L2</t>
  </si>
  <si>
    <t>593-M</t>
  </si>
  <si>
    <t>Liquichek Immunology Control, L3</t>
  </si>
  <si>
    <t>Liquichek Immunology Plus Control Bilevel</t>
  </si>
  <si>
    <t>6*2*1 мл</t>
  </si>
  <si>
    <t>Liquichek Elevated CRP Control, Level 1</t>
  </si>
  <si>
    <t>Liquichek Elevated CRP Control, Level 2</t>
  </si>
  <si>
    <t>Liquichek Elevated CRP Control, Level 3</t>
  </si>
  <si>
    <t>501</t>
  </si>
  <si>
    <t>Liquichek Rheumatoid Factor Control, Level 1</t>
  </si>
  <si>
    <t>502</t>
  </si>
  <si>
    <t>Liquichek Rheumatoid Factor Control, Level 2</t>
  </si>
  <si>
    <t>503</t>
  </si>
  <si>
    <t>Liquichek Rheumatoid Factor Control, Level 3</t>
  </si>
  <si>
    <t>751</t>
  </si>
  <si>
    <t>Liquichek Spinal Fluid Control, Level 1</t>
  </si>
  <si>
    <t>752</t>
  </si>
  <si>
    <t>Аутоімунні контролі</t>
  </si>
  <si>
    <t>Autoimmune Controls</t>
  </si>
  <si>
    <t xml:space="preserve">AEX072  </t>
  </si>
  <si>
    <r>
      <t xml:space="preserve">Ex72 Пір'я домашньої птиці </t>
    </r>
    <r>
      <rPr>
        <i/>
        <sz val="10"/>
        <rFont val="Arial Narrow"/>
        <family val="2"/>
        <charset val="204"/>
      </rPr>
      <t>(E78,E93,E201,E213)</t>
    </r>
  </si>
  <si>
    <t>Ex72 Domestic Bird Feathers (E78,E93,E201,E213)</t>
  </si>
  <si>
    <t>Ex72 Перья домашней птицы (E78,E93,E201,E213)</t>
  </si>
  <si>
    <t xml:space="preserve">AEX100  </t>
  </si>
  <si>
    <r>
      <t xml:space="preserve">Ex100 Епітелій </t>
    </r>
    <r>
      <rPr>
        <i/>
        <sz val="10"/>
        <rFont val="Arial Narrow"/>
        <family val="2"/>
        <charset val="204"/>
      </rPr>
      <t>(E1,E2,E3,E4,E5,E70,E81,E85,E86,E100)</t>
    </r>
  </si>
  <si>
    <t>Ex100 Epithelia Mix (E1,E2,E3,E4,E5,E70,E81,E85,E86,E100)</t>
  </si>
  <si>
    <t>Ex100 Эпителий (E1,E2,E3,E4,E5,E70,E81,E85,E86,E100)</t>
  </si>
  <si>
    <t xml:space="preserve">AFX001  </t>
  </si>
  <si>
    <r>
      <t>Fx1 Горіхи</t>
    </r>
    <r>
      <rPr>
        <i/>
        <sz val="10"/>
        <rFont val="Arial Narrow"/>
        <family val="2"/>
        <charset val="204"/>
      </rPr>
      <t xml:space="preserve"> (F13,F16,F17,F20,F36)</t>
    </r>
  </si>
  <si>
    <t>Fx1 Food Nuts Mix (F13,F16,F17,F20,F36)</t>
  </si>
  <si>
    <t>Fx1 Орехи (F13,F16,F17,F20,F36)</t>
  </si>
  <si>
    <t xml:space="preserve">AFX002  </t>
  </si>
  <si>
    <t xml:space="preserve">Fx2 Морепродукти (F3,F24,F37,F40,F41) </t>
  </si>
  <si>
    <t xml:space="preserve">Fx2 Food Sea Food Mix (F3,F24,F37,F40,F41)        </t>
  </si>
  <si>
    <t xml:space="preserve">Fx2 Морепродукты (F3,F24,F37,F40,F41)        </t>
  </si>
  <si>
    <t xml:space="preserve">AFX003  </t>
  </si>
  <si>
    <r>
      <t>Fx3 Злакові</t>
    </r>
    <r>
      <rPr>
        <i/>
        <sz val="10"/>
        <rFont val="Arial Narrow"/>
        <family val="2"/>
        <charset val="204"/>
      </rPr>
      <t xml:space="preserve"> (F4,F7,F8,F10,F11)</t>
    </r>
  </si>
  <si>
    <t>Fx3 Food Cereals Mix (F4,F7,F8,F10,F11)</t>
  </si>
  <si>
    <t>Fx3 Злаковые (F4,F7,F8,F10,F11)</t>
  </si>
  <si>
    <t xml:space="preserve">AFX005  </t>
  </si>
  <si>
    <r>
      <t xml:space="preserve">Fx5 Дитячі продукти </t>
    </r>
    <r>
      <rPr>
        <i/>
        <sz val="10"/>
        <rFont val="Arial Narrow"/>
        <family val="2"/>
        <charset val="204"/>
      </rPr>
      <t>(F1,F2,F3,F4,F13,F14)</t>
    </r>
  </si>
  <si>
    <t>Fx5 Food Paediatric Mix (F1,F2,F3,F4,F13,F14)</t>
  </si>
  <si>
    <t>Fx5 Детские  продукты (F1,F2,F3,F4,F13,F14)</t>
  </si>
  <si>
    <t xml:space="preserve">AFX009  </t>
  </si>
  <si>
    <r>
      <t xml:space="preserve">Fx9 Фрукти </t>
    </r>
    <r>
      <rPr>
        <i/>
        <sz val="10"/>
        <rFont val="Arial Narrow"/>
        <family val="2"/>
        <charset val="204"/>
      </rPr>
      <t>(F20, F84, F87,F92,F259)</t>
    </r>
  </si>
  <si>
    <t>Fx9 Food Fruit Mix (F20, F84, F87,F92,F259)</t>
  </si>
  <si>
    <t>Fx9 Фрукти (F20, F84, F87,F92,F259)</t>
  </si>
  <si>
    <t xml:space="preserve">AFX013  </t>
  </si>
  <si>
    <r>
      <t xml:space="preserve">Fx13 Овочі </t>
    </r>
    <r>
      <rPr>
        <i/>
        <sz val="10"/>
        <rFont val="Arial Narrow"/>
        <family val="2"/>
        <charset val="204"/>
      </rPr>
      <t>(F12, F15,F31,F35)</t>
    </r>
  </si>
  <si>
    <t>Fx13 Food Vegetable Mix (F12, F15,F31,F35)</t>
  </si>
  <si>
    <t>Fx13 Овощи (F12, F15,F31,F35)</t>
  </si>
  <si>
    <t xml:space="preserve">AFX014  </t>
  </si>
  <si>
    <r>
      <t xml:space="preserve">Fx14 Овочі </t>
    </r>
    <r>
      <rPr>
        <i/>
        <sz val="10"/>
        <rFont val="Arial Narrow"/>
        <family val="2"/>
        <charset val="204"/>
      </rPr>
      <t>(F25, F214, F216,F218)</t>
    </r>
  </si>
  <si>
    <t>Fx14 Food Vegetable Mix (F25, F214, F216,F218)</t>
  </si>
  <si>
    <t>Fx14 Овощи (F25, F214, F216,F218)</t>
  </si>
  <si>
    <t xml:space="preserve">AFX015  </t>
  </si>
  <si>
    <r>
      <t xml:space="preserve">Fx15 Фрукти </t>
    </r>
    <r>
      <rPr>
        <i/>
        <sz val="10"/>
        <rFont val="Arial Narrow"/>
        <family val="2"/>
        <charset val="204"/>
      </rPr>
      <t>(f33, F49, F92,F95)</t>
    </r>
  </si>
  <si>
    <t>Fx15 Food Fruit Mix (f33, F49, F92,F95)</t>
  </si>
  <si>
    <t>Fx15 Фрукты (f33, F49, F92,F95)</t>
  </si>
  <si>
    <t xml:space="preserve">AFX016  </t>
  </si>
  <si>
    <r>
      <t xml:space="preserve">Fx16 Фрукти </t>
    </r>
    <r>
      <rPr>
        <i/>
        <sz val="10"/>
        <rFont val="Arial Narrow"/>
        <family val="2"/>
        <charset val="204"/>
      </rPr>
      <t>(f44, F94, F208,F210)</t>
    </r>
  </si>
  <si>
    <t>Fx16 Food Fruit Mix (f44, F94, F208,F210)</t>
  </si>
  <si>
    <t>Fx16 Фрукты (f44, F94, F208,F210)</t>
  </si>
  <si>
    <t xml:space="preserve">AFX017  </t>
  </si>
  <si>
    <r>
      <t xml:space="preserve">Fx17 Фрукти </t>
    </r>
    <r>
      <rPr>
        <i/>
        <sz val="10"/>
        <rFont val="Arial Narrow"/>
        <family val="2"/>
        <charset val="204"/>
      </rPr>
      <t>(f49, F92, F94,F95)</t>
    </r>
  </si>
  <si>
    <t>Fx17 Food Fruit Mix (f49, F92, F94,F95)</t>
  </si>
  <si>
    <t>Fx17 Фрукты (f49, F92, F94,F95)</t>
  </si>
  <si>
    <t xml:space="preserve">AFX021  </t>
  </si>
  <si>
    <r>
      <t xml:space="preserve">Fx21 Фрукти </t>
    </r>
    <r>
      <rPr>
        <i/>
        <sz val="10"/>
        <rFont val="Arial Narrow"/>
        <family val="2"/>
        <charset val="204"/>
      </rPr>
      <t>(F84, F87, F92,F95,F210)</t>
    </r>
  </si>
  <si>
    <t>Fx21 Food Fruit Mix (F84, F87, F92,F95,F210)</t>
  </si>
  <si>
    <t>Fx21 Фрукты (F84, F87, F92,F95,F210)</t>
  </si>
  <si>
    <t xml:space="preserve">AFX070  </t>
  </si>
  <si>
    <r>
      <t>Fx70 Спеції</t>
    </r>
    <r>
      <rPr>
        <i/>
        <sz val="10"/>
        <rFont val="Arial Narrow"/>
        <family val="2"/>
        <charset val="204"/>
      </rPr>
      <t xml:space="preserve"> (F272, F273, F274,F275)</t>
    </r>
  </si>
  <si>
    <t>Fx70 Food Spice Mix (F272, F273, F274,F275)</t>
  </si>
  <si>
    <t>Fx70 Специи (F272, F273, F274,F275)</t>
  </si>
  <si>
    <t xml:space="preserve">AFX071  </t>
  </si>
  <si>
    <r>
      <t xml:space="preserve">Fx71 Спеції </t>
    </r>
    <r>
      <rPr>
        <i/>
        <sz val="10"/>
        <rFont val="Arial Narrow"/>
        <family val="2"/>
        <charset val="204"/>
      </rPr>
      <t>(F265,F267,F268,F282)</t>
    </r>
  </si>
  <si>
    <t>Fx71 Food Spice Mix (F265,F267,F268,F282)</t>
  </si>
  <si>
    <t>Fx71 Специи (F265,F267,F268,F282)</t>
  </si>
  <si>
    <t xml:space="preserve">AFX072  </t>
  </si>
  <si>
    <r>
      <t xml:space="preserve">Fx72 Спеції </t>
    </r>
    <r>
      <rPr>
        <i/>
        <sz val="10"/>
        <rFont val="Arial Narrow"/>
        <family val="2"/>
        <charset val="204"/>
      </rPr>
      <t>(F219,F269,F270,F271)</t>
    </r>
  </si>
  <si>
    <t>Fx72 Food Spice Mix (F219,F269,F270,F271)</t>
  </si>
  <si>
    <t>Fx72 Специи (F219,F269,F270,F271)</t>
  </si>
  <si>
    <t xml:space="preserve">AFX074  </t>
  </si>
  <si>
    <r>
      <t xml:space="preserve">Fx74 Риба </t>
    </r>
    <r>
      <rPr>
        <i/>
        <sz val="10"/>
        <rFont val="Arial Narrow"/>
        <family val="2"/>
        <charset val="204"/>
      </rPr>
      <t>(F3,F205,F206,F254)</t>
    </r>
  </si>
  <si>
    <t>Fx74 Food Fish Mix (F3,F205,F206,F254)</t>
  </si>
  <si>
    <t>Fx74 Рыба (F3,F205,F206,F254)</t>
  </si>
  <si>
    <t xml:space="preserve">AFX101  </t>
  </si>
  <si>
    <r>
      <t xml:space="preserve">Fx101 Продукти </t>
    </r>
    <r>
      <rPr>
        <i/>
        <sz val="10"/>
        <rFont val="Arial Narrow"/>
        <family val="2"/>
        <charset val="204"/>
      </rPr>
      <t>(F1,F2,F4,F5,F8,F75,F76,F77,F78,F79,F81)</t>
    </r>
  </si>
  <si>
    <t>Fx101 Food P. Mix (F1,F2,F4,F5,F8,F75,F76,F77,F78,F79,F81)</t>
  </si>
  <si>
    <t>Fx101 Продукты (F1,F2,F4,F5,F8,F75,F76,F77,F78,F79,F81)</t>
  </si>
  <si>
    <t xml:space="preserve">AFX102  </t>
  </si>
  <si>
    <r>
      <t>Fx102 Фрукти</t>
    </r>
    <r>
      <rPr>
        <i/>
        <sz val="10"/>
        <rFont val="Arial Narrow"/>
        <family val="2"/>
        <charset val="204"/>
      </rPr>
      <t xml:space="preserve"> (F13, F14, F16,F17,F26,F45,F48,F83)</t>
    </r>
  </si>
  <si>
    <t>Fx102 Food Fruit Mix (F13, F14, F16,F17,F26,F45,F48,F83)</t>
  </si>
  <si>
    <t>Fx102 Фрукты (F13, F14, F16,F17,F26,F45,F48,F83)</t>
  </si>
  <si>
    <t xml:space="preserve">AFX103  </t>
  </si>
  <si>
    <r>
      <t xml:space="preserve">Fx103 Фрукти </t>
    </r>
    <r>
      <rPr>
        <i/>
        <sz val="10"/>
        <rFont val="Arial Narrow"/>
        <family val="2"/>
        <charset val="204"/>
      </rPr>
      <t>(F20, F25, F33,F44,F84,F87,F92,F95)</t>
    </r>
  </si>
  <si>
    <t>Fx103 Food Fruit Mix (F20, F25, F33,F44,F84,F87,F92,F95)</t>
  </si>
  <si>
    <t>Fx103 Фрукты (F20, F25, F33,F44,F84,F87,F92,F95)</t>
  </si>
  <si>
    <t xml:space="preserve">AFX104  </t>
  </si>
  <si>
    <r>
      <t>Fx104 Кісточкові фрукти</t>
    </r>
    <r>
      <rPr>
        <i/>
        <sz val="10"/>
        <rFont val="Arial Narrow"/>
        <family val="2"/>
        <charset val="204"/>
      </rPr>
      <t xml:space="preserve"> (F95,F237,F242,F255)</t>
    </r>
  </si>
  <si>
    <t>Fx104 Food Stone Fruits Mix (F95,F237,F242,F255)</t>
  </si>
  <si>
    <t>Fx104Косточковые фрукты (F95,F237,F242,F255)</t>
  </si>
  <si>
    <t xml:space="preserve">AFX105  </t>
  </si>
  <si>
    <r>
      <t xml:space="preserve">Fx105 Продукти </t>
    </r>
    <r>
      <rPr>
        <i/>
        <sz val="10"/>
        <rFont val="Arial Narrow"/>
        <family val="2"/>
        <charset val="204"/>
      </rPr>
      <t>(F10,F12,F36,F84,F85,F93,F105,F221,F300)</t>
    </r>
  </si>
  <si>
    <t>Fx105 Food Mix (F10,F12,F36,F84,F85,F93,F105,F221,F300)</t>
  </si>
  <si>
    <t>Fx105 Продукты (F10,F12,F36,F84,F85,F93,F105,F221,F300)</t>
  </si>
  <si>
    <t xml:space="preserve">AGX001  </t>
  </si>
  <si>
    <r>
      <t>Gx1 Трави (раннє цвітіння)</t>
    </r>
    <r>
      <rPr>
        <i/>
        <sz val="10"/>
        <rFont val="Arial Narrow"/>
        <family val="2"/>
        <charset val="204"/>
      </rPr>
      <t>(G2,G5,G6,G8,G10,G17)</t>
    </r>
  </si>
  <si>
    <t>Gx1 Grass Mix (early Flowering)(G2,G5,G6,G8,G10,G17)</t>
  </si>
  <si>
    <t>Gx1 Травы (раннее цветение)(G2,G5,G6,G8,G10,G17)</t>
  </si>
  <si>
    <t xml:space="preserve">AGX002  </t>
  </si>
  <si>
    <r>
      <t xml:space="preserve">Gx2 Трави </t>
    </r>
    <r>
      <rPr>
        <i/>
        <sz val="10"/>
        <rFont val="Arial Narrow"/>
        <family val="2"/>
        <charset val="204"/>
      </rPr>
      <t>(g3, G4, G5, G6,G8)</t>
    </r>
  </si>
  <si>
    <t>Gx2 Grass Mix (g3, G4, G5, G6,G8)</t>
  </si>
  <si>
    <t>Gx2 Травы (g3, G4, G5, G6,G8)</t>
  </si>
  <si>
    <t xml:space="preserve">AGX003  </t>
  </si>
  <si>
    <r>
      <t>Gx3 Трави (пізнє цвітіння)</t>
    </r>
    <r>
      <rPr>
        <i/>
        <sz val="10"/>
        <rFont val="Arial Narrow"/>
        <family val="2"/>
        <charset val="204"/>
      </rPr>
      <t>(G1,G5,G6,G12,G13)</t>
    </r>
  </si>
  <si>
    <t>Gx3 Grass Mix (late Flowering)(G1,G5,G6,G12,G13)</t>
  </si>
  <si>
    <t>URIT-8030</t>
  </si>
  <si>
    <t>URIT-8060</t>
  </si>
  <si>
    <t>PRESTIGE 24i, SAPPHIRE 400, Biolis 24i</t>
  </si>
  <si>
    <t>HITACHI 911, 912, 917</t>
  </si>
  <si>
    <t>ПО ЗАПИТУ !</t>
  </si>
  <si>
    <t>КОМПЛЕКСИ АВТОМАТИЗОВАНОЇ</t>
  </si>
  <si>
    <t>МІКРОСКОПІЇ</t>
  </si>
  <si>
    <t>та</t>
  </si>
  <si>
    <t>ЛАБОРАТОРНА ІНФОРМАЦІЙНА</t>
  </si>
  <si>
    <t>СИСТЕМА</t>
  </si>
  <si>
    <t>? Д Л Я П О М І Т О К ?</t>
  </si>
  <si>
    <t>Ціна, грн *</t>
  </si>
  <si>
    <t>Ціна, €</t>
  </si>
  <si>
    <t xml:space="preserve">Цена, грн* </t>
  </si>
  <si>
    <t>Цена, €</t>
  </si>
  <si>
    <t xml:space="preserve">Price, UAH * </t>
  </si>
  <si>
    <t>Price, €</t>
  </si>
  <si>
    <t>ЭЛЕКТРОФОРЕЗ</t>
  </si>
  <si>
    <t>ELECTROPHORESIS</t>
  </si>
  <si>
    <t>Наборы для автоматической системы "GENIO S"</t>
  </si>
  <si>
    <t>Kits for automatic analyzer "GENIO S"</t>
  </si>
  <si>
    <t>SRE186K</t>
  </si>
  <si>
    <t>Serumproteins Kit - набір для визначення сироваткових протеїнів + багряний барвник (4 взірці на пластині)</t>
  </si>
  <si>
    <r>
      <t xml:space="preserve">Serumproteins Kit: </t>
    </r>
    <r>
      <rPr>
        <sz val="10"/>
        <rFont val="Arial Narrow"/>
        <family val="2"/>
        <charset val="204"/>
      </rPr>
      <t>Red Ponceau S staining Solution (Micro technique) 4 samples per strip</t>
    </r>
  </si>
  <si>
    <t>Serumproteins Kit - набор для определения сывороточных белков + багровый краситель (4 образца на пластине)</t>
  </si>
  <si>
    <t>SRE174K</t>
  </si>
  <si>
    <t>Serumproteins Kit - набір для визначення сироваткових протеїнів + багряний барвник (8 взірців на пластині)</t>
  </si>
  <si>
    <r>
      <t xml:space="preserve">Serumproteins Kit: </t>
    </r>
    <r>
      <rPr>
        <sz val="10"/>
        <rFont val="Arial Narrow"/>
        <family val="2"/>
        <charset val="204"/>
      </rPr>
      <t>Red Ponceau S staining Solution (Micro technique) 8 samples per strip</t>
    </r>
  </si>
  <si>
    <t>Serumproteins Kit - набор для определения сывороточных белков + багровый краситель (8 образцов на пластине)</t>
  </si>
  <si>
    <t>SRE187K</t>
  </si>
  <si>
    <t>Lipoproteins Kit - набір для визначення ліпопротеїнів + чорний барвник (4 взірці на пластині)</t>
  </si>
  <si>
    <r>
      <t>Lipoproteins kit:</t>
    </r>
    <r>
      <rPr>
        <sz val="10"/>
        <rFont val="Arial Narrow"/>
        <family val="2"/>
        <charset val="204"/>
      </rPr>
      <t xml:space="preserve"> Sudan Black staining solution (Micro technique) 4 samples per strip</t>
    </r>
  </si>
  <si>
    <t>CEA-W23</t>
  </si>
  <si>
    <t>13061-50</t>
  </si>
  <si>
    <t>13060-50</t>
  </si>
  <si>
    <t>FOB-F12</t>
  </si>
  <si>
    <r>
      <t xml:space="preserve">Скрита кров </t>
    </r>
    <r>
      <rPr>
        <i/>
        <sz val="10"/>
        <color indexed="8"/>
        <rFont val="Arial Narrow"/>
        <family val="2"/>
        <charset val="204"/>
      </rPr>
      <t>(стілець), (насипом в тюбіку)</t>
    </r>
  </si>
  <si>
    <r>
      <t xml:space="preserve">FOB </t>
    </r>
    <r>
      <rPr>
        <i/>
        <sz val="10"/>
        <color indexed="8"/>
        <rFont val="Arial Narrow"/>
        <family val="2"/>
        <charset val="204"/>
      </rPr>
      <t>(stool)</t>
    </r>
  </si>
  <si>
    <t>Скрытая кровь (стул), (насыпью в тюбике)</t>
  </si>
  <si>
    <t>40 нг/мл</t>
  </si>
  <si>
    <t>M-FOB-1D</t>
  </si>
  <si>
    <r>
      <t xml:space="preserve">Скрита кров </t>
    </r>
    <r>
      <rPr>
        <i/>
        <sz val="10"/>
        <color indexed="8"/>
        <rFont val="Arial Narrow"/>
        <family val="2"/>
        <charset val="204"/>
      </rPr>
      <t>(стілець)</t>
    </r>
  </si>
  <si>
    <t>Скрытая кровь (стул)</t>
  </si>
  <si>
    <t>FOB-F11</t>
  </si>
  <si>
    <t>F735-A</t>
  </si>
  <si>
    <r>
      <t>Скрита кров</t>
    </r>
    <r>
      <rPr>
        <i/>
        <sz val="10"/>
        <color indexed="8"/>
        <rFont val="Arial Narrow"/>
        <family val="2"/>
        <charset val="204"/>
      </rPr>
      <t xml:space="preserve"> (стілець)</t>
    </r>
  </si>
  <si>
    <t>FOB-F23</t>
  </si>
  <si>
    <t>FOB</t>
  </si>
  <si>
    <t>Z01101СЕ</t>
  </si>
  <si>
    <r>
      <t xml:space="preserve">Скрытая кровь </t>
    </r>
    <r>
      <rPr>
        <i/>
        <sz val="10"/>
        <color indexed="8"/>
        <rFont val="Arial Narrow"/>
        <family val="2"/>
        <charset val="204"/>
      </rPr>
      <t>(стул)</t>
    </r>
  </si>
  <si>
    <t>13020-50</t>
  </si>
  <si>
    <r>
      <t>Скрита кров</t>
    </r>
    <r>
      <rPr>
        <i/>
        <sz val="10"/>
        <color indexed="8"/>
        <rFont val="Arial Narrow"/>
        <family val="2"/>
        <charset val="204"/>
      </rPr>
      <t xml:space="preserve"> (стілець), 5 мм</t>
    </r>
  </si>
  <si>
    <t>0,2 мкг/мл</t>
  </si>
  <si>
    <t>13010-50</t>
  </si>
  <si>
    <t>Гепатиты</t>
  </si>
  <si>
    <t>Hepatites</t>
  </si>
  <si>
    <t>176586-25</t>
  </si>
  <si>
    <r>
      <t xml:space="preserve">Гепатит B оболонковий а/т (HBeAb) </t>
    </r>
    <r>
      <rPr>
        <i/>
        <sz val="10"/>
        <color indexed="8"/>
        <rFont val="Arial Narrow"/>
        <family val="2"/>
        <charset val="204"/>
      </rPr>
      <t>(сиров.)</t>
    </r>
  </si>
  <si>
    <r>
      <t xml:space="preserve">HBe Ab </t>
    </r>
    <r>
      <rPr>
        <i/>
        <sz val="10"/>
        <color indexed="8"/>
        <rFont val="Arial Narrow"/>
        <family val="2"/>
        <charset val="204"/>
      </rPr>
      <t>(serum)</t>
    </r>
  </si>
  <si>
    <t>Гепатит B оболочковый а/т (HBeAb) (сывор.)</t>
  </si>
  <si>
    <t>176576-25</t>
  </si>
  <si>
    <r>
      <t xml:space="preserve">Гепатит B оболонковий а/т (HBeAb) </t>
    </r>
    <r>
      <rPr>
        <i/>
        <sz val="10"/>
        <color indexed="8"/>
        <rFont val="Arial Narrow"/>
        <family val="2"/>
        <charset val="204"/>
      </rPr>
      <t>(сиров.), 5 мм</t>
    </r>
  </si>
  <si>
    <t>HBe Ab</t>
  </si>
  <si>
    <t>Гепатит B оболочковый а/т (HBeAb) (сывор.), 5 мм</t>
  </si>
  <si>
    <t>176577-25</t>
  </si>
  <si>
    <t>176569-25</t>
  </si>
  <si>
    <r>
      <t xml:space="preserve">Гепатит B оболонковий антиген (HBeAg) </t>
    </r>
    <r>
      <rPr>
        <i/>
        <sz val="10"/>
        <color indexed="8"/>
        <rFont val="Arial Narrow"/>
        <family val="2"/>
        <charset val="204"/>
      </rPr>
      <t>(сиров.)</t>
    </r>
  </si>
  <si>
    <r>
      <t xml:space="preserve">HBe Ag </t>
    </r>
    <r>
      <rPr>
        <i/>
        <sz val="10"/>
        <color indexed="8"/>
        <rFont val="Arial Narrow"/>
        <family val="2"/>
        <charset val="204"/>
      </rPr>
      <t>(serum)</t>
    </r>
  </si>
  <si>
    <t>Гепатит B оболочковый антиген (HBeAg) (сывор.)</t>
  </si>
  <si>
    <t>176574-25</t>
  </si>
  <si>
    <r>
      <t>Гепатит B оболонковий антиген (HBe Ag)</t>
    </r>
    <r>
      <rPr>
        <i/>
        <sz val="10"/>
        <color indexed="8"/>
        <rFont val="Arial Narrow"/>
        <family val="2"/>
        <charset val="204"/>
      </rPr>
      <t xml:space="preserve"> (сиров.), 5 мм</t>
    </r>
  </si>
  <si>
    <t>Гепатит B оболочковый антиген (HBe Ag) (сывор.), 5 мм</t>
  </si>
  <si>
    <t>176575-25</t>
  </si>
  <si>
    <r>
      <t>Гепатит B оболонковий антиген (HBeAg)</t>
    </r>
    <r>
      <rPr>
        <i/>
        <sz val="10"/>
        <color indexed="8"/>
        <rFont val="Arial Narrow"/>
        <family val="2"/>
        <charset val="204"/>
      </rPr>
      <t xml:space="preserve"> (сиров.)</t>
    </r>
  </si>
  <si>
    <t>H101-A</t>
  </si>
  <si>
    <r>
      <t>Гепатит B поверхневий а/т (HBsAb)</t>
    </r>
    <r>
      <rPr>
        <i/>
        <sz val="10"/>
        <color indexed="8"/>
        <rFont val="Arial Narrow"/>
        <family val="2"/>
        <charset val="204"/>
      </rPr>
      <t xml:space="preserve"> (сиров., плазма)</t>
    </r>
  </si>
  <si>
    <r>
      <t xml:space="preserve">HBs Ab dipstick </t>
    </r>
    <r>
      <rPr>
        <i/>
        <sz val="10"/>
        <color indexed="8"/>
        <rFont val="Arial Narrow"/>
        <family val="2"/>
        <charset val="204"/>
      </rPr>
      <t>(serum, plasma)</t>
    </r>
  </si>
  <si>
    <t>Гепатит B поверх. а/т (HBsAb) (сывор., плазма)</t>
  </si>
  <si>
    <t>Z03232</t>
  </si>
  <si>
    <r>
      <t xml:space="preserve">HBsAb dipstick </t>
    </r>
    <r>
      <rPr>
        <i/>
        <sz val="10"/>
        <color indexed="8"/>
        <rFont val="Arial Narrow"/>
        <family val="2"/>
        <charset val="204"/>
      </rPr>
      <t>(serum, plasma)</t>
    </r>
  </si>
  <si>
    <r>
      <t>Гепатит B поверх. а/т</t>
    </r>
    <r>
      <rPr>
        <sz val="10"/>
        <rFont val="Arial Narrow"/>
        <family val="2"/>
        <charset val="204"/>
      </rPr>
      <t xml:space="preserve"> (HBsAb)</t>
    </r>
    <r>
      <rPr>
        <i/>
        <sz val="10"/>
        <rFont val="Arial Narrow"/>
        <family val="2"/>
        <charset val="204"/>
      </rPr>
      <t>(сывор., плазма)</t>
    </r>
  </si>
  <si>
    <t>10мМО/мл</t>
  </si>
  <si>
    <t>176582-25</t>
  </si>
  <si>
    <t>M-HSB-1S</t>
  </si>
  <si>
    <t>176583-25</t>
  </si>
  <si>
    <t>M-HSB-1D</t>
  </si>
  <si>
    <r>
      <t xml:space="preserve">HBs Ab cassette </t>
    </r>
    <r>
      <rPr>
        <i/>
        <sz val="10"/>
        <color indexed="8"/>
        <rFont val="Arial Narrow"/>
        <family val="2"/>
        <charset val="204"/>
      </rPr>
      <t>(serum, plasma)</t>
    </r>
  </si>
  <si>
    <t>HBSAB-W12</t>
  </si>
  <si>
    <r>
      <t>Гепатит B поверхн. а/т (HBsAb)</t>
    </r>
    <r>
      <rPr>
        <i/>
        <sz val="10"/>
        <color indexed="8"/>
        <rFont val="Arial Narrow"/>
        <family val="2"/>
        <charset val="204"/>
      </rPr>
      <t xml:space="preserve"> (кров, сиров., плазма), (насипом в тюбіку)</t>
    </r>
  </si>
  <si>
    <t>HBs Ab dipstick</t>
  </si>
  <si>
    <t>HBSAB-P12</t>
  </si>
  <si>
    <r>
      <t>Гепатит B поверхн. а/т (HBsAb)</t>
    </r>
    <r>
      <rPr>
        <i/>
        <sz val="10"/>
        <color indexed="8"/>
        <rFont val="Arial Narrow"/>
        <family val="2"/>
        <charset val="204"/>
      </rPr>
      <t xml:space="preserve"> (сиров., плазма), (насипом в тюбіку)</t>
    </r>
  </si>
  <si>
    <t>HBSAB-P11</t>
  </si>
  <si>
    <r>
      <t>Гепатит B поверхн. а/т (HBsAb)</t>
    </r>
    <r>
      <rPr>
        <i/>
        <sz val="10"/>
        <color indexed="8"/>
        <rFont val="Arial Narrow"/>
        <family val="2"/>
        <charset val="204"/>
      </rPr>
      <t xml:space="preserve"> (сиров., плазма)</t>
    </r>
  </si>
  <si>
    <t>M-HBS-2D</t>
  </si>
  <si>
    <r>
      <t>Гепатит B поверхневий антиген (HBsAg)</t>
    </r>
    <r>
      <rPr>
        <i/>
        <sz val="10"/>
        <color indexed="8"/>
        <rFont val="Arial Narrow"/>
        <family val="2"/>
        <charset val="204"/>
      </rPr>
      <t xml:space="preserve"> (сиров.)</t>
    </r>
  </si>
  <si>
    <r>
      <t xml:space="preserve">HBs Ag cassette </t>
    </r>
    <r>
      <rPr>
        <i/>
        <sz val="10"/>
        <color indexed="8"/>
        <rFont val="Arial Narrow"/>
        <family val="2"/>
        <charset val="204"/>
      </rPr>
      <t>(serum)</t>
    </r>
  </si>
  <si>
    <t>Гепатит B поверх. антиген (HBsAg) (сывор.)</t>
  </si>
  <si>
    <t>HBSAB-W11</t>
  </si>
  <si>
    <r>
      <t>Гепатит B поверхн. а/т (HBsAb)</t>
    </r>
    <r>
      <rPr>
        <i/>
        <sz val="10"/>
        <color indexed="8"/>
        <rFont val="Arial Narrow"/>
        <family val="2"/>
        <charset val="204"/>
      </rPr>
      <t xml:space="preserve"> (кров, сиров., плазма)</t>
    </r>
  </si>
  <si>
    <t>176581-25</t>
  </si>
  <si>
    <t>HBSAB-P23</t>
  </si>
  <si>
    <t>6-264</t>
  </si>
  <si>
    <t>Гепатит B поверхневий антиген</t>
  </si>
  <si>
    <t>6-263</t>
  </si>
  <si>
    <t>176473-25</t>
  </si>
  <si>
    <r>
      <t xml:space="preserve">Гепатит B поверхневий антиген (HBsAg) </t>
    </r>
    <r>
      <rPr>
        <i/>
        <sz val="10"/>
        <color indexed="8"/>
        <rFont val="Arial Narrow"/>
        <family val="2"/>
        <charset val="204"/>
      </rPr>
      <t>(кров, сиров.)</t>
    </r>
  </si>
  <si>
    <t>H103-A</t>
  </si>
  <si>
    <r>
      <t>Гепатит B поверхн. антиген (HBsAg)</t>
    </r>
    <r>
      <rPr>
        <i/>
        <sz val="10"/>
        <color indexed="8"/>
        <rFont val="Arial Narrow"/>
        <family val="2"/>
        <charset val="204"/>
      </rPr>
      <t xml:space="preserve"> (сиров., плазма)</t>
    </r>
  </si>
  <si>
    <r>
      <t xml:space="preserve">HBs Ag dipstick </t>
    </r>
    <r>
      <rPr>
        <i/>
        <sz val="10"/>
        <color indexed="8"/>
        <rFont val="Arial Narrow"/>
        <family val="2"/>
        <charset val="204"/>
      </rPr>
      <t>(serum, plasma)</t>
    </r>
  </si>
  <si>
    <t>Гепатит B поверхн. антиген (HBsAg) (сывор., плазма)</t>
  </si>
  <si>
    <t>Z04225</t>
  </si>
  <si>
    <r>
      <t xml:space="preserve">HBsAg dipstick </t>
    </r>
    <r>
      <rPr>
        <i/>
        <sz val="10"/>
        <color indexed="8"/>
        <rFont val="Arial Narrow"/>
        <family val="2"/>
        <charset val="204"/>
      </rPr>
      <t>(serum)</t>
    </r>
  </si>
  <si>
    <r>
      <t>Гепатит B поверх. антиген</t>
    </r>
    <r>
      <rPr>
        <sz val="10"/>
        <rFont val="Arial Narrow"/>
        <family val="2"/>
        <charset val="204"/>
      </rPr>
      <t xml:space="preserve"> (HBsAg)</t>
    </r>
    <r>
      <rPr>
        <i/>
        <sz val="10"/>
        <rFont val="Arial Narrow"/>
        <family val="2"/>
        <charset val="204"/>
      </rPr>
      <t>(сывор.)</t>
    </r>
  </si>
  <si>
    <t>Z98239</t>
  </si>
  <si>
    <t>HBSAG-P11</t>
  </si>
  <si>
    <t>HBs Ag dipstick</t>
  </si>
  <si>
    <t>HBSAG-P12</t>
  </si>
  <si>
    <r>
      <t>Гепатит B поверхн. антиген (HBsAg)</t>
    </r>
    <r>
      <rPr>
        <i/>
        <sz val="10"/>
        <color indexed="8"/>
        <rFont val="Arial Narrow"/>
        <family val="2"/>
        <charset val="204"/>
      </rPr>
      <t xml:space="preserve"> (сиров., плазма), (насипом в тюбіку)</t>
    </r>
  </si>
  <si>
    <t>Гепатит B поверхн. антиген (HBsAg) (сывор., плазма), (насыпью в тюбике)</t>
  </si>
  <si>
    <t>Z00350</t>
  </si>
  <si>
    <r>
      <t xml:space="preserve">Гепатит В поверхн. антиген (HBsAg) </t>
    </r>
    <r>
      <rPr>
        <i/>
        <sz val="10"/>
        <color indexed="8"/>
        <rFont val="Arial Narrow"/>
        <family val="2"/>
        <charset val="204"/>
      </rPr>
      <t>(сиров., плазма)</t>
    </r>
  </si>
  <si>
    <r>
      <t>HBsAg</t>
    </r>
    <r>
      <rPr>
        <sz val="10"/>
        <rFont val="Arial Narrow"/>
        <family val="2"/>
        <charset val="204"/>
      </rPr>
      <t xml:space="preserve"> </t>
    </r>
    <r>
      <rPr>
        <i/>
        <sz val="10"/>
        <color indexed="8"/>
        <rFont val="Arial Narrow"/>
        <family val="2"/>
        <charset val="204"/>
      </rPr>
      <t>(serum, plasma)</t>
    </r>
  </si>
  <si>
    <r>
      <t xml:space="preserve">Гепатит В поверх. а/г </t>
    </r>
    <r>
      <rPr>
        <sz val="10"/>
        <rFont val="Arial Narrow"/>
        <family val="2"/>
        <charset val="204"/>
      </rPr>
      <t>(HBsAg)</t>
    </r>
    <r>
      <rPr>
        <i/>
        <sz val="10"/>
        <rFont val="Arial Narrow"/>
        <family val="2"/>
        <charset val="204"/>
      </rPr>
      <t>(сывор., плазма)</t>
    </r>
  </si>
  <si>
    <t>HBSAG-W12</t>
  </si>
  <si>
    <r>
      <t>Гепатит B поверхн. антиген (HBsAg)</t>
    </r>
    <r>
      <rPr>
        <i/>
        <sz val="10"/>
        <color indexed="8"/>
        <rFont val="Arial Narrow"/>
        <family val="2"/>
        <charset val="204"/>
      </rPr>
      <t xml:space="preserve"> (кров, сиров., плазма), (насипом в тюбіку)</t>
    </r>
  </si>
  <si>
    <r>
      <t xml:space="preserve">HBs Ag dipstick </t>
    </r>
    <r>
      <rPr>
        <i/>
        <sz val="10"/>
        <color indexed="8"/>
        <rFont val="Arial Narrow"/>
        <family val="2"/>
        <charset val="204"/>
      </rPr>
      <t>(blood, serum, plasma)(bulk in tube)</t>
    </r>
  </si>
  <si>
    <t>Гепатит B поверхн. антиген (HBsAg) (кровь, сывор., плазма), (насыпью в тюбике)</t>
  </si>
  <si>
    <t>M-HBS-2S</t>
  </si>
  <si>
    <r>
      <t xml:space="preserve">HBs Ag dipstick </t>
    </r>
    <r>
      <rPr>
        <i/>
        <sz val="10"/>
        <color indexed="8"/>
        <rFont val="Arial Narrow"/>
        <family val="2"/>
        <charset val="204"/>
      </rPr>
      <t>(serum)</t>
    </r>
  </si>
  <si>
    <t>4-006-025</t>
  </si>
  <si>
    <r>
      <t>Гепатит B поверхн. антиген (HBsAg)</t>
    </r>
    <r>
      <rPr>
        <i/>
        <sz val="10"/>
        <color indexed="8"/>
        <rFont val="Arial Narrow"/>
        <family val="2"/>
        <charset val="204"/>
      </rPr>
      <t xml:space="preserve"> (кров, сиров., плазма</t>
    </r>
  </si>
  <si>
    <t>176572-25</t>
  </si>
  <si>
    <t>HBSAG-W11</t>
  </si>
  <si>
    <r>
      <t>Гепатит B поверхн. антиген (HBsAg)</t>
    </r>
    <r>
      <rPr>
        <i/>
        <sz val="10"/>
        <color indexed="8"/>
        <rFont val="Arial Narrow"/>
        <family val="2"/>
        <charset val="204"/>
      </rPr>
      <t xml:space="preserve"> (кров, сиров., плазма)</t>
    </r>
  </si>
  <si>
    <t>176573-25</t>
  </si>
  <si>
    <r>
      <t xml:space="preserve">Гепатит B поверхневий антиген (HBsAg) </t>
    </r>
    <r>
      <rPr>
        <i/>
        <sz val="10"/>
        <color indexed="8"/>
        <rFont val="Arial Narrow"/>
        <family val="2"/>
        <charset val="204"/>
      </rPr>
      <t>(сиров.), 5 мм</t>
    </r>
  </si>
  <si>
    <t>H102-A</t>
  </si>
  <si>
    <t>HBSAG-P23</t>
  </si>
  <si>
    <t>HBs Ag cassette</t>
  </si>
  <si>
    <t>HBSAG-W23</t>
  </si>
  <si>
    <t>176571-25</t>
  </si>
  <si>
    <t>Z06351</t>
  </si>
  <si>
    <r>
      <t>HBsAg</t>
    </r>
    <r>
      <rPr>
        <sz val="10"/>
        <rFont val="Arial Narrow"/>
        <family val="2"/>
        <charset val="204"/>
      </rPr>
      <t xml:space="preserve"> </t>
    </r>
    <r>
      <rPr>
        <i/>
        <sz val="10"/>
        <color indexed="8"/>
        <rFont val="Arial Narrow"/>
        <family val="2"/>
        <charset val="204"/>
      </rPr>
      <t>(blood, serum)</t>
    </r>
  </si>
  <si>
    <r>
      <t xml:space="preserve">Гепатит B поверх. антиген (HBsAg) </t>
    </r>
    <r>
      <rPr>
        <i/>
        <sz val="10"/>
        <color indexed="8"/>
        <rFont val="Arial Narrow"/>
        <family val="2"/>
        <charset val="204"/>
      </rPr>
      <t>(кровь, сывор.)</t>
    </r>
  </si>
  <si>
    <t>176578-25</t>
  </si>
  <si>
    <t>Гепатит B ядерний IgM (HBc IgM) (сиров.)</t>
  </si>
  <si>
    <t>176580-25</t>
  </si>
  <si>
    <t>Гепатит B ядерний а/т (HBc Ab), (сиров.), 5 мм</t>
  </si>
  <si>
    <t>176587-25</t>
  </si>
  <si>
    <t>Гепатит B ядерний а/т (HBcAb) (сиров.)</t>
  </si>
  <si>
    <t>176579-25</t>
  </si>
  <si>
    <t>HCV-P11</t>
  </si>
  <si>
    <r>
      <t>Гепатит C а/т (HCV Ab)</t>
    </r>
    <r>
      <rPr>
        <i/>
        <sz val="10"/>
        <color indexed="8"/>
        <rFont val="Arial Narrow"/>
        <family val="2"/>
        <charset val="204"/>
      </rPr>
      <t xml:space="preserve"> (сиров., плазма)</t>
    </r>
  </si>
  <si>
    <r>
      <t xml:space="preserve">HCV Ab </t>
    </r>
    <r>
      <rPr>
        <i/>
        <sz val="10"/>
        <color indexed="8"/>
        <rFont val="Arial Narrow"/>
        <family val="2"/>
        <charset val="204"/>
      </rPr>
      <t>(serum, plasma)</t>
    </r>
  </si>
  <si>
    <t>Гепатит C а/т (HCV Ab) (сывор., плазма)</t>
  </si>
  <si>
    <t>118775-25</t>
  </si>
  <si>
    <t>M-HCV-1D</t>
  </si>
  <si>
    <t>118774-25</t>
  </si>
  <si>
    <r>
      <t xml:space="preserve">HCV Ab </t>
    </r>
    <r>
      <rPr>
        <i/>
        <sz val="10"/>
        <color indexed="8"/>
        <rFont val="Arial Narrow"/>
        <family val="2"/>
        <charset val="204"/>
      </rPr>
      <t>(blood, serum, plasma)</t>
    </r>
  </si>
  <si>
    <t>H106-A</t>
  </si>
  <si>
    <t>HCV-W11</t>
  </si>
  <si>
    <r>
      <t>Гепатит C а/т (HCV Ab)</t>
    </r>
    <r>
      <rPr>
        <i/>
        <sz val="10"/>
        <color indexed="8"/>
        <rFont val="Arial Narrow"/>
        <family val="2"/>
        <charset val="204"/>
      </rPr>
      <t xml:space="preserve"> (кров, сиров., плазма)</t>
    </r>
  </si>
  <si>
    <t>Гепатит C а/т (HCV Ab) (кровь, сывор., плазма)</t>
  </si>
  <si>
    <t>118773-25</t>
  </si>
  <si>
    <t>W06100</t>
  </si>
  <si>
    <r>
      <t>HCV Ab</t>
    </r>
    <r>
      <rPr>
        <i/>
        <sz val="10"/>
        <color indexed="8"/>
        <rFont val="Arial Narrow"/>
        <family val="2"/>
        <charset val="204"/>
      </rPr>
      <t xml:space="preserve"> (plasma, serum)</t>
    </r>
  </si>
  <si>
    <r>
      <t>Гепатит C а/т (HCV Ab)</t>
    </r>
    <r>
      <rPr>
        <i/>
        <sz val="10"/>
        <color indexed="8"/>
        <rFont val="Arial Narrow"/>
        <family val="2"/>
        <charset val="204"/>
      </rPr>
      <t xml:space="preserve"> (сывор., плазма)</t>
    </r>
  </si>
  <si>
    <t>W06101</t>
  </si>
  <si>
    <r>
      <t>HCV Ab</t>
    </r>
    <r>
      <rPr>
        <i/>
        <sz val="10"/>
        <color indexed="8"/>
        <rFont val="Arial Narrow"/>
        <family val="2"/>
        <charset val="204"/>
      </rPr>
      <t xml:space="preserve"> (blood, plasma, serum)</t>
    </r>
  </si>
  <si>
    <r>
      <t>Гепатит C а/т (HCV Ab)</t>
    </r>
    <r>
      <rPr>
        <i/>
        <sz val="10"/>
        <color indexed="8"/>
        <rFont val="Arial Narrow"/>
        <family val="2"/>
        <charset val="204"/>
      </rPr>
      <t xml:space="preserve"> (кровь, сывор., плазма)</t>
    </r>
  </si>
  <si>
    <t>HCV-P23</t>
  </si>
  <si>
    <t>HCV</t>
  </si>
  <si>
    <t>HCV-W23</t>
  </si>
  <si>
    <t xml:space="preserve"> Інфекції</t>
  </si>
  <si>
    <t>Инфекции</t>
  </si>
  <si>
    <t>Infections</t>
  </si>
  <si>
    <t>ADEN-F23</t>
  </si>
  <si>
    <r>
      <t xml:space="preserve">Аденовірус </t>
    </r>
    <r>
      <rPr>
        <i/>
        <sz val="10"/>
        <color indexed="8"/>
        <rFont val="Arial Narrow"/>
        <family val="2"/>
        <charset val="204"/>
      </rPr>
      <t>(стілець)</t>
    </r>
  </si>
  <si>
    <r>
      <t xml:space="preserve">Adenovirus </t>
    </r>
    <r>
      <rPr>
        <i/>
        <sz val="10"/>
        <color indexed="8"/>
        <rFont val="Arial Narrow"/>
        <family val="2"/>
        <charset val="204"/>
      </rPr>
      <t>(stool)</t>
    </r>
  </si>
  <si>
    <t>3-022-000</t>
  </si>
  <si>
    <r>
      <t xml:space="preserve">Аденовірус </t>
    </r>
    <r>
      <rPr>
        <i/>
        <strike/>
        <sz val="10"/>
        <color indexed="8"/>
        <rFont val="Arial Narrow"/>
        <family val="2"/>
        <charset val="204"/>
      </rPr>
      <t>(стілець)</t>
    </r>
  </si>
  <si>
    <r>
      <t xml:space="preserve">Adenovirus </t>
    </r>
    <r>
      <rPr>
        <i/>
        <sz val="10"/>
        <rFont val="Arial Narrow"/>
        <family val="2"/>
        <charset val="204"/>
      </rPr>
      <t>(stool)</t>
    </r>
  </si>
  <si>
    <r>
      <t>Аденовирус</t>
    </r>
    <r>
      <rPr>
        <i/>
        <sz val="10"/>
        <color indexed="8"/>
        <rFont val="Arial Narrow"/>
        <family val="2"/>
        <charset val="204"/>
      </rPr>
      <t xml:space="preserve"> (стул)</t>
    </r>
  </si>
  <si>
    <t>Z09620CE</t>
  </si>
  <si>
    <r>
      <t xml:space="preserve">Аденовирус </t>
    </r>
    <r>
      <rPr>
        <i/>
        <sz val="10"/>
        <color indexed="8"/>
        <rFont val="Arial Narrow"/>
        <family val="2"/>
        <charset val="204"/>
      </rPr>
      <t>(стул)</t>
    </r>
  </si>
  <si>
    <t>3-013-400</t>
  </si>
  <si>
    <t>HP-W11</t>
  </si>
  <si>
    <r>
      <t xml:space="preserve">Гелікобактер Пілорі </t>
    </r>
    <r>
      <rPr>
        <i/>
        <sz val="10"/>
        <color indexed="8"/>
        <rFont val="Arial Narrow"/>
        <family val="2"/>
        <charset val="204"/>
      </rPr>
      <t>(кров, сиров., плазма)</t>
    </r>
  </si>
  <si>
    <r>
      <t xml:space="preserve">Helicobacter Pylori </t>
    </r>
    <r>
      <rPr>
        <i/>
        <sz val="10"/>
        <color indexed="8"/>
        <rFont val="Arial Narrow"/>
        <family val="2"/>
        <charset val="204"/>
      </rPr>
      <t>(blood, serum, plasma)</t>
    </r>
  </si>
  <si>
    <t>H730-A</t>
  </si>
  <si>
    <r>
      <t xml:space="preserve">Гелікобактер Пілорі </t>
    </r>
    <r>
      <rPr>
        <i/>
        <sz val="10"/>
        <color indexed="8"/>
        <rFont val="Arial Narrow"/>
        <family val="2"/>
        <charset val="204"/>
      </rPr>
      <t>(сиров.)</t>
    </r>
  </si>
  <si>
    <r>
      <t xml:space="preserve">Helicobacter Pylori </t>
    </r>
    <r>
      <rPr>
        <i/>
        <sz val="10"/>
        <color indexed="8"/>
        <rFont val="Arial Narrow"/>
        <family val="2"/>
        <charset val="204"/>
      </rPr>
      <t>(serum)</t>
    </r>
  </si>
  <si>
    <t>M-HPY-1D</t>
  </si>
  <si>
    <t>Z98229В</t>
  </si>
  <si>
    <r>
      <t>Гелікобактер Пілорі</t>
    </r>
    <r>
      <rPr>
        <i/>
        <sz val="10"/>
        <color indexed="8"/>
        <rFont val="Arial Narrow"/>
        <family val="2"/>
        <charset val="204"/>
      </rPr>
      <t xml:space="preserve"> (кров, сиров., плазма)</t>
    </r>
  </si>
  <si>
    <t>H730-AW</t>
  </si>
  <si>
    <t>Z06229</t>
  </si>
  <si>
    <r>
      <t>Helicobacter Pylori</t>
    </r>
    <r>
      <rPr>
        <sz val="10"/>
        <rFont val="Arial Narrow"/>
        <family val="2"/>
        <charset val="204"/>
      </rPr>
      <t xml:space="preserve"> </t>
    </r>
    <r>
      <rPr>
        <i/>
        <sz val="10"/>
        <color indexed="8"/>
        <rFont val="Arial Narrow"/>
        <family val="2"/>
        <charset val="204"/>
      </rPr>
      <t>(blood, serum, plasma)</t>
    </r>
  </si>
  <si>
    <r>
      <t xml:space="preserve">Геликобактер Пилори </t>
    </r>
    <r>
      <rPr>
        <i/>
        <sz val="10"/>
        <color indexed="8"/>
        <rFont val="Arial Narrow"/>
        <family val="2"/>
        <charset val="204"/>
      </rPr>
      <t>(кровь, сывор., плазма)</t>
    </r>
  </si>
  <si>
    <t>3-018-000</t>
  </si>
  <si>
    <t>3-018-110</t>
  </si>
  <si>
    <r>
      <t xml:space="preserve">Гелікобактер Пілорі </t>
    </r>
    <r>
      <rPr>
        <i/>
        <sz val="10"/>
        <color indexed="8"/>
        <rFont val="Arial Narrow"/>
        <family val="2"/>
        <charset val="204"/>
      </rPr>
      <t>(капілярна кров)</t>
    </r>
  </si>
  <si>
    <t>HP-W23</t>
  </si>
  <si>
    <t>Z08090СЕ</t>
  </si>
  <si>
    <r>
      <t xml:space="preserve">Гелікобактер Пілорі антиген </t>
    </r>
    <r>
      <rPr>
        <i/>
        <sz val="10"/>
        <color indexed="8"/>
        <rFont val="Arial Narrow"/>
        <family val="2"/>
        <charset val="204"/>
      </rPr>
      <t>(стілець)</t>
    </r>
  </si>
  <si>
    <r>
      <t xml:space="preserve">Helicobacter Pylori Ag </t>
    </r>
    <r>
      <rPr>
        <i/>
        <sz val="10"/>
        <color indexed="8"/>
        <rFont val="Arial Narrow"/>
        <family val="2"/>
        <charset val="204"/>
      </rPr>
      <t>(stool)</t>
    </r>
  </si>
  <si>
    <r>
      <t xml:space="preserve">Геликобактер Пилори антиген </t>
    </r>
    <r>
      <rPr>
        <i/>
        <sz val="10"/>
        <color indexed="8"/>
        <rFont val="Arial Narrow"/>
        <family val="2"/>
        <charset val="204"/>
      </rPr>
      <t>(стул)</t>
    </r>
  </si>
  <si>
    <t>3-018-200</t>
  </si>
  <si>
    <t>118561-25</t>
  </si>
  <si>
    <t>118562-25</t>
  </si>
  <si>
    <t>3-018-945</t>
  </si>
  <si>
    <t xml:space="preserve">Гелікобактер Пілорі </t>
  </si>
  <si>
    <t xml:space="preserve">Helicobacter Pylori </t>
  </si>
  <si>
    <t xml:space="preserve">Геликобактер Пилори </t>
  </si>
  <si>
    <t>M-HPY-2D</t>
  </si>
  <si>
    <t>Helicobacter Pylori Cassette, stool sample</t>
  </si>
  <si>
    <t>118564-25</t>
  </si>
  <si>
    <t>176512-25</t>
  </si>
  <si>
    <r>
      <t xml:space="preserve">Гонорея </t>
    </r>
    <r>
      <rPr>
        <i/>
        <sz val="10"/>
        <color indexed="8"/>
        <rFont val="Arial Narrow"/>
        <family val="2"/>
        <charset val="204"/>
      </rPr>
      <t>(мазок)</t>
    </r>
  </si>
  <si>
    <r>
      <t>Gonorrhoea</t>
    </r>
    <r>
      <rPr>
        <i/>
        <sz val="10"/>
        <color indexed="8"/>
        <rFont val="Arial Narrow"/>
        <family val="2"/>
        <charset val="204"/>
      </rPr>
      <t xml:space="preserve"> (swab)</t>
    </r>
  </si>
  <si>
    <t>176510-25</t>
  </si>
  <si>
    <t>1-007-000</t>
  </si>
  <si>
    <t>Єрсинія</t>
  </si>
  <si>
    <t>Yersinia</t>
  </si>
  <si>
    <t>Ерсиния</t>
  </si>
  <si>
    <t>3-007-000</t>
  </si>
  <si>
    <t>Кандіда</t>
  </si>
  <si>
    <t>Candida</t>
  </si>
  <si>
    <t>Кандида</t>
  </si>
  <si>
    <t>176070-25</t>
  </si>
  <si>
    <t>Лейшманія</t>
  </si>
  <si>
    <t>W06200</t>
  </si>
  <si>
    <r>
      <t xml:space="preserve">Малярія P.F. </t>
    </r>
    <r>
      <rPr>
        <i/>
        <sz val="10"/>
        <color indexed="8"/>
        <rFont val="Arial Narrow"/>
        <family val="2"/>
        <charset val="204"/>
      </rPr>
      <t>(кров)</t>
    </r>
  </si>
  <si>
    <r>
      <t>Malaria P.F</t>
    </r>
    <r>
      <rPr>
        <i/>
        <sz val="10"/>
        <rFont val="Arial Narrow"/>
        <family val="2"/>
        <charset val="204"/>
      </rPr>
      <t xml:space="preserve"> (blood)</t>
    </r>
  </si>
  <si>
    <r>
      <t xml:space="preserve">Малярия P.F. </t>
    </r>
    <r>
      <rPr>
        <i/>
        <sz val="10"/>
        <color indexed="8"/>
        <rFont val="Arial Narrow"/>
        <family val="2"/>
        <charset val="204"/>
      </rPr>
      <t>(кровь)</t>
    </r>
  </si>
  <si>
    <t>M100-A</t>
  </si>
  <si>
    <t>Malaria Card</t>
  </si>
  <si>
    <t>172110P-25</t>
  </si>
  <si>
    <t>Малярія (P.f./vivax) (кров)</t>
  </si>
  <si>
    <t>4-004-030</t>
  </si>
  <si>
    <r>
      <t xml:space="preserve">Малярія </t>
    </r>
    <r>
      <rPr>
        <i/>
        <strike/>
        <sz val="10"/>
        <color indexed="8"/>
        <rFont val="Arial Narrow"/>
        <family val="2"/>
        <charset val="204"/>
      </rPr>
      <t>(кров, сиров., плазма)</t>
    </r>
  </si>
  <si>
    <r>
      <t>Malaria</t>
    </r>
    <r>
      <rPr>
        <i/>
        <sz val="10"/>
        <rFont val="Arial Narrow"/>
        <family val="2"/>
        <charset val="204"/>
      </rPr>
      <t xml:space="preserve"> (blood, serum, plasma)</t>
    </r>
  </si>
  <si>
    <r>
      <t xml:space="preserve">Малярия </t>
    </r>
    <r>
      <rPr>
        <i/>
        <sz val="10"/>
        <color indexed="8"/>
        <rFont val="Arial Narrow"/>
        <family val="2"/>
        <charset val="204"/>
      </rPr>
      <t>(кровь, сывор., плазма)</t>
    </r>
  </si>
  <si>
    <t>172101P-25</t>
  </si>
  <si>
    <t>172103P-25</t>
  </si>
  <si>
    <t>IML-50</t>
  </si>
  <si>
    <r>
      <t>Мононуклеоз інфекційний</t>
    </r>
    <r>
      <rPr>
        <i/>
        <sz val="10"/>
        <rFont val="Arial Narrow"/>
        <family val="2"/>
        <charset val="204"/>
      </rPr>
      <t xml:space="preserve"> (сиров.)</t>
    </r>
  </si>
  <si>
    <r>
      <t xml:space="preserve">Infectious Mononucleosis </t>
    </r>
    <r>
      <rPr>
        <i/>
        <sz val="10"/>
        <rFont val="Arial Narrow"/>
        <family val="2"/>
        <charset val="204"/>
      </rPr>
      <t>(serum)</t>
    </r>
  </si>
  <si>
    <t>IML-100</t>
  </si>
  <si>
    <t>6-262</t>
  </si>
  <si>
    <r>
      <t>Infectious Mononucleosis</t>
    </r>
    <r>
      <rPr>
        <i/>
        <sz val="10"/>
        <rFont val="Arial Narrow"/>
        <family val="2"/>
        <charset val="204"/>
      </rPr>
      <t xml:space="preserve"> (serum)</t>
    </r>
  </si>
  <si>
    <r>
      <t xml:space="preserve">Мононуклеоз инфекционный </t>
    </r>
    <r>
      <rPr>
        <i/>
        <sz val="10"/>
        <rFont val="Arial Narrow"/>
        <family val="2"/>
        <charset val="204"/>
      </rPr>
      <t>(сывор.)</t>
    </r>
  </si>
  <si>
    <r>
      <t>Мононуклеоз инфекционный</t>
    </r>
    <r>
      <rPr>
        <i/>
        <sz val="10"/>
        <rFont val="Arial Narrow"/>
        <family val="2"/>
        <charset val="204"/>
      </rPr>
      <t xml:space="preserve"> (сывор.)</t>
    </r>
  </si>
  <si>
    <t>6-261</t>
  </si>
  <si>
    <t>340-50</t>
  </si>
  <si>
    <r>
      <t>Мононуклеоз інфекційний</t>
    </r>
    <r>
      <rPr>
        <i/>
        <strike/>
        <sz val="10"/>
        <rFont val="Arial Narrow"/>
        <family val="2"/>
        <charset val="204"/>
      </rPr>
      <t xml:space="preserve"> (сиров.)</t>
    </r>
  </si>
  <si>
    <t>Z06620СЕ</t>
  </si>
  <si>
    <t>Мононуклеоз інфекційний</t>
  </si>
  <si>
    <t>176522-25</t>
  </si>
  <si>
    <t>1-001-200</t>
  </si>
  <si>
    <r>
      <t xml:space="preserve">Парвовірус Ag </t>
    </r>
    <r>
      <rPr>
        <i/>
        <strike/>
        <sz val="10"/>
        <rFont val="Arial Narrow"/>
        <family val="2"/>
        <charset val="204"/>
      </rPr>
      <t>(стілець)</t>
    </r>
  </si>
  <si>
    <r>
      <t>Parvovirus Ag</t>
    </r>
    <r>
      <rPr>
        <sz val="10"/>
        <rFont val="Arial Narrow"/>
        <family val="2"/>
        <charset val="204"/>
      </rPr>
      <t xml:space="preserve"> </t>
    </r>
    <r>
      <rPr>
        <i/>
        <sz val="10"/>
        <rFont val="Arial Narrow"/>
        <family val="2"/>
        <charset val="204"/>
      </rPr>
      <t>(stool)</t>
    </r>
  </si>
  <si>
    <r>
      <t xml:space="preserve">Парвовирус Ag </t>
    </r>
    <r>
      <rPr>
        <i/>
        <sz val="10"/>
        <rFont val="Arial Narrow"/>
        <family val="2"/>
        <charset val="204"/>
      </rPr>
      <t>(стул)</t>
    </r>
  </si>
  <si>
    <r>
      <t xml:space="preserve">Парвовірус Ag </t>
    </r>
    <r>
      <rPr>
        <i/>
        <sz val="10"/>
        <rFont val="Arial Narrow"/>
        <family val="2"/>
        <charset val="204"/>
      </rPr>
      <t>(стілець)</t>
    </r>
  </si>
  <si>
    <t>3-031-000</t>
  </si>
  <si>
    <t>Парвовірус В19 Ab</t>
  </si>
  <si>
    <t>3-006-420</t>
  </si>
  <si>
    <r>
      <t xml:space="preserve">Ротавірус </t>
    </r>
    <r>
      <rPr>
        <i/>
        <sz val="10"/>
        <color indexed="8"/>
        <rFont val="Arial Narrow"/>
        <family val="2"/>
        <charset val="204"/>
      </rPr>
      <t>(стілець)</t>
    </r>
  </si>
  <si>
    <r>
      <t>Rotalirus</t>
    </r>
    <r>
      <rPr>
        <i/>
        <sz val="10"/>
        <rFont val="Arial Narrow"/>
        <family val="2"/>
        <charset val="204"/>
      </rPr>
      <t xml:space="preserve"> (stool)</t>
    </r>
  </si>
  <si>
    <r>
      <t>Ротавирус</t>
    </r>
    <r>
      <rPr>
        <i/>
        <sz val="10"/>
        <color indexed="8"/>
        <rFont val="Arial Narrow"/>
        <family val="2"/>
        <charset val="204"/>
      </rPr>
      <t xml:space="preserve"> (стул)</t>
    </r>
  </si>
  <si>
    <t>ROTA-F23</t>
  </si>
  <si>
    <t>Rotavirus cassette</t>
  </si>
  <si>
    <t>1-003-200</t>
  </si>
  <si>
    <t>1-003-000</t>
  </si>
  <si>
    <t>RAC-F23M</t>
  </si>
  <si>
    <r>
      <t xml:space="preserve">Ротавірус та аденовірус комботест </t>
    </r>
    <r>
      <rPr>
        <i/>
        <sz val="10"/>
        <color indexed="8"/>
        <rFont val="Arial Narrow"/>
        <family val="2"/>
        <charset val="204"/>
      </rPr>
      <t>(стілець)</t>
    </r>
  </si>
  <si>
    <t>Rotavirus, Adenovirus cassette</t>
  </si>
  <si>
    <t>3-024-000</t>
  </si>
  <si>
    <r>
      <t xml:space="preserve">Ротавірус та аденовірус комботест </t>
    </r>
    <r>
      <rPr>
        <i/>
        <strike/>
        <sz val="10"/>
        <color indexed="8"/>
        <rFont val="Arial Narrow"/>
        <family val="2"/>
        <charset val="204"/>
      </rPr>
      <t>(стілець)</t>
    </r>
  </si>
  <si>
    <r>
      <t>Rotavirus&amp;Adenovirus ComboTest</t>
    </r>
    <r>
      <rPr>
        <b/>
        <i/>
        <sz val="10"/>
        <rFont val="Arial Narrow"/>
        <family val="2"/>
        <charset val="204"/>
      </rPr>
      <t xml:space="preserve"> </t>
    </r>
    <r>
      <rPr>
        <i/>
        <sz val="10"/>
        <rFont val="Arial Narrow"/>
        <family val="2"/>
        <charset val="204"/>
      </rPr>
      <t>(stool)</t>
    </r>
  </si>
  <si>
    <r>
      <t>Ротавирус и аденовирус комботест</t>
    </r>
    <r>
      <rPr>
        <i/>
        <sz val="10"/>
        <color indexed="8"/>
        <rFont val="Arial Narrow"/>
        <family val="2"/>
        <charset val="204"/>
      </rPr>
      <t xml:space="preserve"> (стул)</t>
    </r>
  </si>
  <si>
    <t>6-255</t>
  </si>
  <si>
    <r>
      <t>Сифіліс (RPR)</t>
    </r>
    <r>
      <rPr>
        <i/>
        <sz val="10"/>
        <color indexed="8"/>
        <rFont val="Arial Narrow"/>
        <family val="2"/>
        <charset val="204"/>
      </rPr>
      <t xml:space="preserve"> (сиров., плазма)</t>
    </r>
  </si>
  <si>
    <r>
      <t>Syphilis (RPR)</t>
    </r>
    <r>
      <rPr>
        <sz val="10"/>
        <rFont val="Arial Narrow"/>
        <family val="2"/>
        <charset val="204"/>
      </rPr>
      <t xml:space="preserve"> </t>
    </r>
    <r>
      <rPr>
        <i/>
        <sz val="10"/>
        <color indexed="8"/>
        <rFont val="Arial Narrow"/>
        <family val="2"/>
        <charset val="204"/>
      </rPr>
      <t>(serum, plasma)</t>
    </r>
  </si>
  <si>
    <r>
      <t>Сифилис (RPR)</t>
    </r>
    <r>
      <rPr>
        <i/>
        <sz val="10"/>
        <color indexed="8"/>
        <rFont val="Arial Narrow"/>
        <family val="2"/>
        <charset val="204"/>
      </rPr>
      <t xml:space="preserve"> (сывор., плазма)</t>
    </r>
  </si>
  <si>
    <t>Сифіліс (RPR)</t>
  </si>
  <si>
    <t>Syphilis (RPR)</t>
  </si>
  <si>
    <t>Сифилис (RPR)</t>
  </si>
  <si>
    <t>RPR-500</t>
  </si>
  <si>
    <t>6-256</t>
  </si>
  <si>
    <r>
      <t xml:space="preserve">Сифилис (RPR) </t>
    </r>
    <r>
      <rPr>
        <i/>
        <sz val="10"/>
        <color indexed="8"/>
        <rFont val="Arial Narrow"/>
        <family val="2"/>
        <charset val="204"/>
      </rPr>
      <t>(сывор., плазма)</t>
    </r>
  </si>
  <si>
    <t>500100-500</t>
  </si>
  <si>
    <t>500100-100</t>
  </si>
  <si>
    <t>RPR-100</t>
  </si>
  <si>
    <t>6-259</t>
  </si>
  <si>
    <r>
      <t>Сифіліс (TPHA)</t>
    </r>
    <r>
      <rPr>
        <i/>
        <sz val="10"/>
        <color indexed="8"/>
        <rFont val="Arial Narrow"/>
        <family val="2"/>
        <charset val="204"/>
      </rPr>
      <t xml:space="preserve"> (сиров.)</t>
    </r>
  </si>
  <si>
    <r>
      <t>Syphilis (TPHA)</t>
    </r>
    <r>
      <rPr>
        <sz val="10"/>
        <rFont val="Arial Narrow"/>
        <family val="2"/>
        <charset val="204"/>
      </rPr>
      <t xml:space="preserve"> </t>
    </r>
    <r>
      <rPr>
        <i/>
        <sz val="10"/>
        <color indexed="8"/>
        <rFont val="Arial Narrow"/>
        <family val="2"/>
        <charset val="204"/>
      </rPr>
      <t>(serum)</t>
    </r>
  </si>
  <si>
    <r>
      <t>Сифилис (TPHA)</t>
    </r>
    <r>
      <rPr>
        <i/>
        <sz val="10"/>
        <color indexed="8"/>
        <rFont val="Arial Narrow"/>
        <family val="2"/>
        <charset val="204"/>
      </rPr>
      <t xml:space="preserve"> (сывор.)</t>
    </r>
  </si>
  <si>
    <t>Сифіліс (TPHA)</t>
  </si>
  <si>
    <t>Syphilis (TPHA)</t>
  </si>
  <si>
    <t>Сифилис (TPHA)</t>
  </si>
  <si>
    <t>MP041</t>
  </si>
  <si>
    <t>Сифіліс (TPHA) - 5 мікропланшеток</t>
  </si>
  <si>
    <t>Syphilis (TPHA) - 5 мікропланшеток</t>
  </si>
  <si>
    <t>6-257</t>
  </si>
  <si>
    <r>
      <t xml:space="preserve">Сифіліс (VDRL) </t>
    </r>
    <r>
      <rPr>
        <i/>
        <sz val="10"/>
        <color indexed="8"/>
        <rFont val="Arial Narrow"/>
        <family val="2"/>
        <charset val="204"/>
      </rPr>
      <t>(сиров.)</t>
    </r>
  </si>
  <si>
    <r>
      <t>Syphilis (VDRL)</t>
    </r>
    <r>
      <rPr>
        <sz val="10"/>
        <rFont val="Arial Narrow"/>
        <family val="2"/>
        <charset val="204"/>
      </rPr>
      <t xml:space="preserve"> </t>
    </r>
    <r>
      <rPr>
        <i/>
        <sz val="10"/>
        <color indexed="8"/>
        <rFont val="Arial Narrow"/>
        <family val="2"/>
        <charset val="204"/>
      </rPr>
      <t>(serum)</t>
    </r>
  </si>
  <si>
    <r>
      <t>Сифилис (VDRL)</t>
    </r>
    <r>
      <rPr>
        <i/>
        <sz val="10"/>
        <color indexed="8"/>
        <rFont val="Arial Narrow"/>
        <family val="2"/>
        <charset val="204"/>
      </rPr>
      <t xml:space="preserve"> (сывор.)</t>
    </r>
  </si>
  <si>
    <t>Сифіліс (VDRL)</t>
  </si>
  <si>
    <t>Syphilis (VDRL)</t>
  </si>
  <si>
    <t>Сифилис (VDRL)</t>
  </si>
  <si>
    <t>6-258</t>
  </si>
  <si>
    <r>
      <t>Syphilis (VDRL)</t>
    </r>
    <r>
      <rPr>
        <b/>
        <i/>
        <sz val="10"/>
        <color indexed="8"/>
        <rFont val="Arial Narrow"/>
        <family val="2"/>
        <charset val="204"/>
      </rPr>
      <t xml:space="preserve"> </t>
    </r>
    <r>
      <rPr>
        <i/>
        <sz val="10"/>
        <color indexed="8"/>
        <rFont val="Arial Narrow"/>
        <family val="2"/>
        <charset val="204"/>
      </rPr>
      <t>(serum)</t>
    </r>
  </si>
  <si>
    <r>
      <t xml:space="preserve">Сифилис (VDRL) </t>
    </r>
    <r>
      <rPr>
        <i/>
        <sz val="10"/>
        <color indexed="8"/>
        <rFont val="Arial Narrow"/>
        <family val="2"/>
        <charset val="204"/>
      </rPr>
      <t>(сывор.)</t>
    </r>
  </si>
  <si>
    <t>M-SYP-2S</t>
  </si>
  <si>
    <r>
      <t>Сифіліс</t>
    </r>
    <r>
      <rPr>
        <i/>
        <sz val="10"/>
        <color indexed="8"/>
        <rFont val="Arial Narrow"/>
        <family val="2"/>
        <charset val="204"/>
      </rPr>
      <t xml:space="preserve"> (кров, сиров., плазма)</t>
    </r>
  </si>
  <si>
    <r>
      <t>Syphilis dipstick</t>
    </r>
    <r>
      <rPr>
        <i/>
        <sz val="10"/>
        <color indexed="8"/>
        <rFont val="Arial Narrow"/>
        <family val="2"/>
        <charset val="204"/>
      </rPr>
      <t xml:space="preserve"> (blood, serum, plasma)</t>
    </r>
  </si>
  <si>
    <t>SYP-W11</t>
  </si>
  <si>
    <t>M-SYP-2D</t>
  </si>
  <si>
    <t>Z06903</t>
  </si>
  <si>
    <r>
      <t>Syphilis</t>
    </r>
    <r>
      <rPr>
        <sz val="10"/>
        <rFont val="Arial Narrow"/>
        <family val="2"/>
        <charset val="204"/>
      </rPr>
      <t xml:space="preserve"> </t>
    </r>
    <r>
      <rPr>
        <i/>
        <sz val="10"/>
        <rFont val="Arial Narrow"/>
        <family val="2"/>
        <charset val="204"/>
      </rPr>
      <t>(blood, serum, plasma)</t>
    </r>
  </si>
  <si>
    <r>
      <t>Сифилис</t>
    </r>
    <r>
      <rPr>
        <i/>
        <sz val="10"/>
        <color indexed="8"/>
        <rFont val="Arial Narrow"/>
        <family val="2"/>
        <charset val="204"/>
      </rPr>
      <t xml:space="preserve"> (кровь, сывор., плазма)</t>
    </r>
  </si>
  <si>
    <t>SYP-W23</t>
  </si>
  <si>
    <t>Syphilis dipstick</t>
  </si>
  <si>
    <t>176500-25</t>
  </si>
  <si>
    <t>S900-A</t>
  </si>
  <si>
    <t>Syphilis Card Test (Buffer included)</t>
  </si>
  <si>
    <t>HIV-P11</t>
  </si>
  <si>
    <r>
      <t>СНІД 1+2</t>
    </r>
    <r>
      <rPr>
        <i/>
        <sz val="10"/>
        <color indexed="8"/>
        <rFont val="Arial Narrow"/>
        <family val="2"/>
        <charset val="204"/>
      </rPr>
      <t xml:space="preserve"> (сиров., плазма)</t>
    </r>
  </si>
  <si>
    <r>
      <t xml:space="preserve">HIV 1+2 </t>
    </r>
    <r>
      <rPr>
        <i/>
        <sz val="10"/>
        <color indexed="8"/>
        <rFont val="Arial Narrow"/>
        <family val="2"/>
        <charset val="204"/>
      </rPr>
      <t>(serum, plasma)</t>
    </r>
  </si>
  <si>
    <t>HIV-W11</t>
  </si>
  <si>
    <r>
      <t xml:space="preserve">СНІД 1+2 </t>
    </r>
    <r>
      <rPr>
        <i/>
        <sz val="10"/>
        <color indexed="8"/>
        <rFont val="Arial Narrow"/>
        <family val="2"/>
        <charset val="204"/>
      </rPr>
      <t>(кров, сиров., плазма)</t>
    </r>
  </si>
  <si>
    <r>
      <t xml:space="preserve">HIV 1+2 </t>
    </r>
    <r>
      <rPr>
        <i/>
        <sz val="10"/>
        <color indexed="8"/>
        <rFont val="Arial Narrow"/>
        <family val="2"/>
        <charset val="204"/>
      </rPr>
      <t>(blood, serum, plasma)</t>
    </r>
  </si>
  <si>
    <t>HIV-W23</t>
  </si>
  <si>
    <t>M-HIV-1D</t>
  </si>
  <si>
    <t>W06110</t>
  </si>
  <si>
    <r>
      <t xml:space="preserve">СНІД 1+2 </t>
    </r>
    <r>
      <rPr>
        <i/>
        <sz val="10"/>
        <color indexed="8"/>
        <rFont val="Arial Narrow"/>
        <family val="2"/>
        <charset val="204"/>
      </rPr>
      <t>(сиров., плазма)</t>
    </r>
  </si>
  <si>
    <r>
      <t xml:space="preserve">СПИД 1+2 </t>
    </r>
    <r>
      <rPr>
        <i/>
        <sz val="10"/>
        <color indexed="8"/>
        <rFont val="Arial Narrow"/>
        <family val="2"/>
        <charset val="204"/>
      </rPr>
      <t>(сывор., плазма)</t>
    </r>
  </si>
  <si>
    <t>4-005-025</t>
  </si>
  <si>
    <r>
      <t xml:space="preserve">СНІД 1+2 </t>
    </r>
    <r>
      <rPr>
        <i/>
        <strike/>
        <sz val="10"/>
        <color indexed="8"/>
        <rFont val="Arial Narrow"/>
        <family val="2"/>
        <charset val="204"/>
      </rPr>
      <t>(кров, сиров., плазма)</t>
    </r>
  </si>
  <si>
    <r>
      <t>HIV 1+2</t>
    </r>
    <r>
      <rPr>
        <sz val="10"/>
        <rFont val="Arial Narrow"/>
        <family val="2"/>
        <charset val="204"/>
      </rPr>
      <t xml:space="preserve"> </t>
    </r>
    <r>
      <rPr>
        <i/>
        <sz val="10"/>
        <color indexed="8"/>
        <rFont val="Arial Narrow"/>
        <family val="2"/>
        <charset val="204"/>
      </rPr>
      <t>(blood, serum, plasma)</t>
    </r>
  </si>
  <si>
    <r>
      <t xml:space="preserve">СПИД 1+2 </t>
    </r>
    <r>
      <rPr>
        <i/>
        <sz val="10"/>
        <color indexed="8"/>
        <rFont val="Arial Narrow"/>
        <family val="2"/>
        <charset val="204"/>
      </rPr>
      <t>(кров, сывор., плазма)</t>
    </r>
  </si>
  <si>
    <t>HIV-P23</t>
  </si>
  <si>
    <t>H112-A</t>
  </si>
  <si>
    <t>W06111</t>
  </si>
  <si>
    <t>177575-25</t>
  </si>
  <si>
    <t>СНІД 1+2</t>
  </si>
  <si>
    <t>W06112</t>
  </si>
  <si>
    <r>
      <t xml:space="preserve">СНІД 1+2 трилінії </t>
    </r>
    <r>
      <rPr>
        <i/>
        <sz val="10"/>
        <color indexed="8"/>
        <rFont val="Arial Narrow"/>
        <family val="2"/>
        <charset val="204"/>
      </rPr>
      <t>(кров, сиров., плазма)</t>
    </r>
  </si>
  <si>
    <t>1-002-000</t>
  </si>
  <si>
    <t>Стафілокок</t>
  </si>
  <si>
    <t>Staphylococcus</t>
  </si>
  <si>
    <t>Стафилококк</t>
  </si>
  <si>
    <t>M-STA-1S</t>
  </si>
  <si>
    <r>
      <t>Стрептокок A</t>
    </r>
    <r>
      <rPr>
        <i/>
        <sz val="10"/>
        <rFont val="Arial Narrow"/>
        <family val="2"/>
        <charset val="204"/>
      </rPr>
      <t xml:space="preserve"> (мазок гортані)</t>
    </r>
  </si>
  <si>
    <t>Strep A dipstip</t>
  </si>
  <si>
    <t>3-017-400</t>
  </si>
  <si>
    <r>
      <t xml:space="preserve">Streptococcus A </t>
    </r>
    <r>
      <rPr>
        <i/>
        <sz val="10"/>
        <rFont val="Arial Narrow"/>
        <family val="2"/>
        <charset val="204"/>
      </rPr>
      <t>(larynx swab)</t>
    </r>
  </si>
  <si>
    <r>
      <t>Стрептококк A</t>
    </r>
    <r>
      <rPr>
        <i/>
        <sz val="10"/>
        <rFont val="Arial Narrow"/>
        <family val="2"/>
        <charset val="204"/>
      </rPr>
      <t xml:space="preserve"> (мазок гортани)</t>
    </r>
  </si>
  <si>
    <t>M-STA-1D</t>
  </si>
  <si>
    <t>Strep A cassette</t>
  </si>
  <si>
    <t>STA-S23</t>
  </si>
  <si>
    <t>Z98230</t>
  </si>
  <si>
    <r>
      <t xml:space="preserve">Стрептокок A </t>
    </r>
    <r>
      <rPr>
        <i/>
        <sz val="10"/>
        <rFont val="Arial Narrow"/>
        <family val="2"/>
        <charset val="204"/>
      </rPr>
      <t>(мазок з гортані)</t>
    </r>
  </si>
  <si>
    <t>Z98223</t>
  </si>
  <si>
    <t>176550-25</t>
  </si>
  <si>
    <r>
      <t>Стрептокок A</t>
    </r>
    <r>
      <rPr>
        <i/>
        <sz val="10"/>
        <color indexed="8"/>
        <rFont val="Arial Narrow"/>
        <family val="2"/>
        <charset val="204"/>
      </rPr>
      <t xml:space="preserve"> (мазок)</t>
    </r>
  </si>
  <si>
    <t>M-STB-1D</t>
  </si>
  <si>
    <r>
      <t>Стрептокок B</t>
    </r>
    <r>
      <rPr>
        <i/>
        <sz val="10"/>
        <rFont val="Arial Narrow"/>
        <family val="2"/>
        <charset val="204"/>
      </rPr>
      <t xml:space="preserve"> (мазок гортані)</t>
    </r>
  </si>
  <si>
    <t>Strep B cassette</t>
  </si>
  <si>
    <t>1-006-000</t>
  </si>
  <si>
    <t>Стрептокок B</t>
  </si>
  <si>
    <t>Streptococcus B</t>
  </si>
  <si>
    <t>Стрептококк B</t>
  </si>
  <si>
    <t>STB-S23</t>
  </si>
  <si>
    <t>1-006-001</t>
  </si>
  <si>
    <t>Стрептокок D</t>
  </si>
  <si>
    <t>Streptococcus D</t>
  </si>
  <si>
    <t>Стрептококк D</t>
  </si>
  <si>
    <r>
      <t>Токсоплазма</t>
    </r>
    <r>
      <rPr>
        <i/>
        <sz val="10"/>
        <rFont val="Arial Narrow"/>
        <family val="2"/>
        <charset val="204"/>
      </rPr>
      <t xml:space="preserve"> (сиров.)</t>
    </r>
  </si>
  <si>
    <r>
      <t xml:space="preserve">Toxoplasma  </t>
    </r>
    <r>
      <rPr>
        <i/>
        <sz val="10"/>
        <rFont val="Arial Narrow"/>
        <family val="2"/>
        <charset val="204"/>
      </rPr>
      <t>(serum)</t>
    </r>
  </si>
  <si>
    <r>
      <t>Токсоплазма</t>
    </r>
    <r>
      <rPr>
        <i/>
        <sz val="10"/>
        <rFont val="Arial Narrow"/>
        <family val="2"/>
        <charset val="204"/>
      </rPr>
      <t xml:space="preserve"> (сывор.)</t>
    </r>
  </si>
  <si>
    <t>6-260</t>
  </si>
  <si>
    <r>
      <t xml:space="preserve">Toxoplasma </t>
    </r>
    <r>
      <rPr>
        <sz val="10"/>
        <rFont val="Arial Narrow"/>
        <family val="2"/>
        <charset val="204"/>
      </rPr>
      <t xml:space="preserve"> </t>
    </r>
    <r>
      <rPr>
        <i/>
        <sz val="10"/>
        <rFont val="Arial Narrow"/>
        <family val="2"/>
        <charset val="204"/>
      </rPr>
      <t>(serum)</t>
    </r>
  </si>
  <si>
    <t>3-005-000</t>
  </si>
  <si>
    <r>
      <t>Токсоплазма</t>
    </r>
    <r>
      <rPr>
        <i/>
        <strike/>
        <sz val="10"/>
        <rFont val="Arial Narrow"/>
        <family val="2"/>
        <charset val="204"/>
      </rPr>
      <t xml:space="preserve"> </t>
    </r>
  </si>
  <si>
    <t xml:space="preserve">Toxoplasma </t>
  </si>
  <si>
    <r>
      <t>Токсоплазма</t>
    </r>
    <r>
      <rPr>
        <i/>
        <sz val="10"/>
        <rFont val="Arial Narrow"/>
        <family val="2"/>
        <charset val="204"/>
      </rPr>
      <t xml:space="preserve"> </t>
    </r>
  </si>
  <si>
    <t>3-005-100</t>
  </si>
  <si>
    <t>3-009-000</t>
  </si>
  <si>
    <t>Трихомонада</t>
  </si>
  <si>
    <t>Trichomonada</t>
  </si>
  <si>
    <t>173106M-25</t>
  </si>
  <si>
    <t>Тропічна лихоманка (Dengue) IgG/IgM  (мін. 500 тестів)</t>
  </si>
  <si>
    <t>173106P-25</t>
  </si>
  <si>
    <t>Тропічна лихоманка (Dengue) IgG/IgM (кров, сиров.) (мін. 500 тестів)</t>
  </si>
  <si>
    <t>E100-A</t>
  </si>
  <si>
    <t>Тропічна лихоманка IgG</t>
  </si>
  <si>
    <t>Dengue IgG Card</t>
  </si>
  <si>
    <t>E102-A</t>
  </si>
  <si>
    <t>Тропічна лихоманка IgG/IgM</t>
  </si>
  <si>
    <t>Dengue IgG/IgM Card</t>
  </si>
  <si>
    <t>Z06240</t>
  </si>
  <si>
    <t>Тропічна лихоманка антитіла (кров, сиров., плазма)</t>
  </si>
  <si>
    <t>Dengue Ab</t>
  </si>
  <si>
    <t>M-TBC-1D</t>
  </si>
  <si>
    <t>Туберкульоз</t>
  </si>
  <si>
    <t>Tuberculosis (total Ig)</t>
  </si>
  <si>
    <t>M-TBC-2D</t>
  </si>
  <si>
    <r>
      <t>CPK Isoenzymes Kit N. 13</t>
    </r>
    <r>
      <rPr>
        <sz val="10"/>
        <color indexed="8"/>
        <rFont val="Arial Narrow"/>
        <family val="2"/>
        <charset val="204"/>
      </rPr>
      <t xml:space="preserve"> Samples per gel WITH REACTION SYSTEM</t>
    </r>
  </si>
  <si>
    <r>
      <t xml:space="preserve">CPK Isoenzymes Kit N. 13 </t>
    </r>
    <r>
      <rPr>
        <sz val="10"/>
        <rFont val="Arial Narrow"/>
        <family val="2"/>
        <charset val="204"/>
      </rPr>
      <t>- набор для определения CPK изоферментов, с робочей системой (13 образцов)</t>
    </r>
  </si>
  <si>
    <t>SRE612K</t>
  </si>
  <si>
    <t>LDH Isoenzymes Kit N. 13 - набір для визначення LDH ізоферментів, з робочою системою (13 взірців)</t>
  </si>
  <si>
    <r>
      <t xml:space="preserve">LDH Isoenzymes Kit N. 13 </t>
    </r>
    <r>
      <rPr>
        <sz val="10"/>
        <color indexed="8"/>
        <rFont val="Arial Narrow"/>
        <family val="2"/>
        <charset val="204"/>
      </rPr>
      <t>Samples per gel WITH REACTION SYSTEM</t>
    </r>
  </si>
  <si>
    <r>
      <t xml:space="preserve">LDH Isoenzymes Kit N. 13 </t>
    </r>
    <r>
      <rPr>
        <sz val="10"/>
        <rFont val="Arial Narrow"/>
        <family val="2"/>
        <charset val="204"/>
      </rPr>
      <t>- набор для определения LDH изоферментов, с робочей системой (13 образцов)</t>
    </r>
  </si>
  <si>
    <t>SRE620K</t>
  </si>
  <si>
    <r>
      <t>SDS Urine N. 7</t>
    </r>
    <r>
      <rPr>
        <sz val="10"/>
        <rFont val="Arial Narrow"/>
        <family val="2"/>
        <charset val="204"/>
      </rPr>
      <t xml:space="preserve"> - набір для визначення SDS сечі +кислий фіолетовий барвник </t>
    </r>
    <r>
      <rPr>
        <i/>
        <sz val="10"/>
        <rFont val="Arial Narrow"/>
        <family val="2"/>
        <charset val="204"/>
      </rPr>
      <t>(7 взірців)</t>
    </r>
  </si>
  <si>
    <r>
      <t>SDS Urine N. 7</t>
    </r>
    <r>
      <rPr>
        <sz val="10"/>
        <color indexed="8"/>
        <rFont val="Arial Narrow"/>
        <family val="2"/>
        <charset val="204"/>
      </rPr>
      <t xml:space="preserve"> Samples per gel Acid Violet staining Solution</t>
    </r>
  </si>
  <si>
    <r>
      <t xml:space="preserve">SDS Urine N. 7 - </t>
    </r>
    <r>
      <rPr>
        <sz val="10"/>
        <rFont val="Arial Narrow"/>
        <family val="2"/>
        <charset val="204"/>
      </rPr>
      <t>набор для определения SDS мочи +кислый фиолетовый краситель (7 образцов)</t>
    </r>
  </si>
  <si>
    <r>
      <t xml:space="preserve">Isoelectrofocusing of the CSF Kit N. 6 </t>
    </r>
    <r>
      <rPr>
        <sz val="10"/>
        <color indexed="8"/>
        <rFont val="Arial Narrow"/>
        <family val="2"/>
        <charset val="204"/>
      </rPr>
      <t>- набір для ізокелектрофокусування спинномозкової рідини</t>
    </r>
    <r>
      <rPr>
        <b/>
        <sz val="10"/>
        <color indexed="8"/>
        <rFont val="Arial Narrow"/>
        <family val="2"/>
        <charset val="204"/>
      </rPr>
      <t xml:space="preserve"> </t>
    </r>
    <r>
      <rPr>
        <i/>
        <sz val="10"/>
        <color indexed="8"/>
        <rFont val="Arial Narrow"/>
        <family val="2"/>
        <charset val="204"/>
      </rPr>
      <t>(6 пар)</t>
    </r>
  </si>
  <si>
    <r>
      <t xml:space="preserve">Isoelectrofocusing of the CSF Kit N. 6 </t>
    </r>
    <r>
      <rPr>
        <sz val="10"/>
        <color indexed="8"/>
        <rFont val="Arial Narrow"/>
        <family val="2"/>
        <charset val="204"/>
      </rPr>
      <t>pairs for gel</t>
    </r>
  </si>
  <si>
    <r>
      <t xml:space="preserve">Isoelectrofocusing of the CSF Kit N. 6 </t>
    </r>
    <r>
      <rPr>
        <sz val="10"/>
        <color indexed="8"/>
        <rFont val="Arial Narrow"/>
        <family val="2"/>
        <charset val="204"/>
      </rPr>
      <t>- набор для изоэлектрофокусирования спиномозговой жидкости</t>
    </r>
    <r>
      <rPr>
        <b/>
        <sz val="10"/>
        <color indexed="8"/>
        <rFont val="Arial Narrow"/>
        <family val="2"/>
        <charset val="204"/>
      </rPr>
      <t xml:space="preserve"> </t>
    </r>
    <r>
      <rPr>
        <sz val="10"/>
        <color indexed="8"/>
        <rFont val="Arial Narrow"/>
        <family val="2"/>
        <charset val="204"/>
      </rPr>
      <t>(6 пар)</t>
    </r>
  </si>
  <si>
    <t>SRE622K</t>
  </si>
  <si>
    <t>Концентровані барвники для rислого cинього, cуданового xорного, та кислого фіолетового</t>
  </si>
  <si>
    <t>Concentrated Destain Solution for Acid Blue, Sudan Black and Acid Violet</t>
  </si>
  <si>
    <t>Концентрированные красители для кислого cинего, cуданового черного и кислого фиолетового</t>
  </si>
  <si>
    <t>6x100ml</t>
  </si>
  <si>
    <t>Антисироватки</t>
  </si>
  <si>
    <t>Антисыворотки</t>
  </si>
  <si>
    <t>Antiserum</t>
  </si>
  <si>
    <t>SCE232M</t>
  </si>
  <si>
    <r>
      <t xml:space="preserve">Antisera kit FIX/lgG/lgA/lgM/Kappa/Lambda </t>
    </r>
    <r>
      <rPr>
        <sz val="10"/>
        <color indexed="8"/>
        <rFont val="Arial Narrow"/>
        <family val="2"/>
        <charset val="204"/>
      </rPr>
      <t>- набір антисироваток FIX/lgG/lgA/lgM/Каппа/Лямбда</t>
    </r>
    <r>
      <rPr>
        <b/>
        <sz val="10"/>
        <color indexed="8"/>
        <rFont val="Arial Narrow"/>
        <family val="2"/>
        <charset val="204"/>
      </rPr>
      <t xml:space="preserve"> </t>
    </r>
    <r>
      <rPr>
        <i/>
        <sz val="10"/>
        <color indexed="8"/>
        <rFont val="Arial Narrow"/>
        <family val="2"/>
        <charset val="204"/>
      </rPr>
      <t>(для SRE623K/SRE624K/SRE627K/SRE628K)</t>
    </r>
  </si>
  <si>
    <t>Antisera kit FIX/lgG/lgA/lgM/Kappa/Lambda  (for SRE623K/SRE624K/SRE627K/SRE628K)</t>
  </si>
  <si>
    <r>
      <t xml:space="preserve">Antisera kit FIX/lgG/lgA/lgM/Kappa/Lambda </t>
    </r>
    <r>
      <rPr>
        <sz val="10"/>
        <color indexed="8"/>
        <rFont val="Arial Narrow"/>
        <family val="2"/>
        <charset val="204"/>
      </rPr>
      <t>- набор антисывороток FIX/lgG/lgA/lgM/каппа/лямбда</t>
    </r>
    <r>
      <rPr>
        <b/>
        <sz val="10"/>
        <color indexed="8"/>
        <rFont val="Arial Narrow"/>
        <family val="2"/>
        <charset val="204"/>
      </rPr>
      <t xml:space="preserve"> </t>
    </r>
    <r>
      <rPr>
        <i/>
        <sz val="10"/>
        <color indexed="8"/>
        <rFont val="Arial Narrow"/>
        <family val="2"/>
        <charset val="204"/>
      </rPr>
      <t>(для SRE623K/SRE624K/SRE627K/SRE628K)</t>
    </r>
  </si>
  <si>
    <t>SCE240M</t>
  </si>
  <si>
    <t xml:space="preserve">Фіксуючий розчин, 1.5 мл </t>
  </si>
  <si>
    <t>Fixative Solution 1.5 ml</t>
  </si>
  <si>
    <r>
      <t xml:space="preserve">Фиксирующий раствор, </t>
    </r>
    <r>
      <rPr>
        <sz val="10"/>
        <color indexed="8"/>
        <rFont val="Arial Narrow"/>
        <family val="2"/>
        <charset val="204"/>
      </rPr>
      <t xml:space="preserve">1.5 мл </t>
    </r>
  </si>
  <si>
    <t>SCE236M</t>
  </si>
  <si>
    <r>
      <t xml:space="preserve">Антисироватка IgG </t>
    </r>
    <r>
      <rPr>
        <i/>
        <sz val="10"/>
        <color indexed="8"/>
        <rFont val="Arial Narrow"/>
        <family val="2"/>
        <charset val="204"/>
      </rPr>
      <t>(флакон 0.9 мл)</t>
    </r>
  </si>
  <si>
    <t>Antisera IgG Vial 0.9 ml</t>
  </si>
  <si>
    <t>Антисыворотка IgG (флакон 0.9 мл)</t>
  </si>
  <si>
    <t>SCE235M</t>
  </si>
  <si>
    <r>
      <t xml:space="preserve">Антисироватка IgA </t>
    </r>
    <r>
      <rPr>
        <i/>
        <sz val="10"/>
        <color indexed="8"/>
        <rFont val="Arial Narrow"/>
        <family val="2"/>
        <charset val="204"/>
      </rPr>
      <t>(флакон 0.9 мл)</t>
    </r>
  </si>
  <si>
    <t>Antisera IgA Vial 0.9 ml</t>
  </si>
  <si>
    <t>Антисыворотка IgA (флакон 0.9 мл)</t>
  </si>
  <si>
    <t>SCE237M</t>
  </si>
  <si>
    <r>
      <t xml:space="preserve">Антисироватка IgM </t>
    </r>
    <r>
      <rPr>
        <i/>
        <sz val="10"/>
        <color indexed="8"/>
        <rFont val="Arial Narrow"/>
        <family val="2"/>
        <charset val="204"/>
      </rPr>
      <t>(флакон 0.9 мл)</t>
    </r>
  </si>
  <si>
    <t>Antisera IgM Vial 0.9 ml</t>
  </si>
  <si>
    <t>Антисыворотка IgM (флакон 0.9 мл)</t>
  </si>
  <si>
    <t>SCE238M</t>
  </si>
  <si>
    <r>
      <t xml:space="preserve">Каппа зв'язаний і вільний </t>
    </r>
    <r>
      <rPr>
        <i/>
        <sz val="10"/>
        <color indexed="8"/>
        <rFont val="Arial Narrow"/>
        <family val="2"/>
        <charset val="204"/>
      </rPr>
      <t>(флакон 0.9 мл)</t>
    </r>
  </si>
  <si>
    <t>Kappa Bound and Free Vial 0.9 ml</t>
  </si>
  <si>
    <r>
      <t xml:space="preserve">Каппа связанный и свободный </t>
    </r>
    <r>
      <rPr>
        <sz val="10"/>
        <color indexed="8"/>
        <rFont val="Arial Narrow"/>
        <family val="2"/>
        <charset val="204"/>
      </rPr>
      <t>(флакон 0.9 мл)</t>
    </r>
  </si>
  <si>
    <t>SCE239M</t>
  </si>
  <si>
    <r>
      <t xml:space="preserve">Лямбда зв'язаний і вільний </t>
    </r>
    <r>
      <rPr>
        <sz val="10"/>
        <color indexed="8"/>
        <rFont val="Arial Narrow"/>
        <family val="2"/>
        <charset val="204"/>
      </rPr>
      <t>(флакон 0.9 мл)</t>
    </r>
  </si>
  <si>
    <t>Lambda Bound and Free Vial 0.9 ml</t>
  </si>
  <si>
    <r>
      <t xml:space="preserve">Лямбда связанный и свободный </t>
    </r>
    <r>
      <rPr>
        <sz val="10"/>
        <color indexed="8"/>
        <rFont val="Arial Narrow"/>
        <family val="2"/>
        <charset val="204"/>
      </rPr>
      <t>(флакон 0.9 мл)</t>
    </r>
  </si>
  <si>
    <t>SCE280M</t>
  </si>
  <si>
    <r>
      <t xml:space="preserve">Antisera kit FIX/trivalentGAM/Kappa/Lambda/Kappa Free/ Lambda Free </t>
    </r>
    <r>
      <rPr>
        <sz val="10"/>
        <color indexed="8"/>
        <rFont val="Arial Narrow"/>
        <family val="2"/>
        <charset val="204"/>
      </rPr>
      <t xml:space="preserve">- набір антисироваток FIX/trivalentGAM/Kappa/Lambda/Kappa вільний/ Lambda вільний </t>
    </r>
    <r>
      <rPr>
        <i/>
        <sz val="10"/>
        <color indexed="8"/>
        <rFont val="Arial Narrow"/>
        <family val="2"/>
        <charset val="204"/>
      </rPr>
      <t>(для SRE625K/SRE626K)</t>
    </r>
  </si>
  <si>
    <t>Antisera kit FIX/trivalentGAM/Kappa/Lambda/Kappa Free/ Lambda Free (for SRE625K/SRE626K)</t>
  </si>
  <si>
    <r>
      <t xml:space="preserve">Antisera kit FIX/trivalentGAM/Kappa/Lambda/Kappa Free/Lambda Free </t>
    </r>
    <r>
      <rPr>
        <sz val="10"/>
        <color indexed="8"/>
        <rFont val="Arial Narrow"/>
        <family val="2"/>
        <charset val="204"/>
      </rPr>
      <t xml:space="preserve">- набор антисывороток FIX/trivalentGAM/каппа/лямбда/каппа свободный/лямбда свободный </t>
    </r>
    <r>
      <rPr>
        <i/>
        <sz val="10"/>
        <color indexed="8"/>
        <rFont val="Arial Narrow"/>
        <family val="2"/>
        <charset val="204"/>
      </rPr>
      <t>(для SRE625K/SRE626K)</t>
    </r>
  </si>
  <si>
    <t>SCE270M</t>
  </si>
  <si>
    <r>
      <t>Тривалентний IgG/igA/IgM</t>
    </r>
    <r>
      <rPr>
        <sz val="10"/>
        <color indexed="8"/>
        <rFont val="Arial Narrow"/>
        <family val="2"/>
        <charset val="204"/>
      </rPr>
      <t xml:space="preserve"> </t>
    </r>
    <r>
      <rPr>
        <i/>
        <sz val="10"/>
        <color indexed="8"/>
        <rFont val="Arial Narrow"/>
        <family val="2"/>
        <charset val="204"/>
      </rPr>
      <t>(флакон 0.9 мл)</t>
    </r>
  </si>
  <si>
    <t>Trivalent IgG/igA/IgM Vial 0.9 ml</t>
  </si>
  <si>
    <r>
      <t>Трехвалентный IgG/ІgA/IgM</t>
    </r>
    <r>
      <rPr>
        <sz val="10"/>
        <color indexed="8"/>
        <rFont val="Arial Narrow"/>
        <family val="2"/>
        <charset val="204"/>
      </rPr>
      <t xml:space="preserve"> (флакон 0.9 мл)</t>
    </r>
  </si>
  <si>
    <t>SCE268M</t>
  </si>
  <si>
    <r>
      <t>Вільні легкі ланцюжки Каппа</t>
    </r>
    <r>
      <rPr>
        <sz val="10"/>
        <color indexed="8"/>
        <rFont val="Arial Narrow"/>
        <family val="2"/>
        <charset val="204"/>
      </rPr>
      <t xml:space="preserve"> </t>
    </r>
    <r>
      <rPr>
        <i/>
        <sz val="10"/>
        <color indexed="8"/>
        <rFont val="Arial Narrow"/>
        <family val="2"/>
        <charset val="204"/>
      </rPr>
      <t>(флакон 0.9 мл)</t>
    </r>
  </si>
  <si>
    <t>Kappa Free Light Chains Vial 0.9 ml</t>
  </si>
  <si>
    <r>
      <t>Свободные легкие цепочки каппа</t>
    </r>
    <r>
      <rPr>
        <sz val="10"/>
        <color indexed="8"/>
        <rFont val="Arial Narrow"/>
        <family val="2"/>
        <charset val="204"/>
      </rPr>
      <t xml:space="preserve"> (флакон 0.9 мл)</t>
    </r>
  </si>
  <si>
    <t>SCE269M</t>
  </si>
  <si>
    <t>Lambda Free Light Chains Vial 0.9 ml</t>
  </si>
  <si>
    <t>SCE274M</t>
  </si>
  <si>
    <r>
      <t xml:space="preserve">Антисироватка IgD </t>
    </r>
    <r>
      <rPr>
        <i/>
        <sz val="10"/>
        <color indexed="8"/>
        <rFont val="Arial Narrow"/>
        <family val="2"/>
        <charset val="204"/>
      </rPr>
      <t>(флакон 0.9 мл)</t>
    </r>
  </si>
  <si>
    <t>Pollen Allergens</t>
  </si>
  <si>
    <t xml:space="preserve">Дерева </t>
  </si>
  <si>
    <t>Trees</t>
  </si>
  <si>
    <t>Деревья</t>
  </si>
  <si>
    <t>AT0019</t>
  </si>
  <si>
    <t>Акація</t>
  </si>
  <si>
    <t>Acacia longifolia</t>
  </si>
  <si>
    <t>Акация</t>
  </si>
  <si>
    <t>AT0003</t>
  </si>
  <si>
    <t>Береза бородавчата</t>
  </si>
  <si>
    <t>Betula verrucosa</t>
  </si>
  <si>
    <t>Береза бородавчатая</t>
  </si>
  <si>
    <t>AT0005</t>
  </si>
  <si>
    <t>Бук американський</t>
  </si>
  <si>
    <t>Fagus grandifolia</t>
  </si>
  <si>
    <t>AT0012</t>
  </si>
  <si>
    <t xml:space="preserve">Верба </t>
  </si>
  <si>
    <t>Salix caprea</t>
  </si>
  <si>
    <t xml:space="preserve">Ива </t>
  </si>
  <si>
    <t>AT0002</t>
  </si>
  <si>
    <t>Alnus incana</t>
  </si>
  <si>
    <t>Ольха серая</t>
  </si>
  <si>
    <t>AT0008</t>
  </si>
  <si>
    <t>В'яз</t>
  </si>
  <si>
    <t>Ulmus americana</t>
  </si>
  <si>
    <t>Вяз</t>
  </si>
  <si>
    <t>AT0010</t>
  </si>
  <si>
    <t>Горіх грецький (америк. різновид)</t>
  </si>
  <si>
    <t>Juglans californica</t>
  </si>
  <si>
    <t>Орех грецкий (американский вид)</t>
  </si>
  <si>
    <t>AT0007</t>
  </si>
  <si>
    <t xml:space="preserve">Дуб білий </t>
  </si>
  <si>
    <t>Quercus alba</t>
  </si>
  <si>
    <t xml:space="preserve">Дуб белый </t>
  </si>
  <si>
    <t>AT0018</t>
  </si>
  <si>
    <t>Евкаліпт</t>
  </si>
  <si>
    <t>Eucaliptus spp.</t>
  </si>
  <si>
    <t>Эвкалипт</t>
  </si>
  <si>
    <t>AT0206</t>
  </si>
  <si>
    <t>Каштан благородний</t>
  </si>
  <si>
    <t>Castanea sativa</t>
  </si>
  <si>
    <t>Каштан благородный</t>
  </si>
  <si>
    <t>AT0203</t>
  </si>
  <si>
    <t>Каштан кінський</t>
  </si>
  <si>
    <t>Aesculus hyppocastanus</t>
  </si>
  <si>
    <t>Каштан конский</t>
  </si>
  <si>
    <t>Кипарис арізонський</t>
  </si>
  <si>
    <t>Cupressus arizonica</t>
  </si>
  <si>
    <t>Кипарис аризонский</t>
  </si>
  <si>
    <t>AT0023</t>
  </si>
  <si>
    <t>Кипарис вічнозелений</t>
  </si>
  <si>
    <t>Cupressus sempervirens</t>
  </si>
  <si>
    <t>Кипарис вечнозеленый</t>
  </si>
  <si>
    <t>AT0001</t>
  </si>
  <si>
    <t>Клен ясенелистний</t>
  </si>
  <si>
    <t>Acer negundo</t>
  </si>
  <si>
    <t>Клен ясенелистный</t>
  </si>
  <si>
    <t>AT0017</t>
  </si>
  <si>
    <t>Криптомерія японська</t>
  </si>
  <si>
    <t>Cryptomeria japonica</t>
  </si>
  <si>
    <t>Криптомерия японская</t>
  </si>
  <si>
    <t>Липа серцелистна</t>
  </si>
  <si>
    <t>Tilia cordata</t>
  </si>
  <si>
    <t>Липа серцелистная</t>
  </si>
  <si>
    <t>AT0004</t>
  </si>
  <si>
    <t>Ліщина звичайна, горішник</t>
  </si>
  <si>
    <t>Corylus avellana</t>
  </si>
  <si>
    <t>Лещина обыкновенная, орешник</t>
  </si>
  <si>
    <t>AT0020</t>
  </si>
  <si>
    <t>Мескитове дерево, прозопіс</t>
  </si>
  <si>
    <t>Prosopis juliflora</t>
  </si>
  <si>
    <t>Мескитовое дерево, прозопис</t>
  </si>
  <si>
    <t>AT0009</t>
  </si>
  <si>
    <t>Олива, маслина</t>
  </si>
  <si>
    <t>Olea europea</t>
  </si>
  <si>
    <t>Оливковое дерево, маслиновое дерево</t>
  </si>
  <si>
    <t>AT0022</t>
  </si>
  <si>
    <t>Пекан, гікорі</t>
  </si>
  <si>
    <t>Carya pecan</t>
  </si>
  <si>
    <t>Пекан, гикори</t>
  </si>
  <si>
    <t>AT0011</t>
  </si>
  <si>
    <t>Платан</t>
  </si>
  <si>
    <t>Platanus acerifolia</t>
  </si>
  <si>
    <t>AT0016</t>
  </si>
  <si>
    <t>Сосна</t>
  </si>
  <si>
    <t>Pinus strobus</t>
  </si>
  <si>
    <t>AT0014</t>
  </si>
  <si>
    <t>Тополя тригранна</t>
  </si>
  <si>
    <t>Populus deltoides</t>
  </si>
  <si>
    <t>Тополь тригранный</t>
  </si>
  <si>
    <t>AT0070</t>
  </si>
  <si>
    <t>Шовковиця біла (тутовник)</t>
  </si>
  <si>
    <t>Morus alba</t>
  </si>
  <si>
    <t>Шелковица белая (тутовник)</t>
  </si>
  <si>
    <t>AT0006</t>
  </si>
  <si>
    <t>Ялівець (можжевельник) гірський</t>
  </si>
  <si>
    <t>Juniperus sabinoides</t>
  </si>
  <si>
    <t>Можжевельник горный</t>
  </si>
  <si>
    <t>AT0015</t>
  </si>
  <si>
    <t>Ясінь американський</t>
  </si>
  <si>
    <t>Fraxinus americana</t>
  </si>
  <si>
    <t>Ясень американский</t>
  </si>
  <si>
    <t xml:space="preserve">Трави </t>
  </si>
  <si>
    <t>Grasses</t>
  </si>
  <si>
    <t>Травы</t>
  </si>
  <si>
    <t>AG0004</t>
  </si>
  <si>
    <t>Вівсяниця лугова</t>
  </si>
  <si>
    <t>Festuca elatior (Meadow Fescue)</t>
  </si>
  <si>
    <t>Овсяница луговая</t>
  </si>
  <si>
    <t>Двокістник очеретний</t>
  </si>
  <si>
    <t>Phalaris arundinacea (Canary Grass)</t>
  </si>
  <si>
    <t>Двукисточник тростниковидный</t>
  </si>
  <si>
    <t>AG0003</t>
  </si>
  <si>
    <t>Єжа збірна</t>
  </si>
  <si>
    <t>Dactylis glomerata (Cocks Foot)</t>
  </si>
  <si>
    <t>Ежа сборная</t>
  </si>
  <si>
    <t>AG0012</t>
  </si>
  <si>
    <t>Secale cereale (Rye, Cultivated Rye)</t>
  </si>
  <si>
    <t>AG0001</t>
  </si>
  <si>
    <t>Колосок духмяний</t>
  </si>
  <si>
    <t>Anthoxanthum odoratum (Sweet Vernal Grass)</t>
  </si>
  <si>
    <t>Колосок душистый</t>
  </si>
  <si>
    <t>Костер польовий</t>
  </si>
  <si>
    <t>Bromus inermis (Brome Grass)</t>
  </si>
  <si>
    <t>Костер полевой</t>
  </si>
  <si>
    <t>AG0016</t>
  </si>
  <si>
    <t>Лисохвіст луговий</t>
  </si>
  <si>
    <t>Alopecurus pratensis (Foxtail, Meadow)</t>
  </si>
  <si>
    <t>Лысохвост луговой</t>
  </si>
  <si>
    <t>AG0014</t>
  </si>
  <si>
    <t>Avena sativa (Oat, Cultivated)</t>
  </si>
  <si>
    <t>AG0007</t>
  </si>
  <si>
    <t>Очерет (тростник)</t>
  </si>
  <si>
    <t>Phragmites communis (Reed, Common)</t>
  </si>
  <si>
    <t>Тростник</t>
  </si>
  <si>
    <t>AG0017</t>
  </si>
  <si>
    <t>Паспалум відмічений</t>
  </si>
  <si>
    <t>Paspalum notatum (Grass, Bahia)</t>
  </si>
  <si>
    <t>Паспалум</t>
  </si>
  <si>
    <t>AG0070</t>
  </si>
  <si>
    <t>Пирійник (колосняк)</t>
  </si>
  <si>
    <t>Elymus triticoides (Bearless ryegrass wild)</t>
  </si>
  <si>
    <t>Пирейник (колосняк)</t>
  </si>
  <si>
    <t>AG0009</t>
  </si>
  <si>
    <t>Польовиця</t>
  </si>
  <si>
    <t>Agrostis stolonifera (Redtop, Bentgrass)</t>
  </si>
  <si>
    <t>Полевица</t>
  </si>
  <si>
    <t>AG0015</t>
  </si>
  <si>
    <t>Triticum sativum (Wheat, Cultivated)</t>
  </si>
  <si>
    <t>AG0005</t>
  </si>
  <si>
    <t>Райграс багаторічний (плевел)</t>
  </si>
  <si>
    <t>Lolium perenne (Rye Grass)</t>
  </si>
  <si>
    <t>Райграс многолетний (плевел)</t>
  </si>
  <si>
    <t>AG0002</t>
  </si>
  <si>
    <t>Свинорий пальчатий (Бермудська трава)</t>
  </si>
  <si>
    <t>Cynodon dactylon (Bermuda Grass)</t>
  </si>
  <si>
    <t>Свинорой пальчатый (бермудская трава)</t>
  </si>
  <si>
    <t>AG0010</t>
  </si>
  <si>
    <t>Сорго алепське</t>
  </si>
  <si>
    <t>Sorghum halepense (Johnson Grass)</t>
  </si>
  <si>
    <t>Сорго алеппское</t>
  </si>
  <si>
    <t>AG0006</t>
  </si>
  <si>
    <t>Тимофіївка</t>
  </si>
  <si>
    <t>Phleum pratense (Tomothy)</t>
  </si>
  <si>
    <t>Тимофеевка</t>
  </si>
  <si>
    <t>AG0008</t>
  </si>
  <si>
    <t>Тонконіг (мятлик) луговий</t>
  </si>
  <si>
    <t>Poa pratensis (Blue Grass, Kentucky)</t>
  </si>
  <si>
    <t>Тонконог (мятлик) луговой</t>
  </si>
  <si>
    <t>AG0013</t>
  </si>
  <si>
    <t>Фіалка, Бухарник шерстистий</t>
  </si>
  <si>
    <t>Holcus lanatus (Velvet Grass)</t>
  </si>
  <si>
    <t>Фиалка, бухарник шерстистый</t>
  </si>
  <si>
    <t>Бур'яни, квіти</t>
  </si>
  <si>
    <t>Weeds</t>
  </si>
  <si>
    <t>Сорняки, цветы</t>
  </si>
  <si>
    <t>AW0002</t>
  </si>
  <si>
    <t>Амброзія голометельчата (західна)</t>
  </si>
  <si>
    <t>Ambrosia psilostachya (Western Ragweed)</t>
  </si>
  <si>
    <t>Амброзия голометельчатая (западная)</t>
  </si>
  <si>
    <t>AW0004</t>
  </si>
  <si>
    <t>Амброзія несправжня</t>
  </si>
  <si>
    <t>Franseria acanthicarpa (False Ragweed)</t>
  </si>
  <si>
    <t>Амброзия (ненастоящая)</t>
  </si>
  <si>
    <t>AW0001</t>
  </si>
  <si>
    <t>Амброзія полинолиста (звичайна)</t>
  </si>
  <si>
    <t>Ambrosia elatior (Short Ragweed)</t>
  </si>
  <si>
    <t>Амброзия полыннолистная (обыкновенная)</t>
  </si>
  <si>
    <t>AW0003</t>
  </si>
  <si>
    <t>Амброзія трироздільна (висока)</t>
  </si>
  <si>
    <t>Ambrosia trifida (Giant Ragweed)</t>
  </si>
  <si>
    <t>Амброзия трехраздельная (высокая)</t>
  </si>
  <si>
    <t>AW0016</t>
  </si>
  <si>
    <t>Бузина болотна, лжедурнишник</t>
  </si>
  <si>
    <t>Iva ciliata (Rough Marshelder)</t>
  </si>
  <si>
    <t>Бузина болотная, лжедурнышник</t>
  </si>
  <si>
    <t>AW0013</t>
  </si>
  <si>
    <t>Дурнишник</t>
  </si>
  <si>
    <t>Xanthium commune (Cocklebur)</t>
  </si>
  <si>
    <t>Дурнышник</t>
  </si>
  <si>
    <t>AW0012</t>
  </si>
  <si>
    <r>
      <t xml:space="preserve">Золотарник </t>
    </r>
    <r>
      <rPr>
        <i/>
        <sz val="10"/>
        <rFont val="Arial Narrow"/>
        <family val="2"/>
        <charset val="204"/>
      </rPr>
      <t>(золотая розга)</t>
    </r>
  </si>
  <si>
    <t>Solidago virgaurea (Golden Rod)</t>
  </si>
  <si>
    <t>Золотарник (золотая розга)</t>
  </si>
  <si>
    <t>AW0017</t>
  </si>
  <si>
    <t>Кохія, кипарис болотяний</t>
  </si>
  <si>
    <t>Kochia scoparia (Firebush, Kockia)</t>
  </si>
  <si>
    <t>Кохия, кипарис болотный</t>
  </si>
  <si>
    <t>AW0020</t>
  </si>
  <si>
    <t>Кропива дводомна</t>
  </si>
  <si>
    <t>Urtica dioica (Nettle)</t>
  </si>
  <si>
    <t>Крапива двудомная</t>
  </si>
  <si>
    <t>AW0008</t>
  </si>
  <si>
    <r>
      <t xml:space="preserve">Кульбаба </t>
    </r>
    <r>
      <rPr>
        <i/>
        <sz val="10"/>
        <rFont val="Arial Narrow"/>
        <family val="2"/>
        <charset val="204"/>
      </rPr>
      <t>(одуванчик)</t>
    </r>
  </si>
  <si>
    <t>Taraxacum vulgare (Dandelion)</t>
  </si>
  <si>
    <t>Одуванчик</t>
  </si>
  <si>
    <t>AW0015</t>
  </si>
  <si>
    <t>Лобода</t>
  </si>
  <si>
    <t>Atriplex lentiformis (Lenscale, Scale)</t>
  </si>
  <si>
    <t>AW0010</t>
  </si>
  <si>
    <r>
      <t xml:space="preserve">Лобода біла </t>
    </r>
    <r>
      <rPr>
        <i/>
        <sz val="10"/>
        <rFont val="Arial Narrow"/>
        <family val="2"/>
        <charset val="204"/>
      </rPr>
      <t>(марь)</t>
    </r>
  </si>
  <si>
    <t>Chenopodium album (Lamb's Quarters)</t>
  </si>
  <si>
    <t>Лобода белая (марь)</t>
  </si>
  <si>
    <t>AW0007</t>
  </si>
  <si>
    <r>
      <t xml:space="preserve">Маргаритка </t>
    </r>
    <r>
      <rPr>
        <i/>
        <sz val="10"/>
        <rFont val="Arial Narrow"/>
        <family val="2"/>
        <charset val="204"/>
      </rPr>
      <t>(нивяник, поповник)</t>
    </r>
  </si>
  <si>
    <t>Chrysanthemum leucanthemum (Daisy, Ox-Eye)</t>
  </si>
  <si>
    <t>Маргаритка (нивяник, поповник)</t>
  </si>
  <si>
    <t>AW0009</t>
  </si>
  <si>
    <t>Plantago lanceolata (Plantain, English)</t>
  </si>
  <si>
    <t>Подорожник ланцетолистый</t>
  </si>
  <si>
    <t>AW0005</t>
  </si>
  <si>
    <t>Полин гіркий</t>
  </si>
  <si>
    <t>Artemisia absinthium (Wormwood Absinth)</t>
  </si>
  <si>
    <t>Полынь горькая</t>
  </si>
  <si>
    <t>AW0006</t>
  </si>
  <si>
    <t>Полин звичайний</t>
  </si>
  <si>
    <t>Artemisia vulgaris (Mugwort)</t>
  </si>
  <si>
    <t>Полынь обыкновенная</t>
  </si>
  <si>
    <t>AW0019</t>
  </si>
  <si>
    <t>Постяниця лікарська</t>
  </si>
  <si>
    <t>Parietaria officinalis (Pellitory, Wall, Erect)</t>
  </si>
  <si>
    <t>Постяница лекарственная</t>
  </si>
  <si>
    <t>AW0021</t>
  </si>
  <si>
    <t>Постянниця</t>
  </si>
  <si>
    <t>Parietaria judaica (Pellitory, Wall)</t>
  </si>
  <si>
    <t>Постяница</t>
  </si>
  <si>
    <t>AW0011</t>
  </si>
  <si>
    <t>Поташник</t>
  </si>
  <si>
    <t>Salsola kali (Saltwort, Prickly)</t>
  </si>
  <si>
    <t>AW0204</t>
  </si>
  <si>
    <t>Соняшник</t>
  </si>
  <si>
    <t>Sunflower</t>
  </si>
  <si>
    <t>Подсолнух</t>
  </si>
  <si>
    <t>AW0018</t>
  </si>
  <si>
    <t>Щавель</t>
  </si>
  <si>
    <t>Rumex acetosella (Sheepsorrel, Lumex)</t>
  </si>
  <si>
    <t>AW0014</t>
  </si>
  <si>
    <r>
      <t xml:space="preserve">Щириця запрокинута </t>
    </r>
    <r>
      <rPr>
        <i/>
        <sz val="10"/>
        <rFont val="Arial Narrow"/>
        <family val="2"/>
        <charset val="204"/>
      </rPr>
      <t>(амарант, подсекольник)</t>
    </r>
  </si>
  <si>
    <t>Amaranthus retroflexus (Pigweed, Common)</t>
  </si>
  <si>
    <t>Щирица запрокинутая (амарант, подсекольник)</t>
  </si>
  <si>
    <t xml:space="preserve">Грибкові алергени </t>
  </si>
  <si>
    <r>
      <t>Tx6 Дерева (пізнє цвітіння)</t>
    </r>
    <r>
      <rPr>
        <i/>
        <sz val="10"/>
        <rFont val="Arial Narrow"/>
        <family val="2"/>
        <charset val="204"/>
      </rPr>
      <t>(T1,T3,T5,T7,T10)</t>
    </r>
  </si>
  <si>
    <t>Tx6 Tree Mix (late Flowering)(T1,T3,T5,T7,T10)</t>
  </si>
  <si>
    <t>Tx6 Деревья (позднее цветение)(T1,T3,T5,T7,T10)</t>
  </si>
  <si>
    <t xml:space="preserve">ATX100  </t>
  </si>
  <si>
    <r>
      <t xml:space="preserve">Tx100 Дерева </t>
    </r>
    <r>
      <rPr>
        <i/>
        <sz val="10"/>
        <rFont val="Arial Narrow"/>
        <family val="2"/>
        <charset val="204"/>
      </rPr>
      <t>(T1,T2,T3,T4,T7,T11,T12,T14)</t>
    </r>
  </si>
  <si>
    <t>Tx100 Tree Mix (T1,T2,T3,T4,T7,T11,T12,T14)</t>
  </si>
  <si>
    <t>Tx100 Деревья (T1,T2,T3,T4,T7,T11,T12,T14)</t>
  </si>
  <si>
    <t xml:space="preserve">AWX001  </t>
  </si>
  <si>
    <r>
      <t xml:space="preserve">Wx1 Бур'яни </t>
    </r>
    <r>
      <rPr>
        <i/>
        <sz val="10"/>
        <rFont val="Arial Narrow"/>
        <family val="2"/>
        <charset val="204"/>
      </rPr>
      <t>(w1, W6, W10, W11)</t>
    </r>
  </si>
  <si>
    <t>Wx1 Weed Mix (w1, W6, W10, W11)</t>
  </si>
  <si>
    <t>Wx1 Сорняки (w1, W6, W10, W11)</t>
  </si>
  <si>
    <t xml:space="preserve">AWX003  </t>
  </si>
  <si>
    <r>
      <t>Wx3 Бур'яни</t>
    </r>
    <r>
      <rPr>
        <i/>
        <sz val="10"/>
        <rFont val="Arial Narrow"/>
        <family val="2"/>
        <charset val="204"/>
      </rPr>
      <t xml:space="preserve"> (W6,W9,W10,W12,W20)</t>
    </r>
  </si>
  <si>
    <t>Wx3 Weed Mix (W6,W9,W10,W12,W20)</t>
  </si>
  <si>
    <t>Wx3 Сорняки (W6,W9,W10,W12,W20)</t>
  </si>
  <si>
    <t xml:space="preserve">AWX005  </t>
  </si>
  <si>
    <r>
      <t>Wx5 Бур'яни</t>
    </r>
    <r>
      <rPr>
        <i/>
        <sz val="10"/>
        <rFont val="Arial Narrow"/>
        <family val="2"/>
        <charset val="204"/>
      </rPr>
      <t xml:space="preserve"> (w1, W6, W7, W8,W12)</t>
    </r>
  </si>
  <si>
    <t>Wx5 Weed Mix (w1, W6, W7, W8,W12)</t>
  </si>
  <si>
    <t>Wx5 Сорняки (w1, W6, W7, W8,W12)</t>
  </si>
  <si>
    <t xml:space="preserve">AWX006  </t>
  </si>
  <si>
    <r>
      <t>Wx6 Бур'яни</t>
    </r>
    <r>
      <rPr>
        <i/>
        <sz val="10"/>
        <rFont val="Arial Narrow"/>
        <family val="2"/>
        <charset val="204"/>
      </rPr>
      <t xml:space="preserve"> (w9, W10, W11, W18)</t>
    </r>
  </si>
  <si>
    <t>Wx6 Weed Mix (w9, W10, W11, W18)</t>
  </si>
  <si>
    <t>Wx6 Сорняки (w9, W10, W11, W18)</t>
  </si>
  <si>
    <t xml:space="preserve">AWX100  </t>
  </si>
  <si>
    <r>
      <t>Wx100 Бур'яни</t>
    </r>
    <r>
      <rPr>
        <i/>
        <sz val="10"/>
        <rFont val="Arial Narrow"/>
        <family val="2"/>
        <charset val="204"/>
      </rPr>
      <t xml:space="preserve"> (w1, W6, W9, W12,W14)</t>
    </r>
  </si>
  <si>
    <t>Wx100 Weed Mix (w1, W6, W9, W12,W14)</t>
  </si>
  <si>
    <t>Wx100 Сорняки (w1, W6, W9, W12,W14)</t>
  </si>
  <si>
    <r>
      <t>Суміш бур'янів (w1-w6-w7-w9-w10-w19)</t>
    </r>
    <r>
      <rPr>
        <i/>
        <sz val="9"/>
        <rFont val="Arial Narrow"/>
        <family val="2"/>
        <charset val="204"/>
      </rPr>
      <t xml:space="preserve"> (амброзія + полин + маргаритка + подорожник + лобода + постяниця)</t>
    </r>
  </si>
  <si>
    <t>Weed Mix (w1-w6-w7-w9-w10-w19)</t>
  </si>
  <si>
    <t>Смесь сорняков (w1-w6-w7-w9-w10-w19) (амброзия + полынь + маргаритка + подорожник + марь + постяница)</t>
  </si>
  <si>
    <r>
      <t>Суміш бур'янів (w1-w6-w7-w8-w9-w12)</t>
    </r>
    <r>
      <rPr>
        <i/>
        <sz val="9"/>
        <rFont val="Arial Narrow"/>
        <family val="2"/>
        <charset val="204"/>
      </rPr>
      <t xml:space="preserve"> (амброзія + полин + маргаритка + кульбаба + подорожник + золотарник)</t>
    </r>
  </si>
  <si>
    <t>Weed Mix (w1-w6-w7-w8-w9-w12)</t>
  </si>
  <si>
    <t>Смесь сорняков (w1-w6-w7-w8-w9-w12) (амброзия + полынь + маргаритка + одуванчик + подорожник + золотарник)</t>
  </si>
  <si>
    <r>
      <t>Суміш горіхів (f17-f18-f20-f36-f256)</t>
    </r>
    <r>
      <rPr>
        <b/>
        <sz val="9"/>
        <rFont val="Arial Narrow"/>
        <family val="2"/>
        <charset val="204"/>
      </rPr>
      <t xml:space="preserve"> </t>
    </r>
    <r>
      <rPr>
        <i/>
        <sz val="9"/>
        <rFont val="Arial Narrow"/>
        <family val="2"/>
        <charset val="204"/>
      </rPr>
      <t>(лісовий + бразильський + мигдаль + кокос + грецький)</t>
    </r>
  </si>
  <si>
    <t>Nut Mix (f17-f18-f20-f36-f256)</t>
  </si>
  <si>
    <t>Смесь орехов (f17-f18-f20-f36-f256) (лесовой + бразильський + мигдаль + кокос + грецкий)</t>
  </si>
  <si>
    <r>
      <t>Суміш грибків (m1-m2-m3-m4-m6)</t>
    </r>
    <r>
      <rPr>
        <b/>
        <sz val="9"/>
        <rFont val="Arial Narrow"/>
        <family val="2"/>
        <charset val="204"/>
      </rPr>
      <t xml:space="preserve"> </t>
    </r>
    <r>
      <rPr>
        <i/>
        <sz val="9"/>
        <rFont val="Arial Narrow"/>
        <family val="2"/>
        <charset val="204"/>
      </rPr>
      <t>(Penicillium notatum + Cladosporium herbarum + Aspergillus fumigatus + Mucor racemosus + Alternaria alternata)</t>
    </r>
  </si>
  <si>
    <t>Mold Mix (m1-m2-m3-m4-m6)</t>
  </si>
  <si>
    <t>Смесь грибков (m1-m2-m3-m4-m6) (Penicillium notatum + Cladosporium herbarum + Aspergillus fumigatus + Mucor racemosus + Alternaria alternata)</t>
  </si>
  <si>
    <r>
      <t>Суміш дерев (t2-t5-t7-t8-t9-t11)</t>
    </r>
    <r>
      <rPr>
        <i/>
        <sz val="9"/>
        <rFont val="Arial Narrow"/>
        <family val="2"/>
        <charset val="204"/>
      </rPr>
      <t xml:space="preserve"> (вільха + бук + дуб + евкаліпт + платан)</t>
    </r>
  </si>
  <si>
    <t>Tree Mix (t2-t5-t7-t8-t9-t11)</t>
  </si>
  <si>
    <t>Смесь деревьев (t2-t5-t7-t8-t9-t11) (ольха + бук + дуб + эвкалипт + платан)</t>
  </si>
  <si>
    <r>
      <t>Суміш дерев - раннє цвітіння (t3-t4-t8-t15)</t>
    </r>
    <r>
      <rPr>
        <i/>
        <sz val="9"/>
        <rFont val="Arial Narrow"/>
        <family val="2"/>
        <charset val="204"/>
      </rPr>
      <t xml:space="preserve"> (береза + ліщина + в'яз + ясінь)</t>
    </r>
  </si>
  <si>
    <t>Смесь деревьев - раннее цветение (t3-t4-t8-t15) (береза + лещина + вяз + ясень)</t>
  </si>
  <si>
    <r>
      <t>Суміш дерев - пізнє цвітіння (t1-t5-t7-t12-t14)</t>
    </r>
    <r>
      <rPr>
        <i/>
        <sz val="9"/>
        <rFont val="Arial Narrow"/>
        <family val="2"/>
        <charset val="204"/>
      </rPr>
      <t xml:space="preserve"> (клен + бук + дуб + верба + тополя)</t>
    </r>
  </si>
  <si>
    <t>Смесь деревьев - позднее цветение (t1-t5-t7-t12-t14) (клен + бук + дуб + верба + тополь)</t>
  </si>
  <si>
    <r>
      <t>Суміш дитячих продукт. (f1-f2-f3-f4-f14-f25-f75)</t>
    </r>
    <r>
      <rPr>
        <i/>
        <sz val="9"/>
        <rFont val="Arial Narrow"/>
        <family val="2"/>
        <charset val="204"/>
      </rPr>
      <t xml:space="preserve"> (яєчний білок + молоко + риба (тріска) + пшениця + соя + томати + яєчний жовток)</t>
    </r>
  </si>
  <si>
    <t>Infancy Food Mix (f1-f2-f3-f4-f14-f25-f75)</t>
  </si>
  <si>
    <t>Смесь детских продуктов (f1-f2-f3-f4-f14-f25-f75) (яичный белок + молоко + рыба (треска) + пшеница + соя + томаты + яичный желток)</t>
  </si>
  <si>
    <r>
      <t>Суміш злакових продукт. (f4-f6-f7-f8-f9)</t>
    </r>
    <r>
      <rPr>
        <i/>
        <sz val="9"/>
        <rFont val="Arial Narrow"/>
        <family val="2"/>
        <charset val="204"/>
      </rPr>
      <t xml:space="preserve"> (пшениця + ячмінь + овес + кукурудза + рис)</t>
    </r>
  </si>
  <si>
    <t>Starches Mix (f4-f6-f7-f8-f9)</t>
  </si>
  <si>
    <t>Смесь злаковых (f4-f6-f7-f8-f9) (пшениця + ячмень + овёс + кукуруза + рис)</t>
  </si>
  <si>
    <r>
      <t>Суміш злакових продукт. (f4-f6-f7-f8-f9-f11)</t>
    </r>
    <r>
      <rPr>
        <i/>
        <sz val="9"/>
        <rFont val="Arial Narrow"/>
        <family val="2"/>
        <charset val="204"/>
      </rPr>
      <t xml:space="preserve"> (пшениця + ячмінь + овес + кукурудза + рис + гречка)</t>
    </r>
  </si>
  <si>
    <t>Starches Mix (f4-f6-f7-f8-f9-f11)</t>
  </si>
  <si>
    <t>Смесь злаковых (f4-f6-f7-f8-f9-f11) (пшеница + ячмень + овёс + кукуруза + рис + гречка)</t>
  </si>
  <si>
    <r>
      <t>Суміш овочів (f12-f25-f31-f35-f85)</t>
    </r>
    <r>
      <rPr>
        <i/>
        <sz val="9"/>
        <rFont val="Arial Narrow"/>
        <family val="2"/>
        <charset val="204"/>
      </rPr>
      <t xml:space="preserve"> (горох + томати + морква + картопля + селера)</t>
    </r>
  </si>
  <si>
    <t>Vegetable Mix (f12-f25-f31-f35-f85)</t>
  </si>
  <si>
    <t>Смесь овощей (f12-f25-f31-f35-f85) (горох + томаты + морковь + картофель + сельдерей)</t>
  </si>
  <si>
    <r>
      <t>Суміш овочів (f15-f47-f48-f215-f216)</t>
    </r>
    <r>
      <rPr>
        <i/>
        <sz val="9"/>
        <rFont val="Arial Narrow"/>
        <family val="2"/>
        <charset val="204"/>
      </rPr>
      <t xml:space="preserve"> (квасоля + часник + цибуля + салат + капуста)</t>
    </r>
  </si>
  <si>
    <t>Vegetable Mix (f15-f47-f48-f215-f216)</t>
  </si>
  <si>
    <t>Смесь овощей (f15-f47-f48-f215-f216) (фасоль + чеснок + лук + салат-латук + капуста)</t>
  </si>
  <si>
    <r>
      <t>Суміш оточуюча (d1-d2-e1-e2)</t>
    </r>
    <r>
      <rPr>
        <i/>
        <sz val="9"/>
        <rFont val="Arial Narrow"/>
        <family val="2"/>
        <charset val="204"/>
      </rPr>
      <t xml:space="preserve"> (Dermatophagoides pteronyssinus + Dermatopha-goides farinae + епітелій кота + епітелій собаки)</t>
    </r>
  </si>
  <si>
    <t>Environment Mix (t2-t5-t7-t8-t9-t11)</t>
  </si>
  <si>
    <t>Смесь окружающая (d1-d2-e1-e2) (Dermatophagoides pteronyssinus + Dermatopha-goides farinae + эпителий кота + эпителий собаки)</t>
  </si>
  <si>
    <r>
      <t>Суміш пір'я (e70-e85-e86)</t>
    </r>
    <r>
      <rPr>
        <i/>
        <sz val="9"/>
        <rFont val="Arial Narrow"/>
        <family val="2"/>
        <charset val="204"/>
      </rPr>
      <t xml:space="preserve"> (пір'я гуски + пір'я курки + пір'я качки)</t>
    </r>
  </si>
  <si>
    <t>Feather Mix (e70-e85-e86)</t>
  </si>
  <si>
    <t>Смесь перьев (e70-e85-e86) (перья гуся + перья курицы + перья утки)</t>
  </si>
  <si>
    <r>
      <t>Суміш риб (f3-f23-f24-f80)</t>
    </r>
    <r>
      <rPr>
        <i/>
        <sz val="9"/>
        <rFont val="Arial Narrow"/>
        <family val="2"/>
        <charset val="204"/>
      </rPr>
      <t xml:space="preserve"> (тріска + краб + креветка + омар)</t>
    </r>
  </si>
  <si>
    <t>Fish Mix (f3-f23-f24-f80)</t>
  </si>
  <si>
    <t>Смесь рыб (f3-f23-f24-f80) (треска + краб + креветка + омар)</t>
  </si>
  <si>
    <r>
      <t>Суміш риб (f3-f40-f41-f204-f254)</t>
    </r>
    <r>
      <rPr>
        <i/>
        <sz val="9"/>
        <rFont val="Arial Narrow"/>
        <family val="2"/>
        <charset val="204"/>
      </rPr>
      <t xml:space="preserve"> (тріска + тунець + лосось + форель + камбала)</t>
    </r>
  </si>
  <si>
    <t>Fish Mix (f3-f40-f41-f204-f254)</t>
  </si>
  <si>
    <t>Смесь рыб (f3-f40-f41-f204-f254) (треска + тунец + лосось + форель + камбала)</t>
  </si>
  <si>
    <r>
      <t>Суміш трав (g1-g3-g4-g5-g6-g8)</t>
    </r>
    <r>
      <rPr>
        <i/>
        <sz val="9"/>
        <rFont val="Arial Narrow"/>
        <family val="2"/>
        <charset val="204"/>
      </rPr>
      <t xml:space="preserve"> (колосок духм'яний + єжа + вівсяниця лугова + райграс багаторічний + тимофіївка + тонконіг)</t>
    </r>
  </si>
  <si>
    <t>Grass Mix (g1-g3-g4-g5-g6-g8)</t>
  </si>
  <si>
    <t>Смесь трав (g1-g3-g4-g5-g6-g8) (колосок душистый + ежа + овсяница луговая + райграс многолетний + тимофеевка + тонконог)</t>
  </si>
  <si>
    <r>
      <t>Суміш трав (g2-g7-g10-g12-g13-g17)</t>
    </r>
    <r>
      <rPr>
        <i/>
        <sz val="9"/>
        <rFont val="Arial Narrow"/>
        <family val="2"/>
        <charset val="204"/>
      </rPr>
      <t xml:space="preserve"> (свинорий пальчатий + двокістник очеретний + сорго алепське + жито + фіалка + паспалум відмічений)</t>
    </r>
  </si>
  <si>
    <t>Grass Mix (g2-g7-g10-g12-g13-g17)</t>
  </si>
  <si>
    <t>Смесь трав (g2-g7-g10-g12-g13-g17) (свинорой пальчатый + двукисточник тростниковидный + сорго алеппское + рожь + фиалка + паспалум)</t>
  </si>
  <si>
    <t xml:space="preserve">Продукти харчування </t>
  </si>
  <si>
    <t>Продукты питания</t>
  </si>
  <si>
    <t>Food Stuff</t>
  </si>
  <si>
    <t>Яєчні продукти</t>
  </si>
  <si>
    <t>Egg products</t>
  </si>
  <si>
    <t>Яичные продукты</t>
  </si>
  <si>
    <t xml:space="preserve">AF0001  </t>
  </si>
  <si>
    <t>Яєчний білок</t>
  </si>
  <si>
    <t>Eggwhite</t>
  </si>
  <si>
    <t>Яичный белок</t>
  </si>
  <si>
    <t xml:space="preserve">AF0075  </t>
  </si>
  <si>
    <t>Яєчний жовток</t>
  </si>
  <si>
    <t>Egg Yolk</t>
  </si>
  <si>
    <t>Яичный желток</t>
  </si>
  <si>
    <t>Молочні продукти</t>
  </si>
  <si>
    <t>Dairy products</t>
  </si>
  <si>
    <t>Молочные продукты</t>
  </si>
  <si>
    <t>AF0076</t>
  </si>
  <si>
    <t>Альфа-лактоальбумін</t>
  </si>
  <si>
    <t>a-lattoalbumin</t>
  </si>
  <si>
    <t>Альфа-лактоальбумин</t>
  </si>
  <si>
    <t>AF0077</t>
  </si>
  <si>
    <t>Бета-лактоглобулін</t>
  </si>
  <si>
    <t>b-lattoglobulin</t>
  </si>
  <si>
    <t>Бета-лактоглобулин</t>
  </si>
  <si>
    <t>AF0078</t>
  </si>
  <si>
    <t>Casein</t>
  </si>
  <si>
    <t>Казеин</t>
  </si>
  <si>
    <t>AF0002</t>
  </si>
  <si>
    <t>Молоко</t>
  </si>
  <si>
    <t>Milk</t>
  </si>
  <si>
    <t>AF0082</t>
  </si>
  <si>
    <t>Сир з плісінню</t>
  </si>
  <si>
    <t>Mould Cheese</t>
  </si>
  <si>
    <t>Сыр з плесенью</t>
  </si>
  <si>
    <t>AF0081</t>
  </si>
  <si>
    <t>Сир Чеддер</t>
  </si>
  <si>
    <t>Cheddar Cheese</t>
  </si>
  <si>
    <t>Сыр Чеддер</t>
  </si>
  <si>
    <t xml:space="preserve">Риба </t>
  </si>
  <si>
    <t>Fish</t>
  </si>
  <si>
    <t>Рыба</t>
  </si>
  <si>
    <t>AF0254</t>
  </si>
  <si>
    <t>Камбала</t>
  </si>
  <si>
    <t>Plaice</t>
  </si>
  <si>
    <t>AF0041</t>
  </si>
  <si>
    <t>Лосось, сьомга</t>
  </si>
  <si>
    <t>Salmon</t>
  </si>
  <si>
    <t>Лосось, сёмга</t>
  </si>
  <si>
    <t>AF0003</t>
  </si>
  <si>
    <t>Тріска</t>
  </si>
  <si>
    <t>Fish (Cod)</t>
  </si>
  <si>
    <t>Треска</t>
  </si>
  <si>
    <t>AF0040</t>
  </si>
  <si>
    <t>Тунець</t>
  </si>
  <si>
    <t>Tuna</t>
  </si>
  <si>
    <t>Тунец</t>
  </si>
  <si>
    <t>AF0204</t>
  </si>
  <si>
    <t>Форель</t>
  </si>
  <si>
    <t>Trout</t>
  </si>
  <si>
    <t xml:space="preserve">Морепродукти </t>
  </si>
  <si>
    <t>Seafood</t>
  </si>
  <si>
    <t>Морепродукты</t>
  </si>
  <si>
    <t>AF00258</t>
  </si>
  <si>
    <t>Кальмар</t>
  </si>
  <si>
    <t>Squid</t>
  </si>
  <si>
    <t>AF0023</t>
  </si>
  <si>
    <t>Crab</t>
  </si>
  <si>
    <t>AF0024</t>
  </si>
  <si>
    <t>Креветка</t>
  </si>
  <si>
    <t>Shrimp</t>
  </si>
  <si>
    <t>AF0037</t>
  </si>
  <si>
    <t>Мідія</t>
  </si>
  <si>
    <t>Blue Mussel</t>
  </si>
  <si>
    <t>Мидия</t>
  </si>
  <si>
    <t>AF0080</t>
  </si>
  <si>
    <t>Омар</t>
  </si>
  <si>
    <t>Lobster</t>
  </si>
  <si>
    <t xml:space="preserve">М'ясо </t>
  </si>
  <si>
    <t>Meat</t>
  </si>
  <si>
    <t>Мясо</t>
  </si>
  <si>
    <t>Баранина</t>
  </si>
  <si>
    <t>Mutton</t>
  </si>
  <si>
    <t>AF0027</t>
  </si>
  <si>
    <t>Яловичина</t>
  </si>
  <si>
    <t>Beef</t>
  </si>
  <si>
    <t>Говядина</t>
  </si>
  <si>
    <t>AF0213</t>
  </si>
  <si>
    <t>Кролятина</t>
  </si>
  <si>
    <t>Rabbit Meat</t>
  </si>
  <si>
    <t>AF0083</t>
  </si>
  <si>
    <t>Курка</t>
  </si>
  <si>
    <t>Chicken</t>
  </si>
  <si>
    <t>Курица</t>
  </si>
  <si>
    <t>AF0026</t>
  </si>
  <si>
    <t>Свинина</t>
  </si>
  <si>
    <t>Pork</t>
  </si>
  <si>
    <t xml:space="preserve">Фрукти </t>
  </si>
  <si>
    <t>Fruits</t>
  </si>
  <si>
    <t>Фрукты</t>
  </si>
  <si>
    <t>AF0033</t>
  </si>
  <si>
    <t>Апельсин</t>
  </si>
  <si>
    <t>Orange</t>
  </si>
  <si>
    <t>AF0092</t>
  </si>
  <si>
    <t>Банан</t>
  </si>
  <si>
    <t>Banana</t>
  </si>
  <si>
    <t>AF0259</t>
  </si>
  <si>
    <t>Виноград</t>
  </si>
  <si>
    <t>Grape</t>
  </si>
  <si>
    <t>AF0242</t>
  </si>
  <si>
    <t>Вишня</t>
  </si>
  <si>
    <t>Cherry</t>
  </si>
  <si>
    <t>AF0094</t>
  </si>
  <si>
    <t>Груша</t>
  </si>
  <si>
    <t>Pear</t>
  </si>
  <si>
    <t>AF0087</t>
  </si>
  <si>
    <t>Диня</t>
  </si>
  <si>
    <t>Melon</t>
  </si>
  <si>
    <t>Дыня</t>
  </si>
  <si>
    <t>AF0084</t>
  </si>
  <si>
    <t>Ківі</t>
  </si>
  <si>
    <t>Kiwi</t>
  </si>
  <si>
    <t>Киви</t>
  </si>
  <si>
    <t>AF0091</t>
  </si>
  <si>
    <t>Манго</t>
  </si>
  <si>
    <t>Mango</t>
  </si>
  <si>
    <t>AF0095</t>
  </si>
  <si>
    <t>Персик</t>
  </si>
  <si>
    <t>Peach</t>
  </si>
  <si>
    <t>AF0044</t>
  </si>
  <si>
    <t>Полуниця, суниця</t>
  </si>
  <si>
    <t>Strawberry</t>
  </si>
  <si>
    <t>Клубника, земляника</t>
  </si>
  <si>
    <t>AF0049</t>
  </si>
  <si>
    <t>Яблуко</t>
  </si>
  <si>
    <t>Apple</t>
  </si>
  <si>
    <t>Яблоко</t>
  </si>
  <si>
    <t xml:space="preserve">Овочі </t>
  </si>
  <si>
    <t>Vegetables</t>
  </si>
  <si>
    <t>Овощи</t>
  </si>
  <si>
    <t>AF0012</t>
  </si>
  <si>
    <t>Горох</t>
  </si>
  <si>
    <t>Pea</t>
  </si>
  <si>
    <t>AF0014</t>
  </si>
  <si>
    <t>Soya Bean</t>
  </si>
  <si>
    <t>AF0015</t>
  </si>
  <si>
    <t>Квасоля біла</t>
  </si>
  <si>
    <t>White Bean</t>
  </si>
  <si>
    <t>Фасоль белая</t>
  </si>
  <si>
    <t>AF0025</t>
  </si>
  <si>
    <t>Томати</t>
  </si>
  <si>
    <t>Tomato</t>
  </si>
  <si>
    <t>Томаты</t>
  </si>
  <si>
    <t>AF0031</t>
  </si>
  <si>
    <t>Морква</t>
  </si>
  <si>
    <t>Carrot</t>
  </si>
  <si>
    <t>Морковь</t>
  </si>
  <si>
    <t>AF0035</t>
  </si>
  <si>
    <t>Картопля</t>
  </si>
  <si>
    <t>Potato</t>
  </si>
  <si>
    <t>Картофель</t>
  </si>
  <si>
    <t>AF0047</t>
  </si>
  <si>
    <t>Часник</t>
  </si>
  <si>
    <t>Garlic</t>
  </si>
  <si>
    <t>Чеснок</t>
  </si>
  <si>
    <t>AF0048</t>
  </si>
  <si>
    <t>Цибуля</t>
  </si>
  <si>
    <t>Onion</t>
  </si>
  <si>
    <t>Лук</t>
  </si>
  <si>
    <t>AF0085</t>
  </si>
  <si>
    <t>Селера</t>
  </si>
  <si>
    <t>Celery</t>
  </si>
  <si>
    <t>Сельдерей</t>
  </si>
  <si>
    <t>AF0086</t>
  </si>
  <si>
    <t>Петрушка</t>
  </si>
  <si>
    <t>Parsley</t>
  </si>
  <si>
    <t>AF0046</t>
  </si>
  <si>
    <t>Перець солодкий</t>
  </si>
  <si>
    <t>Sweet Pepper (Fruit)</t>
  </si>
  <si>
    <t>Перец сладкий</t>
  </si>
  <si>
    <t>Салат-латук</t>
  </si>
  <si>
    <t>Lettuce</t>
  </si>
  <si>
    <t>AF0216</t>
  </si>
  <si>
    <t>Капуста качанна</t>
  </si>
  <si>
    <t>Cabbage</t>
  </si>
  <si>
    <t>Капуста кочанная</t>
  </si>
  <si>
    <t>AF0217</t>
  </si>
  <si>
    <t>Капуста брюссельська</t>
  </si>
  <si>
    <t>Brussels Sprouts</t>
  </si>
  <si>
    <t>Капуста брюссельская</t>
  </si>
  <si>
    <t>AF0261</t>
  </si>
  <si>
    <t>Спаржа</t>
  </si>
  <si>
    <t>Asparagus</t>
  </si>
  <si>
    <t>AF0291</t>
  </si>
  <si>
    <t>Капуста цвітна</t>
  </si>
  <si>
    <t>Cauliflower</t>
  </si>
  <si>
    <t>Капуста цветная</t>
  </si>
  <si>
    <t>Злаки</t>
  </si>
  <si>
    <t>Cereals</t>
  </si>
  <si>
    <t>AF0011</t>
  </si>
  <si>
    <t>Гречка</t>
  </si>
  <si>
    <t>Buckweat</t>
  </si>
  <si>
    <t>AF0005</t>
  </si>
  <si>
    <t>Жито</t>
  </si>
  <si>
    <t>Rye</t>
  </si>
  <si>
    <t>Рожь</t>
  </si>
  <si>
    <t>AF0079</t>
  </si>
  <si>
    <t>Клейковина (глютен)</t>
  </si>
  <si>
    <t>Glutin</t>
  </si>
  <si>
    <t>Клетчатка (глютен)</t>
  </si>
  <si>
    <t>AF0008</t>
  </si>
  <si>
    <t>Кукурудза</t>
  </si>
  <si>
    <t>Maize</t>
  </si>
  <si>
    <t>Кукуруза</t>
  </si>
  <si>
    <t>AF0007</t>
  </si>
  <si>
    <t>Овес</t>
  </si>
  <si>
    <t>Oat</t>
  </si>
  <si>
    <t>Овёс</t>
  </si>
  <si>
    <t>AF0004</t>
  </si>
  <si>
    <t>Пшениця</t>
  </si>
  <si>
    <t>Wheat</t>
  </si>
  <si>
    <t>Пшеница</t>
  </si>
  <si>
    <t>AF0009</t>
  </si>
  <si>
    <t>Рис</t>
  </si>
  <si>
    <t>Rice</t>
  </si>
  <si>
    <t>AF0006</t>
  </si>
  <si>
    <t>Ячмінь</t>
  </si>
  <si>
    <t>Barley</t>
  </si>
  <si>
    <t>Ячмень</t>
  </si>
  <si>
    <t xml:space="preserve">Горіхи </t>
  </si>
  <si>
    <t>Nuts</t>
  </si>
  <si>
    <t>Орехи</t>
  </si>
  <si>
    <t>AF0013</t>
  </si>
  <si>
    <t>Peanut</t>
  </si>
  <si>
    <t>Арахис</t>
  </si>
  <si>
    <t>AF0018</t>
  </si>
  <si>
    <t>Горіх бразильський</t>
  </si>
  <si>
    <t>Brazil Nut</t>
  </si>
  <si>
    <t>Орех бразильський</t>
  </si>
  <si>
    <t>AF0016</t>
  </si>
  <si>
    <t>Горіх грецький</t>
  </si>
  <si>
    <t>Walnut</t>
  </si>
  <si>
    <t>Орех грецкий</t>
  </si>
  <si>
    <t>AF0253</t>
  </si>
  <si>
    <t>Горіх кедровий</t>
  </si>
  <si>
    <t>Pine Seed</t>
  </si>
  <si>
    <t>Орех кедровый</t>
  </si>
  <si>
    <t>AF0017</t>
  </si>
  <si>
    <t>Горіх лісовий(фундук)</t>
  </si>
  <si>
    <t>Hazel Nut</t>
  </si>
  <si>
    <t>Орех лесной</t>
  </si>
  <si>
    <t>AF0036</t>
  </si>
  <si>
    <t>Кокос</t>
  </si>
  <si>
    <t>Coconut</t>
  </si>
  <si>
    <t>AF0010</t>
  </si>
  <si>
    <t>Кунжут</t>
  </si>
  <si>
    <t>Sesame Seed</t>
  </si>
  <si>
    <t>AF0020</t>
  </si>
  <si>
    <t>Мигдаль</t>
  </si>
  <si>
    <t>Almond</t>
  </si>
  <si>
    <t>Миндаль</t>
  </si>
  <si>
    <t>Спеції</t>
  </si>
  <si>
    <t>Spices</t>
  </si>
  <si>
    <t>Специи</t>
  </si>
  <si>
    <t>Ореган</t>
  </si>
  <si>
    <t>Oregano</t>
  </si>
  <si>
    <t>AF0263</t>
  </si>
  <si>
    <t>Перець зелений</t>
  </si>
  <si>
    <t>Токсоплазма IgG авідність</t>
  </si>
  <si>
    <t>Toxoplasma IgG avidity</t>
  </si>
  <si>
    <t>Токсоплазма IgG авидность</t>
  </si>
  <si>
    <t>RD056AC</t>
  </si>
  <si>
    <t>Токсоплазма IgG авідність калібратори</t>
  </si>
  <si>
    <t xml:space="preserve">Toxoplasma IgG avidity Calibrator   </t>
  </si>
  <si>
    <t>Токсоплазма IgG авидность калибраторы</t>
  </si>
  <si>
    <t>RD057</t>
  </si>
  <si>
    <t xml:space="preserve">Toxoplasma IgM  </t>
  </si>
  <si>
    <t>0-700 МО/мл</t>
  </si>
  <si>
    <t>RD057C</t>
  </si>
  <si>
    <t>Токсоплазма IgM калібратори</t>
  </si>
  <si>
    <t xml:space="preserve">Toxoplasma IgM Calibrator   </t>
  </si>
  <si>
    <t>Токсоплазма IgM калибраторы</t>
  </si>
  <si>
    <t>RD060</t>
  </si>
  <si>
    <t xml:space="preserve">CMV IgG  </t>
  </si>
  <si>
    <t>0-12,74 МО/мл</t>
  </si>
  <si>
    <t>RD060C</t>
  </si>
  <si>
    <t>Цитомегаловірус IgG калібратори</t>
  </si>
  <si>
    <t xml:space="preserve">CMV IgG Calibrator   </t>
  </si>
  <si>
    <t>Цитомегаловирус IgG калибраторы</t>
  </si>
  <si>
    <t>RD060A</t>
  </si>
  <si>
    <t>Цитомегаловірус IgG авідність</t>
  </si>
  <si>
    <t>Цитомегаловирус IgG авидность</t>
  </si>
  <si>
    <t>RD060AC</t>
  </si>
  <si>
    <t>Цитомегаловірус IgG авідність калібратори</t>
  </si>
  <si>
    <t xml:space="preserve">CMV IgG avidity Calibrator   </t>
  </si>
  <si>
    <t>Цитомегаловирус IgG авидность калибраторы</t>
  </si>
  <si>
    <t>RD061</t>
  </si>
  <si>
    <t xml:space="preserve">CMV IgM  </t>
  </si>
  <si>
    <t>0-16,83 АО/мл</t>
  </si>
  <si>
    <t>RD061C</t>
  </si>
  <si>
    <t>Цитомегаловірус IgM калібратори</t>
  </si>
  <si>
    <t xml:space="preserve">CMV IgM Calibrator   </t>
  </si>
  <si>
    <t>Цитомегаловирус IgM калибраторы</t>
  </si>
  <si>
    <t>Расходные материалы и растворы</t>
  </si>
  <si>
    <t>Consumables &amp; Solutions</t>
  </si>
  <si>
    <t>RD000S</t>
  </si>
  <si>
    <t>Субстрат</t>
  </si>
  <si>
    <t>Substrate</t>
  </si>
  <si>
    <t>RD000D1</t>
  </si>
  <si>
    <r>
      <t>Розчинник 1</t>
    </r>
    <r>
      <rPr>
        <i/>
        <sz val="10"/>
        <rFont val="Arial Narrow"/>
        <family val="2"/>
        <charset val="204"/>
      </rPr>
      <t xml:space="preserve"> (Ферітін, ПСА вільний, ПСА, ХГЛ, Пролактин)</t>
    </r>
  </si>
  <si>
    <t>Diluent 1 ( Ferritina-FPSA-TPSA-HCG-PRL)</t>
  </si>
  <si>
    <t>Растворитель 1 (Ферритин, ПСА свободный, ПСА, ХГЛ, Пролактин)</t>
  </si>
  <si>
    <t>RD000D2</t>
  </si>
  <si>
    <r>
      <t>Розчинник 2</t>
    </r>
    <r>
      <rPr>
        <i/>
        <sz val="10"/>
        <rFont val="Arial Narrow"/>
        <family val="2"/>
        <charset val="204"/>
      </rPr>
      <t xml:space="preserve"> (АФП, РЕА, ТТГ, ТГ</t>
    </r>
  </si>
  <si>
    <t>Diluent 2 ( AFP-CEA-TSH-TG-CA15-3-CA19-9-CA125)</t>
  </si>
  <si>
    <t>Растворитель 2 (АФП, РЕА, ТТГ, ТГ</t>
  </si>
  <si>
    <t>RD000D3</t>
  </si>
  <si>
    <r>
      <t xml:space="preserve">Розчинник 3 </t>
    </r>
    <r>
      <rPr>
        <i/>
        <sz val="10"/>
        <rFont val="Arial Narrow"/>
        <family val="2"/>
        <charset val="204"/>
      </rPr>
      <t>(Токсо М)</t>
    </r>
  </si>
  <si>
    <t>Diluent 3 (ToxoM)</t>
  </si>
  <si>
    <t>Растворитель 3 (Токсо М)</t>
  </si>
  <si>
    <t>RD000D4</t>
  </si>
  <si>
    <r>
      <t xml:space="preserve">Розчинник 4 </t>
    </r>
    <r>
      <rPr>
        <i/>
        <sz val="10"/>
        <rFont val="Arial Narrow"/>
        <family val="2"/>
        <charset val="204"/>
      </rPr>
      <t>(Краснуха М, ЦМВ М, Герпес М)</t>
    </r>
  </si>
  <si>
    <t>Diluent 4 ( RubeoM-CitoM-Herpes M)-</t>
  </si>
  <si>
    <t>Растворитель 4 (Краснуха М, ЦМВ М, Герпес М)</t>
  </si>
  <si>
    <t>RD000W1</t>
  </si>
  <si>
    <r>
      <t>Промиваючий 1</t>
    </r>
    <r>
      <rPr>
        <i/>
        <sz val="10"/>
        <rFont val="Arial Narrow"/>
        <family val="2"/>
        <charset val="204"/>
      </rPr>
      <t xml:space="preserve"> (все окрім інфекції)</t>
    </r>
  </si>
  <si>
    <t>Washing Solution 1 (all line except infectivity)</t>
  </si>
  <si>
    <t>Промывочный 1 (все кроме инфекций)</t>
  </si>
  <si>
    <t>RD000W2</t>
  </si>
  <si>
    <r>
      <t>Промиваючий 2</t>
    </r>
    <r>
      <rPr>
        <i/>
        <sz val="10"/>
        <rFont val="Arial Narrow"/>
        <family val="2"/>
        <charset val="204"/>
      </rPr>
      <t xml:space="preserve"> (інфекція)</t>
    </r>
  </si>
  <si>
    <t>Washing Solution 2 ( Infectivity)</t>
  </si>
  <si>
    <t>Промывочный 2 (инфекция)</t>
  </si>
  <si>
    <t>RD00C</t>
  </si>
  <si>
    <t>Кювети (4*56)</t>
  </si>
  <si>
    <t>Cuvette   4x56</t>
  </si>
  <si>
    <t>Кюветы (4*56)</t>
  </si>
  <si>
    <t>Скоро буде (в розробці) - 14 нових позицій</t>
  </si>
  <si>
    <t>Скоро буде (в процесі розробки)</t>
  </si>
  <si>
    <t xml:space="preserve"> - А/т до ТТГ рецептора</t>
  </si>
  <si>
    <t xml:space="preserve"> - ХГЛ-бета</t>
  </si>
  <si>
    <t>Мінерально-сольовий баланс</t>
  </si>
  <si>
    <t xml:space="preserve"> - ДГЕА-С</t>
  </si>
  <si>
    <t xml:space="preserve"> - АКТГ</t>
  </si>
  <si>
    <t xml:space="preserve"> - Естріол вільний</t>
  </si>
  <si>
    <t xml:space="preserve"> - Кортизол</t>
  </si>
  <si>
    <t>Кістковий метаболізм</t>
  </si>
  <si>
    <t>Алергія</t>
  </si>
  <si>
    <t xml:space="preserve"> - Кальцитонін</t>
  </si>
  <si>
    <t xml:space="preserve"> - ІгЕ загальний</t>
  </si>
  <si>
    <t xml:space="preserve"> - Паратиреоїдний гормон</t>
  </si>
  <si>
    <t xml:space="preserve"> - ІгЕ специфічний</t>
  </si>
  <si>
    <t>Інфекція</t>
  </si>
  <si>
    <t>Маркери ш-к тракту</t>
  </si>
  <si>
    <t xml:space="preserve"> - ЕБВ капсульний антиген IgG/IgM</t>
  </si>
  <si>
    <t xml:space="preserve"> - А/т до трансглютамінази IgG/IgM</t>
  </si>
  <si>
    <t xml:space="preserve"> - ЕБВ ядерний антиген IgG</t>
  </si>
  <si>
    <t xml:space="preserve"> - Сифіліс</t>
  </si>
  <si>
    <t>Ціна, грн.</t>
  </si>
  <si>
    <t>Взірець</t>
  </si>
  <si>
    <t>Довж.
хвилі, нм</t>
  </si>
  <si>
    <t>Стабільність</t>
  </si>
  <si>
    <t>РЕАГЕНТИ ДЛЯ АНАЛІЗАТОРІВ</t>
  </si>
  <si>
    <t>1. Субстрати</t>
  </si>
  <si>
    <t>4-538</t>
  </si>
  <si>
    <t>HC - ALBUMIN</t>
  </si>
  <si>
    <t>6*100</t>
  </si>
  <si>
    <t>сиров.</t>
  </si>
  <si>
    <t>7 г/дл</t>
  </si>
  <si>
    <t>8 тижнів при 2-10С</t>
  </si>
  <si>
    <t>D91701</t>
  </si>
  <si>
    <r>
      <t xml:space="preserve">Альбумін </t>
    </r>
    <r>
      <rPr>
        <i/>
        <sz val="10"/>
        <color indexed="8"/>
        <rFont val="Arial Narrow"/>
        <family val="2"/>
        <charset val="204"/>
      </rPr>
      <t>(Hitachi 917)</t>
    </r>
  </si>
  <si>
    <t>9*65</t>
  </si>
  <si>
    <t>9*62</t>
  </si>
  <si>
    <t>9*16</t>
  </si>
  <si>
    <t>4-545</t>
  </si>
  <si>
    <t>HC - BIL TOTAL</t>
  </si>
  <si>
    <t>6*80</t>
  </si>
  <si>
    <t>Malloy-Evelyn</t>
  </si>
  <si>
    <t>25 мг/дл</t>
  </si>
  <si>
    <t>4 тижні при 2-10С</t>
  </si>
  <si>
    <t>D91709</t>
  </si>
  <si>
    <t>4*62,5</t>
  </si>
  <si>
    <t>1*62,5</t>
  </si>
  <si>
    <t>D57911</t>
  </si>
  <si>
    <t>10*40</t>
  </si>
  <si>
    <r>
      <t xml:space="preserve">Білірубін загальний </t>
    </r>
    <r>
      <rPr>
        <i/>
        <sz val="10"/>
        <color indexed="8"/>
        <rFont val="Arial Narrow"/>
        <family val="2"/>
        <charset val="204"/>
      </rPr>
      <t xml:space="preserve">(Hitachi 917) </t>
    </r>
  </si>
  <si>
    <t>4-548</t>
  </si>
  <si>
    <t>HC - BIL DIRECT</t>
  </si>
  <si>
    <t>4 тижні при 2-10C</t>
  </si>
  <si>
    <r>
      <t xml:space="preserve">Білірубін прямий </t>
    </r>
    <r>
      <rPr>
        <i/>
        <sz val="10"/>
        <color indexed="8"/>
        <rFont val="Arial Narrow"/>
        <family val="2"/>
        <charset val="204"/>
      </rPr>
      <t>(Hitachi 917)</t>
    </r>
  </si>
  <si>
    <t>5*17</t>
  </si>
  <si>
    <t>5*6</t>
  </si>
  <si>
    <t>D91708</t>
  </si>
  <si>
    <t>D58911</t>
  </si>
  <si>
    <t>4-536</t>
  </si>
  <si>
    <t>HC - TOTAL PROTEIN</t>
  </si>
  <si>
    <t>12 г/дл</t>
  </si>
  <si>
    <t>D91737</t>
  </si>
  <si>
    <r>
      <t xml:space="preserve">Білок загальний </t>
    </r>
    <r>
      <rPr>
        <i/>
        <sz val="10"/>
        <color indexed="8"/>
        <rFont val="Arial Narrow"/>
        <family val="2"/>
        <charset val="204"/>
      </rPr>
      <t>(Hitachi 917)</t>
    </r>
  </si>
  <si>
    <t>D80911</t>
  </si>
  <si>
    <t>6*65,5</t>
  </si>
  <si>
    <t>4-542</t>
  </si>
  <si>
    <t>2*100</t>
  </si>
  <si>
    <t>5-181</t>
  </si>
  <si>
    <t>Білок в сечі калібратор 2 рівні</t>
  </si>
  <si>
    <t>CORMAY HDL/LDL CALIBRATOR</t>
  </si>
  <si>
    <t>2*(1*1)</t>
  </si>
  <si>
    <t>5-161</t>
  </si>
  <si>
    <t>Білок в сечі контроль 1</t>
  </si>
  <si>
    <t>5-162-1</t>
  </si>
  <si>
    <t>Білок в сечі контроль 2</t>
  </si>
  <si>
    <t>5-162</t>
  </si>
  <si>
    <t>4-501</t>
  </si>
  <si>
    <t>D70911</t>
  </si>
  <si>
    <t>10*50</t>
  </si>
  <si>
    <t>D91725</t>
  </si>
  <si>
    <r>
      <t xml:space="preserve">Глюкоза </t>
    </r>
    <r>
      <rPr>
        <i/>
        <sz val="10"/>
        <rFont val="Arial Narrow"/>
        <family val="2"/>
        <charset val="204"/>
      </rPr>
      <t>(Hitachi 917)</t>
    </r>
  </si>
  <si>
    <t>12*66</t>
  </si>
  <si>
    <t>4-533</t>
  </si>
  <si>
    <t>HC - CREATININE</t>
  </si>
  <si>
    <t>Jaffe modif.</t>
  </si>
  <si>
    <t>сиров.; пл.; сеча</t>
  </si>
  <si>
    <t>D91721</t>
  </si>
  <si>
    <r>
      <t xml:space="preserve">Креатинін </t>
    </r>
    <r>
      <rPr>
        <i/>
        <sz val="10"/>
        <color indexed="8"/>
        <rFont val="Arial Narrow"/>
        <family val="2"/>
        <charset val="204"/>
      </rPr>
      <t>(Hitachi 917)</t>
    </r>
  </si>
  <si>
    <t>6*66</t>
  </si>
  <si>
    <t>6*16</t>
  </si>
  <si>
    <t>4-508</t>
  </si>
  <si>
    <t>HC - UA</t>
  </si>
  <si>
    <t>Enzymatic, colorimetric</t>
  </si>
  <si>
    <t>сиров.; пл.</t>
  </si>
  <si>
    <t>4-506</t>
  </si>
  <si>
    <t>HC - UREA</t>
  </si>
  <si>
    <t>Enzymatic, kinetic</t>
  </si>
  <si>
    <t>300 мг/дл</t>
  </si>
  <si>
    <t>D91739</t>
  </si>
  <si>
    <r>
      <t xml:space="preserve">Сечовина </t>
    </r>
    <r>
      <rPr>
        <i/>
        <sz val="10"/>
        <color indexed="8"/>
        <rFont val="Arial Narrow"/>
        <family val="2"/>
        <charset val="204"/>
      </rPr>
      <t>(Hitachi 917)</t>
    </r>
  </si>
  <si>
    <t>D82911</t>
  </si>
  <si>
    <t>6*43</t>
  </si>
  <si>
    <t>4-553</t>
  </si>
  <si>
    <t>HC - TG</t>
  </si>
  <si>
    <t>1000 мг/дл</t>
  </si>
  <si>
    <t>D81911</t>
  </si>
  <si>
    <t>10x50</t>
  </si>
  <si>
    <t>4-504</t>
  </si>
  <si>
    <t>HC - CHOL</t>
  </si>
  <si>
    <t>750 мг/дл</t>
  </si>
  <si>
    <t>D91716</t>
  </si>
  <si>
    <r>
      <t xml:space="preserve">Холестерин </t>
    </r>
    <r>
      <rPr>
        <i/>
        <sz val="10"/>
        <color indexed="8"/>
        <rFont val="Arial Narrow"/>
        <family val="2"/>
        <charset val="204"/>
      </rPr>
      <t>(Hitachi 917)</t>
    </r>
  </si>
  <si>
    <t>12*65</t>
  </si>
  <si>
    <t>4-579</t>
  </si>
  <si>
    <t>HC - HDL-DIRECT</t>
  </si>
  <si>
    <t>Selective inhibition</t>
  </si>
  <si>
    <t>до 150 мг/дл</t>
  </si>
  <si>
    <t>1 місяць при 2-8C</t>
  </si>
  <si>
    <t>4-569</t>
  </si>
  <si>
    <t>HC - LDL-DIRECT</t>
  </si>
  <si>
    <t>до 1000 мг/дл</t>
  </si>
  <si>
    <t>Холестерин ЛПВГ/ЛПНГ калібратор</t>
  </si>
  <si>
    <t>2. Ензими</t>
  </si>
  <si>
    <t>4-516</t>
  </si>
  <si>
    <t>HC - ALAT</t>
  </si>
  <si>
    <t>IFCC modified</t>
  </si>
  <si>
    <t>240 МО/л</t>
  </si>
  <si>
    <t>D91728</t>
  </si>
  <si>
    <t>D73911</t>
  </si>
  <si>
    <r>
      <t xml:space="preserve">АЛТ </t>
    </r>
    <r>
      <rPr>
        <i/>
        <sz val="10"/>
        <color indexed="8"/>
        <rFont val="Arial Narrow"/>
        <family val="2"/>
        <charset val="204"/>
      </rPr>
      <t>(Hitachi 917)</t>
    </r>
  </si>
  <si>
    <t>4*66</t>
  </si>
  <si>
    <t>4*16</t>
  </si>
  <si>
    <t>4-555</t>
  </si>
  <si>
    <t>HC - AMYLASE</t>
  </si>
  <si>
    <t>Direct substrate (CNP-G3)</t>
  </si>
  <si>
    <t>1500 МО/л</t>
  </si>
  <si>
    <t>D91704</t>
  </si>
  <si>
    <r>
      <t xml:space="preserve">Амілаза альфа </t>
    </r>
    <r>
      <rPr>
        <i/>
        <sz val="10"/>
        <color indexed="8"/>
        <rFont val="Arial Narrow"/>
        <family val="2"/>
        <charset val="204"/>
      </rPr>
      <t>(Hitachi 917)</t>
    </r>
  </si>
  <si>
    <t>4-514</t>
  </si>
  <si>
    <t>HC - ASAT</t>
  </si>
  <si>
    <t>D91727</t>
  </si>
  <si>
    <r>
      <t xml:space="preserve">АСТ </t>
    </r>
    <r>
      <rPr>
        <i/>
        <sz val="10"/>
        <color indexed="8"/>
        <rFont val="Arial Narrow"/>
        <family val="2"/>
        <charset val="204"/>
      </rPr>
      <t>(Hitachi 917)</t>
    </r>
  </si>
  <si>
    <t>5*66</t>
  </si>
  <si>
    <t>4-524</t>
  </si>
  <si>
    <t>HC - GGT</t>
  </si>
  <si>
    <t>Kinetic</t>
  </si>
  <si>
    <t>500 МО/л</t>
  </si>
  <si>
    <t>4-541</t>
  </si>
  <si>
    <t>Гідроксібутіратдегідрогеназа</t>
  </si>
  <si>
    <t>HC - HBDH</t>
  </si>
  <si>
    <t>2000 МО/л</t>
  </si>
  <si>
    <t>4-520</t>
  </si>
  <si>
    <t>HC - CK</t>
  </si>
  <si>
    <t>1000 МО/л</t>
  </si>
  <si>
    <t>D91719</t>
  </si>
  <si>
    <r>
      <t>Креатинкіназа</t>
    </r>
    <r>
      <rPr>
        <i/>
        <sz val="10"/>
        <color indexed="8"/>
        <rFont val="Arial Narrow"/>
        <family val="2"/>
        <charset val="204"/>
      </rPr>
      <t xml:space="preserve"> (Hitachi 917)</t>
    </r>
  </si>
  <si>
    <t>6*15</t>
  </si>
  <si>
    <t>4-527</t>
  </si>
  <si>
    <t>HC - CK-MB</t>
  </si>
  <si>
    <t>Креатикіназа МВ калібратор</t>
  </si>
  <si>
    <r>
      <t xml:space="preserve">АЧТЧ-EA-10 </t>
    </r>
    <r>
      <rPr>
        <sz val="10"/>
        <rFont val="Arial Narrow"/>
        <family val="2"/>
        <charset val="204"/>
      </rPr>
      <t>(рідкий, елаговою кислотою активов. (EA), оптичне визнач.)</t>
    </r>
  </si>
  <si>
    <t>APTT-EA-10</t>
  </si>
  <si>
    <t>АЧТВ-EA-10 (жидкий, эллагиевой кислотой активир. (EA), оптич. опред.)</t>
  </si>
  <si>
    <t>C03101</t>
  </si>
  <si>
    <t>Хлорид кальция 0,020 M</t>
  </si>
  <si>
    <t>K-455</t>
  </si>
  <si>
    <t>Calcium Chloride 0,020 M</t>
  </si>
  <si>
    <r>
      <t>АПТЧ/АЧТЧ-Тест **</t>
    </r>
    <r>
      <rPr>
        <i/>
        <sz val="9"/>
        <rFont val="Arial Narrow"/>
        <family val="2"/>
        <charset val="204"/>
      </rPr>
      <t xml:space="preserve"> (АПТЧ, АЧР, ЧТЧ)</t>
    </r>
  </si>
  <si>
    <t>APTT-test</t>
  </si>
  <si>
    <t>001</t>
  </si>
  <si>
    <r>
      <t xml:space="preserve">АПТЧ-ЕI-тест </t>
    </r>
    <r>
      <rPr>
        <i/>
        <sz val="9"/>
        <rFont val="Arial Narrow"/>
        <family val="2"/>
        <charset val="204"/>
      </rPr>
      <t>(АПТЧ)</t>
    </r>
  </si>
  <si>
    <t>1,17-2,34</t>
  </si>
  <si>
    <t>ТехАПТЧ-ЕІ-тест (АПТЧ з рідким реагентом)</t>
  </si>
  <si>
    <t>TechAPTT-EI-test (w/liquid antigen)</t>
  </si>
  <si>
    <r>
      <t xml:space="preserve">ТехАПТЧ-ЕІ-тест </t>
    </r>
    <r>
      <rPr>
        <i/>
        <sz val="9"/>
        <rFont val="Arial Narrow"/>
        <family val="2"/>
        <charset val="204"/>
      </rPr>
      <t>(АПТЧ c жидким реагентом)</t>
    </r>
  </si>
  <si>
    <t>0,95-1,9</t>
  </si>
  <si>
    <t xml:space="preserve"> Тромбіновий час (TT)</t>
  </si>
  <si>
    <t>Тромбиновое время (TT)</t>
  </si>
  <si>
    <t xml:space="preserve"> Thrombine time (TT)</t>
  </si>
  <si>
    <t>K-560</t>
  </si>
  <si>
    <r>
      <t>Тромбін бичачий</t>
    </r>
    <r>
      <rPr>
        <i/>
        <sz val="8"/>
        <rFont val="Arial Narrow"/>
        <family val="2"/>
        <charset val="204"/>
      </rPr>
      <t xml:space="preserve"> (сухий, 5 NIH U/ml (10 NIH U/vial))</t>
    </r>
  </si>
  <si>
    <t>Thrombin Time</t>
  </si>
  <si>
    <t>Тромбин бычий (сухой, 5 NIH Е/мл (10 NIH Е/фл.))</t>
  </si>
  <si>
    <t>10*1 мл</t>
  </si>
  <si>
    <r>
      <t xml:space="preserve">Тромбо-Тест </t>
    </r>
    <r>
      <rPr>
        <i/>
        <sz val="9"/>
        <rFont val="Arial Narrow"/>
        <family val="2"/>
        <charset val="204"/>
      </rPr>
      <t>(тромбіновий час)</t>
    </r>
  </si>
  <si>
    <t>Thrombo-test</t>
  </si>
  <si>
    <r>
      <t xml:space="preserve">Тромбо-Тест* </t>
    </r>
    <r>
      <rPr>
        <i/>
        <sz val="9"/>
        <rFont val="Arial Narrow"/>
        <family val="2"/>
        <charset val="204"/>
      </rPr>
      <t>(тромбіновий час)</t>
    </r>
  </si>
  <si>
    <r>
      <t xml:space="preserve">Тромбін людини </t>
    </r>
    <r>
      <rPr>
        <i/>
        <sz val="9"/>
        <rFont val="Arial Narrow"/>
        <family val="2"/>
        <charset val="204"/>
      </rPr>
      <t>(тромбіновий час та ін.)</t>
    </r>
  </si>
  <si>
    <r>
      <t xml:space="preserve">Thrombo-test </t>
    </r>
    <r>
      <rPr>
        <sz val="10"/>
        <rFont val="Arial Narrow"/>
        <family val="2"/>
        <charset val="204"/>
      </rPr>
      <t>(for thrombine and others tests)</t>
    </r>
  </si>
  <si>
    <r>
      <t xml:space="preserve">Тромбин человека </t>
    </r>
    <r>
      <rPr>
        <i/>
        <sz val="9"/>
        <rFont val="Arial Narrow"/>
        <family val="2"/>
        <charset val="204"/>
      </rPr>
      <t>(тромбиновое время и другие показатели коагулограммы)</t>
    </r>
  </si>
  <si>
    <t>150 NIH од.-1фл</t>
  </si>
  <si>
    <t>0-17</t>
  </si>
  <si>
    <t xml:space="preserve">500 NIH од.-1фл </t>
  </si>
  <si>
    <t>Фибриноген (FIB)</t>
  </si>
  <si>
    <t>Fibrinogen (FIB)</t>
  </si>
  <si>
    <t>K-500</t>
  </si>
  <si>
    <r>
      <t xml:space="preserve">Фібриноген </t>
    </r>
    <r>
      <rPr>
        <i/>
        <sz val="8"/>
        <rFont val="Arial Narrow"/>
        <family val="2"/>
        <charset val="204"/>
      </rPr>
      <t>(кількісно, "Клаусовим" методом. Лінійність 40-700 мг/дл)</t>
    </r>
  </si>
  <si>
    <r>
      <t xml:space="preserve">Fibrinogen Kit-10 </t>
    </r>
    <r>
      <rPr>
        <i/>
        <sz val="8"/>
        <rFont val="Arial Narrow"/>
        <family val="2"/>
        <charset val="204"/>
      </rPr>
      <t>(For the quantitative determination of Plasma Fibrinogen using "Clauss" method)</t>
    </r>
  </si>
  <si>
    <r>
      <t xml:space="preserve">Фибриноген </t>
    </r>
    <r>
      <rPr>
        <sz val="10"/>
        <rFont val="Arial Narrow"/>
        <family val="2"/>
        <charset val="204"/>
      </rPr>
      <t>(колич., методом Клауса. Линейность 40-700 мг/дл)</t>
    </r>
  </si>
  <si>
    <t>T955500</t>
  </si>
  <si>
    <t xml:space="preserve">Фібриноген </t>
  </si>
  <si>
    <t>Fibrinogen Kit</t>
  </si>
  <si>
    <r>
      <t xml:space="preserve">Фибриноген </t>
    </r>
    <r>
      <rPr>
        <sz val="10"/>
        <rFont val="Arial Narrow"/>
        <family val="2"/>
        <charset val="204"/>
      </rPr>
      <t>(колич.)</t>
    </r>
  </si>
  <si>
    <t>5*2 мл</t>
  </si>
  <si>
    <t>Тромбін бичачий 100 NIH, сухий</t>
  </si>
  <si>
    <t>Bovine Thrombin 100, dried</t>
  </si>
  <si>
    <t>Тромбин бичачий 100 NIH, сухой</t>
  </si>
  <si>
    <t>імідазоловий буфер, рідкий</t>
  </si>
  <si>
    <t>Imidazole Buffer, liquid</t>
  </si>
  <si>
    <t>имидасоловий буфер, жидкий</t>
  </si>
  <si>
    <t>1*135 мл</t>
  </si>
  <si>
    <t>низький контроль, суха</t>
  </si>
  <si>
    <t>Low Fibrinogen Control, dried</t>
  </si>
  <si>
    <t>ниський контроль, суха</t>
  </si>
  <si>
    <t>3*1 мл</t>
  </si>
  <si>
    <t>високий контроль, суха</t>
  </si>
  <si>
    <t>High Fibrinogen Control, dried</t>
  </si>
  <si>
    <t>1*1 мл</t>
  </si>
  <si>
    <t>K-550</t>
  </si>
  <si>
    <t xml:space="preserve">Bovine Thrombin 100, dried </t>
  </si>
  <si>
    <t>6*5 мл</t>
  </si>
  <si>
    <t>2*135 мл</t>
  </si>
  <si>
    <t>Low FibrInogen Control, dried</t>
  </si>
  <si>
    <t>High Fibrinogen Conrol, dried</t>
  </si>
  <si>
    <t>K-503</t>
  </si>
  <si>
    <r>
      <t>Тромбін бичачий 100 NIH</t>
    </r>
    <r>
      <rPr>
        <i/>
        <sz val="8"/>
        <rFont val="Arial Narrow"/>
        <family val="2"/>
        <charset val="204"/>
      </rPr>
      <t xml:space="preserve"> (сухий)</t>
    </r>
  </si>
  <si>
    <r>
      <t xml:space="preserve">Bovine Thrombin 100 NIH </t>
    </r>
    <r>
      <rPr>
        <i/>
        <sz val="10"/>
        <rFont val="Arial Narrow"/>
        <family val="2"/>
        <charset val="204"/>
      </rPr>
      <t>(dry)</t>
    </r>
  </si>
  <si>
    <t>Тромбин бичий 100 NIH (сухой)</t>
  </si>
  <si>
    <t>T-555</t>
  </si>
  <si>
    <t>10*5 мл</t>
  </si>
  <si>
    <t>T-504</t>
  </si>
  <si>
    <t xml:space="preserve">Імідазоловий буфер </t>
  </si>
  <si>
    <t>Imidazole Buffered Saline</t>
  </si>
  <si>
    <t xml:space="preserve">Имидасоловый буфер </t>
  </si>
  <si>
    <t>рідкий, pH-7,4, для використ. як розчинника для визнач. Фібриногену</t>
  </si>
  <si>
    <t>Liquid, pH-value approx. 7,4 - for use as a Diluent in Fibrinogen determinations</t>
  </si>
  <si>
    <t>жидкий, pH-7,4, для використ. як росчинника для виснач. Фибриногену</t>
  </si>
  <si>
    <t>T-508</t>
  </si>
  <si>
    <t xml:space="preserve">Каолінова суспензія </t>
  </si>
  <si>
    <t>Kaolin Suspension</t>
  </si>
  <si>
    <t xml:space="preserve">Каолиновая суспензия </t>
  </si>
  <si>
    <t>1*10 мл</t>
  </si>
  <si>
    <t>рідка, концентрація 1 мг/мл, для розведення Тромбіну бичачого 100 NIH</t>
  </si>
  <si>
    <t>Тех-Фібриноген-тест (Фібриноген по Клаусу)</t>
  </si>
  <si>
    <r>
      <t xml:space="preserve">Tech-Fibrinogen-test </t>
    </r>
    <r>
      <rPr>
        <sz val="10"/>
        <rFont val="Arial Narrow"/>
        <family val="2"/>
        <charset val="204"/>
      </rPr>
      <t>(method by Claus)</t>
    </r>
  </si>
  <si>
    <r>
      <t xml:space="preserve">Тех-Фибриноген-тест * </t>
    </r>
    <r>
      <rPr>
        <i/>
        <sz val="9"/>
        <rFont val="Arial Narrow"/>
        <family val="2"/>
        <charset val="204"/>
      </rPr>
      <t>(Фибриноген по Клаусу)</t>
    </r>
  </si>
  <si>
    <t>094</t>
  </si>
  <si>
    <t>D-094</t>
  </si>
  <si>
    <r>
      <t>Квік-Фг-Тест*</t>
    </r>
    <r>
      <rPr>
        <i/>
        <sz val="9"/>
        <rFont val="Arial Narrow"/>
        <family val="2"/>
        <charset val="204"/>
      </rPr>
      <t xml:space="preserve"> (протромбіновий час та фібриноген)</t>
    </r>
  </si>
  <si>
    <t>Д-Димер (візуально)</t>
  </si>
  <si>
    <t>Д-Димер (визуально)</t>
  </si>
  <si>
    <t>D-dimer (visual)</t>
  </si>
  <si>
    <t>T9515707</t>
  </si>
  <si>
    <r>
      <t xml:space="preserve">Д-Димер набір </t>
    </r>
    <r>
      <rPr>
        <i/>
        <sz val="9"/>
        <rFont val="Arial Narrow"/>
        <family val="2"/>
        <charset val="204"/>
      </rPr>
      <t>(напівкількісно, латекс-аглютинація)</t>
    </r>
  </si>
  <si>
    <r>
      <t xml:space="preserve">D-Dimer Kit Visual </t>
    </r>
    <r>
      <rPr>
        <i/>
        <sz val="10"/>
        <rFont val="Arial Narrow"/>
        <family val="2"/>
        <charset val="204"/>
      </rPr>
      <t>(semiquantitative)</t>
    </r>
  </si>
  <si>
    <t>Д-Димер набор (полуколич.)</t>
  </si>
  <si>
    <r>
      <t>Тех-Д-димер</t>
    </r>
    <r>
      <rPr>
        <i/>
        <sz val="9"/>
        <rFont val="Arial Narrow"/>
        <family val="2"/>
        <charset val="204"/>
      </rPr>
      <t xml:space="preserve"> (Д-димер, латекс аглютинація)</t>
    </r>
  </si>
  <si>
    <r>
      <t xml:space="preserve">Tech-D-Dimer </t>
    </r>
    <r>
      <rPr>
        <sz val="10"/>
        <rFont val="Arial Narrow"/>
        <family val="2"/>
        <charset val="204"/>
      </rPr>
      <t>(latex agglutination)</t>
    </r>
  </si>
  <si>
    <r>
      <t>Тех-Д-димер</t>
    </r>
    <r>
      <rPr>
        <i/>
        <sz val="9"/>
        <rFont val="Arial Narrow"/>
        <family val="2"/>
        <charset val="204"/>
      </rPr>
      <t xml:space="preserve"> (Д-димер, латекс-аглютинация)</t>
    </r>
  </si>
  <si>
    <t>K-707</t>
  </si>
  <si>
    <r>
      <t xml:space="preserve">Д-Димер набір </t>
    </r>
    <r>
      <rPr>
        <i/>
        <sz val="10"/>
        <rFont val="Arial Narrow"/>
        <family val="2"/>
        <charset val="204"/>
      </rPr>
      <t>(напівкількісно)</t>
    </r>
  </si>
  <si>
    <t>Д-Димер латекс</t>
  </si>
  <si>
    <t>D-Dimer latex</t>
  </si>
  <si>
    <t>1*1,7 мл</t>
  </si>
  <si>
    <t>Д-Димер буфер</t>
  </si>
  <si>
    <t>Saline Solution</t>
  </si>
  <si>
    <t>контроль позитивний</t>
  </si>
  <si>
    <t>D-dimer Control +</t>
  </si>
  <si>
    <t>1*0,2 мл</t>
  </si>
  <si>
    <t>контроль негативний</t>
  </si>
  <si>
    <t>D-dimer Control -</t>
  </si>
  <si>
    <t>тест-карти, 6 кілець кожна</t>
  </si>
  <si>
    <t>Test cards, 6 rings each</t>
  </si>
  <si>
    <t>16 штук</t>
  </si>
  <si>
    <t>змішувальні палочки</t>
  </si>
  <si>
    <t>Mixing sticks</t>
  </si>
  <si>
    <t>50 штук</t>
  </si>
  <si>
    <t>T099701</t>
  </si>
  <si>
    <r>
      <t>Д-Димер набір</t>
    </r>
    <r>
      <rPr>
        <i/>
        <sz val="10"/>
        <rFont val="Arial Narrow"/>
        <family val="2"/>
        <charset val="204"/>
      </rPr>
      <t xml:space="preserve"> (на DIAcheck-WB)</t>
    </r>
  </si>
  <si>
    <t>T-709</t>
  </si>
  <si>
    <t>5*1,7 мл</t>
  </si>
  <si>
    <t>T-712</t>
  </si>
  <si>
    <t>D-Dimer Buffer</t>
  </si>
  <si>
    <t>5*8 мл</t>
  </si>
  <si>
    <t>T-708</t>
  </si>
  <si>
    <t>Д-Димер контроль позитивний</t>
  </si>
  <si>
    <t>D-Dimer Control Positive</t>
  </si>
  <si>
    <t>Д-Димер контроль положительный</t>
  </si>
  <si>
    <t>5*0,2 мл</t>
  </si>
  <si>
    <t>T-710</t>
  </si>
  <si>
    <t>Д-Димер контроль негативний</t>
  </si>
  <si>
    <t>D-Dimer Control Negative</t>
  </si>
  <si>
    <t>Д-Димер контроль отрицательный</t>
  </si>
  <si>
    <t>T-711</t>
  </si>
  <si>
    <t>Д-Димер тест-карти, 6 кілець кожна</t>
  </si>
  <si>
    <t>D-Dimer Test cards, 6 rings each</t>
  </si>
  <si>
    <t>Д-Димер тест-карты, 6 колец каждая</t>
  </si>
  <si>
    <t>10*16 штук</t>
  </si>
  <si>
    <t>K-714</t>
  </si>
  <si>
    <t>Змішувальні палочки</t>
  </si>
  <si>
    <t>Смешивающие палочки</t>
  </si>
  <si>
    <t>10*50 штук</t>
  </si>
  <si>
    <t>Д-Димер (кількісно, для KG-4)</t>
  </si>
  <si>
    <t>T-971</t>
  </si>
  <si>
    <r>
      <t xml:space="preserve">Д-Димер набір </t>
    </r>
    <r>
      <rPr>
        <i/>
        <sz val="10"/>
        <rFont val="Arial Narrow"/>
        <family val="2"/>
        <charset val="204"/>
      </rPr>
      <t>(кількісно)</t>
    </r>
  </si>
  <si>
    <t>D-Dimer Kit quantitative</t>
  </si>
  <si>
    <t>Д-Димер набор (колич.)</t>
  </si>
  <si>
    <t>T-954</t>
  </si>
  <si>
    <t>Д-Димер калібратор 0 (0 нг/мл)</t>
  </si>
  <si>
    <r>
      <t xml:space="preserve">D-Dimer Calibrator 0 </t>
    </r>
    <r>
      <rPr>
        <i/>
        <sz val="8"/>
        <rFont val="Arial Narrow"/>
        <family val="2"/>
        <charset val="204"/>
      </rPr>
      <t>(0 ng/ml)</t>
    </r>
  </si>
  <si>
    <t>Д-Димер калибратор 0 (0 нг/мл)</t>
  </si>
  <si>
    <t>5*1 мл</t>
  </si>
  <si>
    <t>T-955</t>
  </si>
  <si>
    <t>Д-Димер калібратор 1 (3200 нг/мл)</t>
  </si>
  <si>
    <r>
      <t>D-Dimer Calibrator 1</t>
    </r>
    <r>
      <rPr>
        <b/>
        <sz val="8"/>
        <rFont val="Arial Narrow"/>
        <family val="2"/>
        <charset val="204"/>
      </rPr>
      <t xml:space="preserve"> </t>
    </r>
    <r>
      <rPr>
        <i/>
        <sz val="8"/>
        <rFont val="Arial Narrow"/>
        <family val="2"/>
        <charset val="204"/>
      </rPr>
      <t>(3200 ng/ml)</t>
    </r>
  </si>
  <si>
    <t>Д-Димер калибратор 1 (3200 нг/мл)</t>
  </si>
  <si>
    <t>T-958</t>
  </si>
  <si>
    <t>Д-Димер контроль низький (250 нг/мл)</t>
  </si>
  <si>
    <r>
      <t>D-Dimer Calibrator low</t>
    </r>
    <r>
      <rPr>
        <i/>
        <sz val="10"/>
        <rFont val="Arial Narrow"/>
        <family val="2"/>
        <charset val="204"/>
      </rPr>
      <t xml:space="preserve"> </t>
    </r>
    <r>
      <rPr>
        <i/>
        <sz val="8"/>
        <rFont val="Arial Narrow"/>
        <family val="2"/>
        <charset val="204"/>
      </rPr>
      <t>(250 ng/ml)</t>
    </r>
  </si>
  <si>
    <t>Д-Димер контроль низкий (250 нг/мл)</t>
  </si>
  <si>
    <t>T-959</t>
  </si>
  <si>
    <t>Д-Димер контроль високий (2000 нг/мл)</t>
  </si>
  <si>
    <r>
      <t>D-Dimer Calibrator high</t>
    </r>
    <r>
      <rPr>
        <i/>
        <sz val="8"/>
        <rFont val="Arial Narrow"/>
        <family val="2"/>
        <charset val="204"/>
      </rPr>
      <t xml:space="preserve"> (2000 ng/ml)</t>
    </r>
  </si>
  <si>
    <t>Д-Димер контроль высокий (2000 нг/мл)</t>
  </si>
  <si>
    <t xml:space="preserve"> Білок C</t>
  </si>
  <si>
    <t>K-133</t>
  </si>
  <si>
    <r>
      <t xml:space="preserve">Білок C </t>
    </r>
    <r>
      <rPr>
        <i/>
        <sz val="8"/>
        <rFont val="Arial Narrow"/>
        <family val="2"/>
        <charset val="204"/>
      </rPr>
      <t>(кількісно)</t>
    </r>
  </si>
  <si>
    <r>
      <t>Protein C</t>
    </r>
    <r>
      <rPr>
        <i/>
        <sz val="10"/>
        <rFont val="Arial Narrow"/>
        <family val="2"/>
        <charset val="204"/>
      </rPr>
      <t xml:space="preserve"> (quantitive)</t>
    </r>
  </si>
  <si>
    <t>Белок C (колич.)</t>
  </si>
  <si>
    <t>Білку C активатор</t>
  </si>
  <si>
    <t>3*1,5 мл</t>
  </si>
  <si>
    <t>Білку C плазма</t>
  </si>
  <si>
    <t>Білку C контрольна плазма</t>
  </si>
  <si>
    <t>3*0,5 мл</t>
  </si>
  <si>
    <t>Білку C буфер для розведення (10x концентр.)</t>
  </si>
  <si>
    <t>3*5 мл</t>
  </si>
  <si>
    <t xml:space="preserve"> Білок S</t>
  </si>
  <si>
    <t>K-345</t>
  </si>
  <si>
    <r>
      <t>Білок S</t>
    </r>
    <r>
      <rPr>
        <b/>
        <sz val="8"/>
        <rFont val="Arial Narrow"/>
        <family val="2"/>
        <charset val="204"/>
      </rPr>
      <t xml:space="preserve"> </t>
    </r>
    <r>
      <rPr>
        <i/>
        <sz val="8"/>
        <rFont val="Arial Narrow"/>
        <family val="2"/>
        <charset val="204"/>
      </rPr>
      <t>(кількісно)</t>
    </r>
  </si>
  <si>
    <r>
      <t xml:space="preserve">Protein S </t>
    </r>
    <r>
      <rPr>
        <i/>
        <sz val="10"/>
        <rFont val="Arial Narrow"/>
        <family val="2"/>
        <charset val="204"/>
      </rPr>
      <t>(quantitive)</t>
    </r>
  </si>
  <si>
    <t>Белок S (колич.)</t>
  </si>
  <si>
    <t>Білку S активатор</t>
  </si>
  <si>
    <t>4*1мл</t>
  </si>
  <si>
    <t>Білку S плазма</t>
  </si>
  <si>
    <t>Білку S буфер для розведення (10x концентр.)</t>
  </si>
  <si>
    <t>4*2,5мл</t>
  </si>
  <si>
    <t xml:space="preserve"> Вовчуковий антикоагулянт</t>
  </si>
  <si>
    <t xml:space="preserve"> Волчаночный антикоагулянт</t>
  </si>
  <si>
    <t>Lupus anticoagulant</t>
  </si>
  <si>
    <t>K-154</t>
  </si>
  <si>
    <r>
      <t>Вовчуковий антикоагулянт</t>
    </r>
    <r>
      <rPr>
        <b/>
        <sz val="8"/>
        <rFont val="Arial Narrow"/>
        <family val="2"/>
        <charset val="204"/>
      </rPr>
      <t xml:space="preserve"> </t>
    </r>
    <r>
      <rPr>
        <i/>
        <sz val="8"/>
        <rFont val="Arial Narrow"/>
        <family val="2"/>
        <charset val="204"/>
      </rPr>
      <t>(кількісно)</t>
    </r>
  </si>
  <si>
    <r>
      <t>Lupus anticoagulant</t>
    </r>
    <r>
      <rPr>
        <b/>
        <sz val="10"/>
        <rFont val="Arial"/>
        <family val="2"/>
        <charset val="204"/>
      </rPr>
      <t xml:space="preserve"> </t>
    </r>
    <r>
      <rPr>
        <i/>
        <sz val="8"/>
        <rFont val="Arial Narrow"/>
        <family val="2"/>
        <charset val="204"/>
      </rPr>
      <t>(quantitative)</t>
    </r>
  </si>
  <si>
    <t>Антикоагулянт волчанки (колич.)</t>
  </si>
  <si>
    <t>3*4 мл</t>
  </si>
  <si>
    <t>K-153</t>
  </si>
  <si>
    <t>Експрес Люпус-тест (вовчуковий антикоагулянт типу В + контроль)</t>
  </si>
  <si>
    <r>
      <t xml:space="preserve">Express Lupus-test </t>
    </r>
    <r>
      <rPr>
        <sz val="10"/>
        <rFont val="Arial Narrow"/>
        <family val="2"/>
        <charset val="204"/>
      </rPr>
      <t>(Lupus anticoagulant B-type + control)</t>
    </r>
  </si>
  <si>
    <r>
      <t xml:space="preserve">Экспресс Люпус-тест </t>
    </r>
    <r>
      <rPr>
        <i/>
        <sz val="9"/>
        <rFont val="Arial Narrow"/>
        <family val="2"/>
        <charset val="204"/>
      </rPr>
      <t>(волчаночный антикоагулянт типа В + контроль)</t>
    </r>
  </si>
  <si>
    <t>4,26-8,52</t>
  </si>
  <si>
    <t>011</t>
  </si>
  <si>
    <r>
      <t xml:space="preserve">Люпус-Тест </t>
    </r>
    <r>
      <rPr>
        <i/>
        <sz val="9"/>
        <rFont val="Arial Narrow"/>
        <family val="2"/>
        <charset val="204"/>
      </rPr>
      <t>(вовчуковий антикоагулянт)</t>
    </r>
  </si>
  <si>
    <r>
      <t xml:space="preserve">Express Lupus-test </t>
    </r>
    <r>
      <rPr>
        <sz val="10"/>
        <rFont val="Arial Narrow"/>
        <family val="2"/>
        <charset val="204"/>
      </rPr>
      <t>(Lupus anticoagulant)</t>
    </r>
  </si>
  <si>
    <r>
      <t xml:space="preserve">Люпус-Тест </t>
    </r>
    <r>
      <rPr>
        <i/>
        <sz val="9"/>
        <rFont val="Arial Narrow"/>
        <family val="2"/>
        <charset val="204"/>
      </rPr>
      <t>(волчаночный антикоагулянт)</t>
    </r>
  </si>
  <si>
    <t>3,66-7,32</t>
  </si>
  <si>
    <t xml:space="preserve"> Хромогенні тести</t>
  </si>
  <si>
    <t>K-131</t>
  </si>
  <si>
    <r>
      <t>Білок C</t>
    </r>
    <r>
      <rPr>
        <i/>
        <sz val="8"/>
        <rFont val="Arial Narrow"/>
        <family val="2"/>
        <charset val="204"/>
      </rPr>
      <t xml:space="preserve"> (активність)</t>
    </r>
  </si>
  <si>
    <r>
      <t>Protein C</t>
    </r>
    <r>
      <rPr>
        <i/>
        <sz val="10"/>
        <rFont val="Arial Narrow"/>
        <family val="2"/>
        <charset val="204"/>
      </rPr>
      <t xml:space="preserve"> (activity)</t>
    </r>
  </si>
  <si>
    <t>Белок C (активность)</t>
  </si>
  <si>
    <t>Білку С активатор</t>
  </si>
  <si>
    <t>Protein C  Activator</t>
  </si>
  <si>
    <t>Билку С активатор</t>
  </si>
  <si>
    <t>Анти-Білку С антитіла</t>
  </si>
  <si>
    <t>Anti-Protein C Antibody</t>
  </si>
  <si>
    <t>Анти-Билку С антитила</t>
  </si>
  <si>
    <t>Білку С субстрат</t>
  </si>
  <si>
    <t>PRC Substrate</t>
  </si>
  <si>
    <t>Билку С субстрат</t>
  </si>
  <si>
    <t>Субстрат допоміжний</t>
  </si>
  <si>
    <t>Substrate Additive</t>
  </si>
  <si>
    <t>Субстрат допомижний</t>
  </si>
  <si>
    <t>K-132</t>
  </si>
  <si>
    <r>
      <t xml:space="preserve">Анти-Тромбін ІІІ </t>
    </r>
    <r>
      <rPr>
        <i/>
        <sz val="8"/>
        <rFont val="Arial Narrow"/>
        <family val="2"/>
        <charset val="204"/>
      </rPr>
      <t>(активність)</t>
    </r>
  </si>
  <si>
    <t>Chromogenic Antithrombin III (anti-IIa)</t>
  </si>
  <si>
    <t>Анти-Тромбин ІІІ (активность)</t>
  </si>
  <si>
    <t>Тромбіновий реагент</t>
  </si>
  <si>
    <t>Thrombin reagent</t>
  </si>
  <si>
    <t>Тромбиновий реагент</t>
  </si>
  <si>
    <t>4*2 мл</t>
  </si>
  <si>
    <t>Тромбіновий субстрат</t>
  </si>
  <si>
    <t>Thrombin Sustrate</t>
  </si>
  <si>
    <t>Тромбиновий субстрат</t>
  </si>
  <si>
    <t>Буфер для розведення</t>
  </si>
  <si>
    <t>Dilution Buffer (10xconc.)</t>
  </si>
  <si>
    <t>Буфер для росведення</t>
  </si>
  <si>
    <t>4*5 мл</t>
  </si>
  <si>
    <t>T-318</t>
  </si>
  <si>
    <r>
      <t xml:space="preserve">Анти-Тромбін ІІІ (anti-Xa) </t>
    </r>
    <r>
      <rPr>
        <i/>
        <sz val="8"/>
        <rFont val="Arial Narrow"/>
        <family val="2"/>
        <charset val="204"/>
      </rPr>
      <t>(активність)</t>
    </r>
  </si>
  <si>
    <t>Chromogenic ATIII (anti-Xa)</t>
  </si>
  <si>
    <t>Анти-Тромбин ІІІ (anti-Xa) (активность)</t>
  </si>
  <si>
    <t>Фактору Xa реагент</t>
  </si>
  <si>
    <t>Factor Xa Reagent</t>
  </si>
  <si>
    <t>4*3 мл</t>
  </si>
  <si>
    <t>Фактору Xa субстрат</t>
  </si>
  <si>
    <t>Factor Xa Substrate</t>
  </si>
  <si>
    <t>Буфер для розведення (10x концентр.)</t>
  </si>
  <si>
    <t>Буфер для росведення (10x концентр.)</t>
  </si>
  <si>
    <t>T-149</t>
  </si>
  <si>
    <t>Гепарин</t>
  </si>
  <si>
    <t>Chromogenic Heparin Xa</t>
  </si>
  <si>
    <t>Антитромбін ІІІ</t>
  </si>
  <si>
    <t>Антитромбин иии</t>
  </si>
  <si>
    <t>T-134</t>
  </si>
  <si>
    <t>Плазміноген</t>
  </si>
  <si>
    <t>Plasminogen</t>
  </si>
  <si>
    <t>Плазминоген</t>
  </si>
  <si>
    <t>Стрептокінази реагент</t>
  </si>
  <si>
    <t>Плазміну субстрат</t>
  </si>
  <si>
    <t xml:space="preserve">  Факторів дефіцитні плазми (людські, сухі)</t>
  </si>
  <si>
    <t>K-702</t>
  </si>
  <si>
    <t>Фактор II</t>
  </si>
  <si>
    <t>Factor II Deficient Plasma</t>
  </si>
  <si>
    <t>K-705</t>
  </si>
  <si>
    <t>Фактор V</t>
  </si>
  <si>
    <t>Factor V Deficient Plasma</t>
  </si>
  <si>
    <t>T-747</t>
  </si>
  <si>
    <t>Фактор VII</t>
  </si>
  <si>
    <t>Factor VII Deficient Plasma</t>
  </si>
  <si>
    <t>K-708</t>
  </si>
  <si>
    <t>Фактор VIII</t>
  </si>
  <si>
    <t>Factor VIII Deficient Plasma</t>
  </si>
  <si>
    <t>K-709</t>
  </si>
  <si>
    <t>Фактор IX</t>
  </si>
  <si>
    <t>Factor IX Deficient Plasma</t>
  </si>
  <si>
    <t>K-710</t>
  </si>
  <si>
    <t>Фактор X</t>
  </si>
  <si>
    <t>Factor X Deficient Plasma</t>
  </si>
  <si>
    <t>K-711</t>
  </si>
  <si>
    <t>Фактор XI</t>
  </si>
  <si>
    <t>Factor XI Deficient Plasma</t>
  </si>
  <si>
    <t>K-712</t>
  </si>
  <si>
    <t>Фактор XII</t>
  </si>
  <si>
    <t>Factor XII Deficient Plasma</t>
  </si>
  <si>
    <t>Фібриноліз</t>
  </si>
  <si>
    <t>Фибринолиз</t>
  </si>
  <si>
    <t>Fibrinolysis</t>
  </si>
  <si>
    <t>009</t>
  </si>
  <si>
    <r>
      <t xml:space="preserve">Фібриноліз-тест </t>
    </r>
    <r>
      <rPr>
        <i/>
        <sz val="9"/>
        <rFont val="Arial Narrow"/>
        <family val="2"/>
        <charset val="204"/>
      </rPr>
      <t>(ХІІ - залежний фібриноліз)</t>
    </r>
  </si>
  <si>
    <r>
      <t xml:space="preserve">Fibrinolysis-test </t>
    </r>
    <r>
      <rPr>
        <sz val="10"/>
        <rFont val="Arial Narrow"/>
        <family val="2"/>
        <charset val="204"/>
      </rPr>
      <t>(XII-depended Fibrinolysis)</t>
    </r>
  </si>
  <si>
    <r>
      <t xml:space="preserve">Фибринолиз-тест </t>
    </r>
    <r>
      <rPr>
        <i/>
        <sz val="9"/>
        <rFont val="Arial Narrow"/>
        <family val="2"/>
        <charset val="204"/>
      </rPr>
      <t>(ХІІ-зависимый фибринолиз)</t>
    </r>
  </si>
  <si>
    <t>092</t>
  </si>
  <si>
    <r>
      <t xml:space="preserve">ХромоТех-плазміноген* </t>
    </r>
    <r>
      <rPr>
        <i/>
        <sz val="9"/>
        <rFont val="Arial Narrow"/>
        <family val="2"/>
        <charset val="204"/>
      </rPr>
      <t>(плазміноген, на основі гідролізу хромогенного субстрату)</t>
    </r>
  </si>
  <si>
    <r>
      <t xml:space="preserve">ChromoTech-plasminogen </t>
    </r>
    <r>
      <rPr>
        <sz val="10"/>
        <rFont val="Arial Narrow"/>
        <family val="2"/>
        <charset val="204"/>
      </rPr>
      <t>(based on hydrolysated chromogen substrat)</t>
    </r>
  </si>
  <si>
    <r>
      <t xml:space="preserve">ХромоТех-плазминоген* </t>
    </r>
    <r>
      <rPr>
        <i/>
        <sz val="9"/>
        <rFont val="Arial Narrow"/>
        <family val="2"/>
        <charset val="204"/>
      </rPr>
      <t>(плазминоген, на основе гидролиза хромогенного субстрата)</t>
    </r>
  </si>
  <si>
    <t>60-120</t>
  </si>
  <si>
    <t>5,9-11,8</t>
  </si>
  <si>
    <t>Функція тромбоцитів</t>
  </si>
  <si>
    <t>Функция тромбоцитов</t>
  </si>
  <si>
    <t>Platelets function</t>
  </si>
  <si>
    <t>0</t>
  </si>
  <si>
    <r>
      <t xml:space="preserve">Агрескін-тест </t>
    </r>
    <r>
      <rPr>
        <i/>
        <sz val="9"/>
        <rFont val="Arial Narrow"/>
        <family val="2"/>
        <charset val="204"/>
      </rPr>
      <t>(експрес-оцінка ф-ції тромбоцитів на склі)</t>
    </r>
  </si>
  <si>
    <r>
      <t xml:space="preserve">Agreskin-test </t>
    </r>
    <r>
      <rPr>
        <sz val="10"/>
        <rFont val="Arial Narrow"/>
        <family val="2"/>
        <charset val="204"/>
      </rPr>
      <t>(thrombocytes function express-test, glass)</t>
    </r>
  </si>
  <si>
    <r>
      <t xml:space="preserve">Агрескин-тест </t>
    </r>
    <r>
      <rPr>
        <i/>
        <sz val="9"/>
        <rFont val="Arial Narrow"/>
        <family val="2"/>
        <charset val="204"/>
      </rPr>
      <t>(экспресс-оценка функции тромбоцитов на стекле)</t>
    </r>
  </si>
  <si>
    <t>Фібрин-мономер</t>
  </si>
  <si>
    <t>Фибрин-мономер</t>
  </si>
  <si>
    <t>Fibrin-monomer</t>
  </si>
  <si>
    <t>081</t>
  </si>
  <si>
    <r>
      <t xml:space="preserve">РФМК-тест </t>
    </r>
    <r>
      <rPr>
        <i/>
        <sz val="9"/>
        <rFont val="Arial Narrow"/>
        <family val="2"/>
        <charset val="204"/>
      </rPr>
      <t>(розчинні фібрин-мономерні комплекси) флакон</t>
    </r>
  </si>
  <si>
    <r>
      <t>RFMK-test</t>
    </r>
    <r>
      <rPr>
        <sz val="10"/>
        <rFont val="Arial Narrow"/>
        <family val="2"/>
        <charset val="204"/>
      </rPr>
      <t xml:space="preserve"> (soluble fibrine-monomer complex), vial</t>
    </r>
  </si>
  <si>
    <r>
      <t xml:space="preserve">РФМК-тест* </t>
    </r>
    <r>
      <rPr>
        <i/>
        <sz val="9"/>
        <rFont val="Arial Narrow"/>
        <family val="2"/>
        <charset val="204"/>
      </rPr>
      <t>(растворимые фибрин-мономерные комплексы) флакон</t>
    </r>
  </si>
  <si>
    <t>фл/190</t>
  </si>
  <si>
    <t>007</t>
  </si>
  <si>
    <r>
      <t xml:space="preserve">РФМК-тест* </t>
    </r>
    <r>
      <rPr>
        <i/>
        <sz val="9"/>
        <rFont val="Arial Narrow"/>
        <family val="2"/>
        <charset val="204"/>
      </rPr>
      <t>(розчинні фібрин-мономерні комплекси)плашка</t>
    </r>
  </si>
  <si>
    <t>190х2</t>
  </si>
  <si>
    <t>Tech-D-Dimer</t>
  </si>
  <si>
    <t xml:space="preserve"> Контрольні плазми (людські, сухі)</t>
  </si>
  <si>
    <t xml:space="preserve">  Контрольные плазмы (человеческие, сухие)</t>
  </si>
  <si>
    <t xml:space="preserve">  Control plasma (human, dried)</t>
  </si>
  <si>
    <t>K-100</t>
  </si>
  <si>
    <r>
      <t xml:space="preserve">Контроль коагуляційний норма </t>
    </r>
    <r>
      <rPr>
        <i/>
        <sz val="8"/>
        <rFont val="Arial Narrow"/>
        <family val="2"/>
        <charset val="204"/>
      </rPr>
      <t>(визначення Протромбінового Часу (PT), Часткового Протромбінового Часу (PTT) і Фібриногену (Fib))</t>
    </r>
  </si>
  <si>
    <t>Control Plasma - Normal level</t>
  </si>
  <si>
    <t>Контроль коагуляционный норма</t>
  </si>
  <si>
    <t>Для визначення Протромбінового Часу (PT), Часткового Протромбінового Часу (PTT) і Фібриногену (Fib)</t>
  </si>
  <si>
    <t>Normal Control in PT, A PTT and Fibrinogen  determinations</t>
  </si>
  <si>
    <t>Для висначення Протромбинового Часу (PT), частичного Протромбинового Часу (PTT) и Фибриногену (Fib)</t>
  </si>
  <si>
    <t>K-101</t>
  </si>
  <si>
    <r>
      <t>Контроль коагуляційний патологія 1</t>
    </r>
    <r>
      <rPr>
        <i/>
        <sz val="8"/>
        <rFont val="Arial Narrow"/>
        <family val="2"/>
        <charset val="204"/>
      </rPr>
      <t xml:space="preserve"> (визначення Протромбінового Часу (PT), Часткового Протромбінового Часу (PTT) і Фібриногену (Fib))</t>
    </r>
  </si>
  <si>
    <t>Control Plasma - Abnormal level 1</t>
  </si>
  <si>
    <t>Контроль коагуляционный патология 1</t>
  </si>
  <si>
    <t>K-102</t>
  </si>
  <si>
    <t>Гранзим В</t>
  </si>
  <si>
    <t>Вугриця кишкова</t>
  </si>
  <si>
    <t>Гранулоцити</t>
  </si>
  <si>
    <t>Г</t>
  </si>
  <si>
    <t>Грип А</t>
  </si>
  <si>
    <t>Галактоза</t>
  </si>
  <si>
    <t>Грип А пташиний</t>
  </si>
  <si>
    <t>Галактоза неонатальна</t>
  </si>
  <si>
    <t>Грип В</t>
  </si>
  <si>
    <t>Галанін</t>
  </si>
  <si>
    <t>Галектін 3</t>
  </si>
  <si>
    <t>Д</t>
  </si>
  <si>
    <t>23, 56, 59</t>
  </si>
  <si>
    <t xml:space="preserve">Гастріну (про-) рилізинг пептид </t>
  </si>
  <si>
    <t>Деоксігуанозін (8-ОН-2-)</t>
  </si>
  <si>
    <t>Гелікобактер Пілорі</t>
  </si>
  <si>
    <t>45, 77</t>
  </si>
  <si>
    <t>Деоксіпирідінолін</t>
  </si>
  <si>
    <r>
      <t xml:space="preserve">Деоксірибонуклеази </t>
    </r>
    <r>
      <rPr>
        <b/>
        <i/>
        <sz val="10"/>
        <rFont val="Arial Narrow"/>
        <family val="2"/>
        <charset val="204"/>
      </rPr>
      <t>(ДНК)</t>
    </r>
    <r>
      <rPr>
        <b/>
        <sz val="10"/>
        <rFont val="Arial Narrow"/>
        <family val="2"/>
        <charset val="204"/>
      </rPr>
      <t xml:space="preserve"> активність</t>
    </r>
  </si>
  <si>
    <t>Гемоглобін / Гаптоглобін комплекс</t>
  </si>
  <si>
    <t>Деслорелін</t>
  </si>
  <si>
    <t>Гемоглобін глікозольований</t>
  </si>
  <si>
    <t>50, 53, 56</t>
  </si>
  <si>
    <t>Дефензін бета 2</t>
  </si>
  <si>
    <t>38, 39</t>
  </si>
  <si>
    <t>Гемоглобін загальний</t>
  </si>
  <si>
    <t>Дефензін бета 5</t>
  </si>
  <si>
    <t>Гем-оксігеназа</t>
  </si>
  <si>
    <t>Дефензін бета 6</t>
  </si>
  <si>
    <t>Динорфін А</t>
  </si>
  <si>
    <t>Дифтерія</t>
  </si>
  <si>
    <t>Дифтерія токсоїд</t>
  </si>
  <si>
    <t>31, 53, 56, 66</t>
  </si>
  <si>
    <t>21, 73</t>
  </si>
  <si>
    <t>Домінуючий глікопротеїн-1</t>
  </si>
  <si>
    <t>ІгE специфічний - алергени окремі</t>
  </si>
  <si>
    <t>14, 25-27</t>
  </si>
  <si>
    <t>ІгE специфічний - алергенів суміші</t>
  </si>
  <si>
    <t>ІгE специфічний - контроль</t>
  </si>
  <si>
    <t>Е</t>
  </si>
  <si>
    <t>ІгE специфічний - стандарти</t>
  </si>
  <si>
    <t>74, 77, 78</t>
  </si>
  <si>
    <t>31, 53, 56</t>
  </si>
  <si>
    <t>Еластаза панкреатична 1</t>
  </si>
  <si>
    <t>Еластаза поліморфонуклеарних гранулоцит.</t>
  </si>
  <si>
    <t>20, 34, 39</t>
  </si>
  <si>
    <t>ІгG4 специфічний</t>
  </si>
  <si>
    <t>Ендоглін</t>
  </si>
  <si>
    <t>Ендоморфін 1</t>
  </si>
  <si>
    <t>ІЛ-1 альфа</t>
  </si>
  <si>
    <t>Ендоморфін 2</t>
  </si>
  <si>
    <t>34, 39</t>
  </si>
  <si>
    <t>Ендорфін бета</t>
  </si>
  <si>
    <t>ІЛ-1 бета (про-)</t>
  </si>
  <si>
    <t>ІЛ-1 рецептор 2</t>
  </si>
  <si>
    <t xml:space="preserve">Ендотеліально-моноцитарний активуючий поліпептид ІІ </t>
  </si>
  <si>
    <t>Ендотелін</t>
  </si>
  <si>
    <t>35, 39</t>
  </si>
  <si>
    <t>21, 22, 24</t>
  </si>
  <si>
    <t>ІЛ-11</t>
  </si>
  <si>
    <t>Ендотелін 3</t>
  </si>
  <si>
    <t>ІЛ-12 (p40+p70)</t>
  </si>
  <si>
    <t>Ентеровірус</t>
  </si>
  <si>
    <t>ІЛ-12 (p70)</t>
  </si>
  <si>
    <t>Еозинофільний катіонний білок</t>
  </si>
  <si>
    <t>ІЛ-12 (р40)</t>
  </si>
  <si>
    <t>Еозинофільний нейротоксин</t>
  </si>
  <si>
    <t>Еотаксін</t>
  </si>
  <si>
    <t>ІЛ-13 рецептор альфа 2</t>
  </si>
  <si>
    <t>35, 40</t>
  </si>
  <si>
    <t>Еотаксін 2</t>
  </si>
  <si>
    <t>ІЛ-15</t>
  </si>
  <si>
    <t>Еотаксін 3</t>
  </si>
  <si>
    <t>34, 48</t>
  </si>
  <si>
    <t>ІЛ-16</t>
  </si>
  <si>
    <t>Епідермальний фактор росту</t>
  </si>
  <si>
    <t>37, 48</t>
  </si>
  <si>
    <t>ІЛ-17</t>
  </si>
  <si>
    <t>Епідермального ф-у росту рецептор</t>
  </si>
  <si>
    <t>Епітеліальний інгібітор протеїназ</t>
  </si>
  <si>
    <t>Епштейн-Бар вірусу капсульний антиген</t>
  </si>
  <si>
    <t>ІЛ-2 рецептор</t>
  </si>
  <si>
    <t>Епштейн-Бар вірусу ранній антиген</t>
  </si>
  <si>
    <t>ІЛ-2 рецептор альфа</t>
  </si>
  <si>
    <t>Епштейн-Бар вірусу ядерний aнтиген</t>
  </si>
  <si>
    <t>ІЛ-20</t>
  </si>
  <si>
    <t>35, 48</t>
  </si>
  <si>
    <t>Еритропоетін</t>
  </si>
  <si>
    <t>ІЛ-22</t>
  </si>
  <si>
    <t>7, 12</t>
  </si>
  <si>
    <t>ІЛ-23</t>
  </si>
  <si>
    <t>Естрадіолу метаболіти</t>
  </si>
  <si>
    <t>ІЛ-3</t>
  </si>
  <si>
    <t>Естрамет</t>
  </si>
  <si>
    <t>ІЛ-4 рецептор</t>
  </si>
  <si>
    <t>Естрон</t>
  </si>
  <si>
    <t>ІЛ-6 рецептор</t>
  </si>
  <si>
    <t>Ехінокок</t>
  </si>
  <si>
    <t>ІЛ-6 рецептор бета</t>
  </si>
  <si>
    <t>Еховірус</t>
  </si>
  <si>
    <t>Є</t>
  </si>
  <si>
    <t>Імідазоловий буфер</t>
  </si>
  <si>
    <t>54, 57</t>
  </si>
  <si>
    <t>Ж</t>
  </si>
  <si>
    <t>Імуно-Мультикалібратор</t>
  </si>
  <si>
    <t>Інгібін А</t>
  </si>
  <si>
    <t>Інгібін В</t>
  </si>
  <si>
    <t>12, 14</t>
  </si>
  <si>
    <t>З</t>
  </si>
  <si>
    <t>Інгібітор активатора плазміногену 1</t>
  </si>
  <si>
    <t>Загальний скринінг с-ми комплементу</t>
  </si>
  <si>
    <t>Інгібітор протеази, що розщеплює фактор Віллебранда</t>
  </si>
  <si>
    <t>23, 31</t>
  </si>
  <si>
    <t>Зонулін</t>
  </si>
  <si>
    <t>17, 21</t>
  </si>
  <si>
    <t>14, 24, 37</t>
  </si>
  <si>
    <t>І</t>
  </si>
  <si>
    <t>Інсуліноподібний фактор росту 2</t>
  </si>
  <si>
    <t>Інсуліноподібного ф-ру росту зв'яз. білок 1</t>
  </si>
  <si>
    <t>Інсуліноподібного ф-ру росту зв'яз. білок 3</t>
  </si>
  <si>
    <t>Колонки для пробопідготовки</t>
  </si>
  <si>
    <t>Комплемент C1q</t>
  </si>
  <si>
    <t>20, 31</t>
  </si>
  <si>
    <t>Комплемент C3a des Arg</t>
  </si>
  <si>
    <t>Інтерферон омега</t>
  </si>
  <si>
    <t>Комплемент C4a des Arg</t>
  </si>
  <si>
    <t>Інтерферону гама індуцибельний білок-10</t>
  </si>
  <si>
    <t>Інтерферону гама індуцибельний хемоатрактант</t>
  </si>
  <si>
    <t>К</t>
  </si>
  <si>
    <t>Кадгерін васкулоендотеліальний</t>
  </si>
  <si>
    <t>Кадгерін ендотеліальний</t>
  </si>
  <si>
    <t>Комплементу термінальний комплекс</t>
  </si>
  <si>
    <t>Казеїн</t>
  </si>
  <si>
    <t>Комплементу фактор D</t>
  </si>
  <si>
    <t>Казоморфін</t>
  </si>
  <si>
    <t>Контроль амніотичної рідини</t>
  </si>
  <si>
    <t>Калібратор коагуляційний</t>
  </si>
  <si>
    <t>52, 57</t>
  </si>
  <si>
    <t>Калпротектін</t>
  </si>
  <si>
    <t>31, 38</t>
  </si>
  <si>
    <t>Контроль гематологічний</t>
  </si>
  <si>
    <t>64-65</t>
  </si>
  <si>
    <t>Калпротектін (MRP8/14)</t>
  </si>
  <si>
    <t>14, 17</t>
  </si>
  <si>
    <t>Контроль імунодосліджень</t>
  </si>
  <si>
    <t>11, 12</t>
  </si>
  <si>
    <t>Калпротектін (S100A8/A9, MRP8/14)</t>
  </si>
  <si>
    <t>14, 18, 21, 48</t>
  </si>
  <si>
    <t>Контроль кісткових маркерів</t>
  </si>
  <si>
    <t>Контроль коагуляційний</t>
  </si>
  <si>
    <t>Кальцитоніну гена пептид альфа</t>
  </si>
  <si>
    <t>Канабіноїди</t>
  </si>
  <si>
    <t>Контроль онкологічний</t>
  </si>
  <si>
    <t>24, 25</t>
  </si>
  <si>
    <t>Каолінова суспензія</t>
  </si>
  <si>
    <t>Кортікостерон</t>
  </si>
  <si>
    <t>Карбоангідраза ІХ</t>
  </si>
  <si>
    <t>Кардіотрофін 1</t>
  </si>
  <si>
    <t>Кортістатін</t>
  </si>
  <si>
    <t xml:space="preserve">Карциноми плоскоклітинної антиген </t>
  </si>
  <si>
    <t>15, 20</t>
  </si>
  <si>
    <t>Каспаза 1</t>
  </si>
  <si>
    <t>47, 74</t>
  </si>
  <si>
    <t>Каспаза 3</t>
  </si>
  <si>
    <t>Краснуха</t>
  </si>
  <si>
    <t>Каспаза 8</t>
  </si>
  <si>
    <t>Каспаза 9</t>
  </si>
  <si>
    <t>16, 50, 55</t>
  </si>
  <si>
    <t>Каталази активність</t>
  </si>
  <si>
    <t>Катепсін (про-) B</t>
  </si>
  <si>
    <t>21, 51, 55, 76</t>
  </si>
  <si>
    <t>Катепсін L</t>
  </si>
  <si>
    <t>Криптоспоридій антиген</t>
  </si>
  <si>
    <t>Катепсін К</t>
  </si>
  <si>
    <t>Кишкової палички веротоксин антиген</t>
  </si>
  <si>
    <t>Л</t>
  </si>
  <si>
    <t>Кишкової палички ентерогеморагічної 0157 антиген</t>
  </si>
  <si>
    <t>Кір</t>
  </si>
  <si>
    <t>Кістковий морфогенетичний білок 2</t>
  </si>
  <si>
    <t>Лактоферін</t>
  </si>
  <si>
    <t>Кістковий морфогенетичний білок 4</t>
  </si>
  <si>
    <t>Легіонела</t>
  </si>
  <si>
    <t>Кістковий морфогенетичний білок 7</t>
  </si>
  <si>
    <t>Кістковий сіалопротеїн</t>
  </si>
  <si>
    <t>15, 16</t>
  </si>
  <si>
    <t>Легкі ланцюжки каппа і лямбда</t>
  </si>
  <si>
    <t>14, 20</t>
  </si>
  <si>
    <t xml:space="preserve">Кістковоспецифічна лужна фосфатаза </t>
  </si>
  <si>
    <t>Кластерін</t>
  </si>
  <si>
    <t>Лейкотрієн B4</t>
  </si>
  <si>
    <t>Кліщового енцефаліту вірус</t>
  </si>
  <si>
    <t>Лейкотрієн C4</t>
  </si>
  <si>
    <t>Клостридії</t>
  </si>
  <si>
    <t xml:space="preserve">Лейкотрієн E4 </t>
  </si>
  <si>
    <t>Коксакі В5 вірус</t>
  </si>
  <si>
    <t xml:space="preserve">Лейкотрієну цистеїніл </t>
  </si>
  <si>
    <t>Коксієла</t>
  </si>
  <si>
    <t>Лейпролід</t>
  </si>
  <si>
    <t>Колаген 4 типу</t>
  </si>
  <si>
    <t>Лептіну рецептор</t>
  </si>
  <si>
    <t>Лептоспіра</t>
  </si>
  <si>
    <t>Колонієстимулюючий фактор макрофагів</t>
  </si>
  <si>
    <t>Летанопрост</t>
  </si>
  <si>
    <t>25, 32</t>
  </si>
  <si>
    <t>Колонієстимулюючого ф-ру гранул. і макроф. розчинний рецептор</t>
  </si>
  <si>
    <t>Лимонна кислота</t>
  </si>
  <si>
    <t>Лихоманка Денге</t>
  </si>
  <si>
    <t>43, 44</t>
  </si>
  <si>
    <t>Мієліну основний білок</t>
  </si>
  <si>
    <t>Лізоцим</t>
  </si>
  <si>
    <t>Мієлопероксидаза</t>
  </si>
  <si>
    <t>61-63</t>
  </si>
  <si>
    <t>Мікоплазма пневмонія</t>
  </si>
  <si>
    <t>Лімфома В-клітин 2</t>
  </si>
  <si>
    <t>15, 40</t>
  </si>
  <si>
    <t>9, 10, 18-20, 54, 79</t>
  </si>
  <si>
    <t>21, 54, 56, 76</t>
  </si>
  <si>
    <t>Ліпіди загальні</t>
  </si>
  <si>
    <t>Міозину легкий ланцюг I</t>
  </si>
  <si>
    <t>21, 25</t>
  </si>
  <si>
    <t>Ліпіду гідроперекись</t>
  </si>
  <si>
    <t>Монокін індукований гама інтерфероном</t>
  </si>
  <si>
    <t>Ліпокалін 2/NGAL</t>
  </si>
  <si>
    <t>Ліпоксигенази інгібітор</t>
  </si>
  <si>
    <t>Ліпополісахариди зв'язуючий білок</t>
  </si>
  <si>
    <t>Моноцитарний хемотактичний білок 3</t>
  </si>
  <si>
    <t>21, 25, 53, 56</t>
  </si>
  <si>
    <t>74, 78</t>
  </si>
  <si>
    <t>Людський лейкоцитарний антиген</t>
  </si>
  <si>
    <t>15, 48</t>
  </si>
  <si>
    <t>52, 56</t>
  </si>
  <si>
    <t>7, 12, 76</t>
  </si>
  <si>
    <t>Н</t>
  </si>
  <si>
    <t>Лямблія антиген</t>
  </si>
  <si>
    <t>Набір для пробопідготовки</t>
  </si>
  <si>
    <t>Натрій</t>
  </si>
  <si>
    <t>М</t>
  </si>
  <si>
    <t>Натрійурет. мозковий пептид 32</t>
  </si>
  <si>
    <t>Макрофагальний білок запалення 1 альфа</t>
  </si>
  <si>
    <t>Натрійурет. мозковий пропептид fragment</t>
  </si>
  <si>
    <t>Натрійурет. мозковий пропептид Nt-pro</t>
  </si>
  <si>
    <t>Макрофагальний білок запалення 3 альфа</t>
  </si>
  <si>
    <t>Натрійурет. передсерц. пептид 1-28 в.ч. (з екстракцією)</t>
  </si>
  <si>
    <t>Манозе зв’язуючий лектин</t>
  </si>
  <si>
    <t>Натрійурет. передсерц. пропептид 1-98</t>
  </si>
  <si>
    <t>Манозе зв’язуючий лектин С4 актив. комплекс</t>
  </si>
  <si>
    <t>Натрійурет. передсерц. пропептид альфа</t>
  </si>
  <si>
    <t>Манозе зв’язуючого лектину асоційована серинова протеїназа</t>
  </si>
  <si>
    <t>Натрійурет. С-типу пропептид</t>
  </si>
  <si>
    <t>47, 74, 78</t>
  </si>
  <si>
    <t>Нейрокінін А</t>
  </si>
  <si>
    <t>18, 27</t>
  </si>
  <si>
    <t>Маркер Tu M2</t>
  </si>
  <si>
    <t>Нейрокінін В</t>
  </si>
  <si>
    <t>Матрикс. металопротеїнази 1 тканин. інгібітор</t>
  </si>
  <si>
    <t>15, 20, 26</t>
  </si>
  <si>
    <t>Матриксний GLA білок</t>
  </si>
  <si>
    <t>Нейропептид Y</t>
  </si>
  <si>
    <t>Матриксова металопротеїназа 1</t>
  </si>
  <si>
    <t>Нейротензин</t>
  </si>
  <si>
    <t>Матриксова металопротеїназа 10</t>
  </si>
  <si>
    <t>Нейротропін 3</t>
  </si>
  <si>
    <t>Матриксова металопротеїназа 13</t>
  </si>
  <si>
    <t>Нейротропін 4/5</t>
  </si>
  <si>
    <t>Матриксова металопротеїназа 2</t>
  </si>
  <si>
    <t>Lyphochek Whole Blood Metals Control, Level 3</t>
  </si>
  <si>
    <t>Контролі цілісної крові</t>
  </si>
  <si>
    <t>Whole Blood Controls</t>
  </si>
  <si>
    <t>561</t>
  </si>
  <si>
    <t>Lyphochek Whole Blood control, Level 1</t>
  </si>
  <si>
    <t>562</t>
  </si>
  <si>
    <t>Lyphochek Whole Blood control, Level 2</t>
  </si>
  <si>
    <t>563</t>
  </si>
  <si>
    <t>Lyphochek Whole Blood control, Level 3</t>
  </si>
  <si>
    <t>Lyphochek Elevated Immunosuppresant Control, Level 4</t>
  </si>
  <si>
    <t>Lyphochek Elevated Immunosuppresant Control, Level 5</t>
  </si>
  <si>
    <t>Контролі лікарських середників</t>
  </si>
  <si>
    <t>Therapeutic Drug Monitoring Controls</t>
  </si>
  <si>
    <t>Liquichek Therapeutic Drug Monitiring Control (TDM), Trievel</t>
  </si>
  <si>
    <t>Liquichek Therapeutic Drug Monitiring Control (TDM), Level 1</t>
  </si>
  <si>
    <t>Liquichek Therapeutic Drug Monitiring Control (TDM), Level 2</t>
  </si>
  <si>
    <t>Liquichek Therapeutic Drug Monitiring Control (TDM), Level 3</t>
  </si>
  <si>
    <t>Lyphochek Therapeutic Drug Monitiring Control (TDM), Trievel</t>
  </si>
  <si>
    <t>Lyphochek Therapeutic Drug Monitiring Control (TDM), Level 1</t>
  </si>
  <si>
    <t>Lyphochek Therapeutic Drug Monitiring Control (TDM), Level 2</t>
  </si>
  <si>
    <t>Lyphochek Therapeutic Drug Monitiring Control (TDM), Level 3</t>
  </si>
  <si>
    <t>Lyphochek Benzo/TCA Set A, Level 1</t>
  </si>
  <si>
    <t>Lyphochek Benzo/TCA Set A, Level 2</t>
  </si>
  <si>
    <t>Lyphochek Benzo/TCA Set B, Level 1</t>
  </si>
  <si>
    <t>Lyphochek Benzo/TCA Set B, Level 2</t>
  </si>
  <si>
    <t>Lyphochek Drug Free Serum</t>
  </si>
  <si>
    <t>Контролі залежності від наркотиків</t>
  </si>
  <si>
    <t>Drugs of Abuse Controls</t>
  </si>
  <si>
    <t>C-470-25</t>
  </si>
  <si>
    <t>Lyphochek Urine Toxicology Control</t>
  </si>
  <si>
    <t>Liquichek Qualitative Urine Toxicology Control, Negative Level</t>
  </si>
  <si>
    <t>Liquichek Qualitative Urine Toxicology Control, Positive Level</t>
  </si>
  <si>
    <t>Liquichek Urine Toxicology Negative Control</t>
  </si>
  <si>
    <t>10*20 мл</t>
  </si>
  <si>
    <t>Liquichek Urine Toxicology Control, Level S1</t>
  </si>
  <si>
    <t>Liquichek Urine Toxicology Control, Level S2</t>
  </si>
  <si>
    <t>Liquichek Urine Toxicology Control, Level S3</t>
  </si>
  <si>
    <t>Liquichek Urine Toxicology Control, Level S1 Low Opiate</t>
  </si>
  <si>
    <t>Liquichek Urine Toxicology Control, Level S2 Low Opiate</t>
  </si>
  <si>
    <t>Liquichek Urine Toxicology Control, Level S1S</t>
  </si>
  <si>
    <t>Liquichek Urine Toxicology Control, Level S2S</t>
  </si>
  <si>
    <t>Liquichek Urine Toxicology Control, Level S1E Low Opiate</t>
  </si>
  <si>
    <t>Liquichek Urine Toxicology Control, Level S2E Low Opiate</t>
  </si>
  <si>
    <t xml:space="preserve">Liquichek Urine Toxicology Control, Level S1E </t>
  </si>
  <si>
    <t xml:space="preserve">Liquichek Urine Toxicology Control, Level S2E </t>
  </si>
  <si>
    <t xml:space="preserve">Liquichek Urine Toxicology Control, Level C1 </t>
  </si>
  <si>
    <t>Liquichek Urine Toxicology Control, Level C2</t>
  </si>
  <si>
    <t>Liquichek Urine Toxicology Control, Level C3</t>
  </si>
  <si>
    <t>Liquichek Urine Toxicology Control, Level C4</t>
  </si>
  <si>
    <t>Liquichek Urine Toxicology Control, Level C2 Low Opiate</t>
  </si>
  <si>
    <t>Liquichek Urine Toxicology Control, Level C3 Low Opiate</t>
  </si>
  <si>
    <t>Lyphchek REMEDi Control, Level 1</t>
  </si>
  <si>
    <t>Lyphchek REMEDi Control, Level 2</t>
  </si>
  <si>
    <t>Blind Performance Specimen Combination Set</t>
  </si>
  <si>
    <t>25*65 мл</t>
  </si>
  <si>
    <t>Blind Performance Specimen, Negative</t>
  </si>
  <si>
    <t>1*65 мл</t>
  </si>
  <si>
    <t>Blind Performance Specimen, Cocaine Positive</t>
  </si>
  <si>
    <t>Blind Performance Specimen, Amphetamine Positive</t>
  </si>
  <si>
    <t>Blind Performance Specimen, Phencyclidine Positive</t>
  </si>
  <si>
    <t>Blind Performance Specimen, Opiate Positive</t>
  </si>
  <si>
    <t>Blind Performance Specimen, Marijuana Positive</t>
  </si>
  <si>
    <t>Blind Performance Specimen, Abnormal for Specimen Valid</t>
  </si>
  <si>
    <t>Контролі інфекційних захворювань</t>
  </si>
  <si>
    <t>Infectious Disease Controls</t>
  </si>
  <si>
    <t>239-M</t>
  </si>
  <si>
    <t>Liquichek ToRCH Plus Control, Positive (Unassayed)</t>
  </si>
  <si>
    <t>239x</t>
  </si>
  <si>
    <t>Liquichek ToRCH Plus Control, Positive MiniPak(Unassayed)</t>
  </si>
  <si>
    <t>1*3 мл</t>
  </si>
  <si>
    <t>227-M</t>
  </si>
  <si>
    <t>Liquichek ToRCH Plus Control, Positive (Assayed)</t>
  </si>
  <si>
    <t>227x</t>
  </si>
  <si>
    <t>Liquichek ToRCH Plus Control, Positive MiniPak(Assayed)</t>
  </si>
  <si>
    <t>228-M</t>
  </si>
  <si>
    <t>Liquichek ToRCH Plus Control, Negative</t>
  </si>
  <si>
    <t>228x</t>
  </si>
  <si>
    <t>Liquichek ToRCH Plus Control, Negative MiniPak</t>
  </si>
  <si>
    <t xml:space="preserve">Liquichek ToRCH Plus IgM Control, Positive </t>
  </si>
  <si>
    <t>Liquichek ToRCH Plus IgM Control, Negative</t>
  </si>
  <si>
    <t>229x</t>
  </si>
  <si>
    <t>Liquichek ToRCH Plus IgM Control, MiniPak</t>
  </si>
  <si>
    <t>1*1*2 мл</t>
  </si>
  <si>
    <t>Amplichek Swab CT/GC Control, Negative</t>
  </si>
  <si>
    <t>Amplichek Swab CT/GC Control, Amplified Positive</t>
  </si>
  <si>
    <t>133x</t>
  </si>
  <si>
    <t>Amplichek Swab CT/GC Control, Amplified , Bilevel MiniPak</t>
  </si>
  <si>
    <t>Amplichek Swab CT/Gc Control, Non-Amplified Positive</t>
  </si>
  <si>
    <t>134x</t>
  </si>
  <si>
    <t>Amplichek Swab CT/GC Control, Non-Amplified , Bilevel MiniPak</t>
  </si>
  <si>
    <t>Amplichek Urine CT/GC Control, Negative</t>
  </si>
  <si>
    <t>4*10 мл</t>
  </si>
  <si>
    <t>Amplichek Urine CT/GC Control, Amplified Positive</t>
  </si>
  <si>
    <t>136x</t>
  </si>
  <si>
    <t>Amplichek Urine CT/GC Control, Bilevel MiniPak</t>
  </si>
  <si>
    <t>2*10 мл</t>
  </si>
  <si>
    <t>Anti-beta-2-Glycoprotein I IgA</t>
  </si>
  <si>
    <t>Anti-beta-2-Glycoprotein I Screen</t>
  </si>
  <si>
    <t>Anti-C1q</t>
  </si>
  <si>
    <t>Anti-Histone</t>
  </si>
  <si>
    <t>Anti-Gliadin IgA</t>
  </si>
  <si>
    <t>Anti-Gliadin IgG</t>
  </si>
  <si>
    <t>Anti-Gliadin Screen</t>
  </si>
  <si>
    <t>Anti-Cardiolipin Screen</t>
  </si>
  <si>
    <t>Anti-Cathepsin G</t>
  </si>
  <si>
    <t>Anti-MPO (pANCA)</t>
  </si>
  <si>
    <t>AMA-M2</t>
  </si>
  <si>
    <t>Anti-MCV</t>
  </si>
  <si>
    <t>Anti-Prothrombin IgA</t>
  </si>
  <si>
    <t>Anti-Prothrombin Screen</t>
  </si>
  <si>
    <t>Anti-Tissue-Transglutaminase IgA</t>
  </si>
  <si>
    <t>Anti-Tissue-Transglutaminase IgG</t>
  </si>
  <si>
    <t>Anti-Tissue-Transglutaminase Screen</t>
  </si>
  <si>
    <r>
      <t>Ax1 Респіраторні</t>
    </r>
    <r>
      <rPr>
        <i/>
        <sz val="10"/>
        <rFont val="Arial Narrow"/>
        <family val="2"/>
        <charset val="204"/>
      </rPr>
      <t xml:space="preserve"> (D1,E1,E5,G6,G12,M2,T3,W6)</t>
    </r>
  </si>
  <si>
    <t>Ax1 Inhalants Mix (D1,E1,E5,G6,G12,M2,T3,W6)</t>
  </si>
  <si>
    <t>Ax1 Респираторные (D1,E1,E5,G6,G12,M2,T3,W6)</t>
  </si>
  <si>
    <t xml:space="preserve">ABX001  </t>
  </si>
  <si>
    <r>
      <t>Bx1 Дерева бук-дуб-сосна</t>
    </r>
    <r>
      <rPr>
        <i/>
        <sz val="10"/>
        <rFont val="Arial Narrow"/>
        <family val="2"/>
        <charset val="204"/>
      </rPr>
      <t xml:space="preserve"> (B32,B33,B36,B49)</t>
    </r>
  </si>
  <si>
    <t>Bx1 Wood Mix Beech-Oak-Pine (B32,B33,B36,B49)</t>
  </si>
  <si>
    <t>Bx1 Деревья бук-дуб-сосна (B32,B33,B36,B49)</t>
  </si>
  <si>
    <t xml:space="preserve">AEX001  </t>
  </si>
  <si>
    <r>
      <t>Ex1 Епітелій</t>
    </r>
    <r>
      <rPr>
        <i/>
        <sz val="10"/>
        <rFont val="Arial Narrow"/>
        <family val="2"/>
        <charset val="204"/>
      </rPr>
      <t xml:space="preserve"> (E1,E2,E3,E4)</t>
    </r>
  </si>
  <si>
    <t>Ex1 Epithelia Mix (E1,E2,E3,E4)</t>
  </si>
  <si>
    <t>Ex1 Эпителий (E1,E2,E3,E4)</t>
  </si>
  <si>
    <t xml:space="preserve">AEX002  </t>
  </si>
  <si>
    <r>
      <t>Ex2 Епітелій</t>
    </r>
    <r>
      <rPr>
        <i/>
        <sz val="10"/>
        <rFont val="Arial Narrow"/>
        <family val="2"/>
        <charset val="204"/>
      </rPr>
      <t xml:space="preserve"> (E1,E5,E6,E87,E88)</t>
    </r>
  </si>
  <si>
    <t>Ex2 Epithelia Mix (E1,E5,E6,E87,E88)</t>
  </si>
  <si>
    <t>Ex2 Эпителий (E1,E5,E6,E87,E88)</t>
  </si>
  <si>
    <t xml:space="preserve">AEX070  </t>
  </si>
  <si>
    <r>
      <t xml:space="preserve">Ex70 Гризуни </t>
    </r>
    <r>
      <rPr>
        <i/>
        <sz val="10"/>
        <rFont val="Arial Narrow"/>
        <family val="2"/>
        <charset val="204"/>
      </rPr>
      <t>(E6,E82,E84,E87,E88)</t>
    </r>
  </si>
  <si>
    <t>Ex70 Rodent Mix (E6,E82,E84,E87,E88)</t>
  </si>
  <si>
    <t>Ex70 Грызуны (E6,E82,E84,E87,E88)</t>
  </si>
  <si>
    <t xml:space="preserve">AEX071  </t>
  </si>
  <si>
    <r>
      <t xml:space="preserve">Ex71 Пір'я </t>
    </r>
    <r>
      <rPr>
        <i/>
        <sz val="10"/>
        <rFont val="Arial Narrow"/>
        <family val="2"/>
        <charset val="204"/>
      </rPr>
      <t>(E70,E85,E86,E89)</t>
    </r>
  </si>
  <si>
    <t>Ex71 Feather Mix (E70,E85,E86,E89)</t>
  </si>
  <si>
    <t>Ex71 Перья (E70,E85,E86,E89)</t>
  </si>
  <si>
    <t>Кат.
№</t>
  </si>
  <si>
    <t>Назва українська</t>
  </si>
  <si>
    <t>Назва оригінальна</t>
  </si>
  <si>
    <t>Ціна, грн*</t>
  </si>
  <si>
    <t>R1</t>
  </si>
  <si>
    <t>R2</t>
  </si>
  <si>
    <t>1 мл.</t>
  </si>
  <si>
    <t>1 тест</t>
  </si>
  <si>
    <t>роздріб</t>
  </si>
  <si>
    <t>гурт</t>
  </si>
  <si>
    <t>КЛІНІЧНА БІОХІМІЯ</t>
  </si>
  <si>
    <t>РЕАГЕНТИ ДО АВТОМАТИЧНИХ АНАЛІЗАТОРІВ</t>
  </si>
  <si>
    <t>ACCENT-200, BS-200, BS-120, BS-130</t>
  </si>
  <si>
    <t>ACCENT-300, BS-300</t>
  </si>
  <si>
    <t>AUTOLYZER 20010D</t>
  </si>
  <si>
    <t>URIT-8020</t>
  </si>
  <si>
    <t>Альфа-фетопротеїн, (сиров.), 5 мм</t>
  </si>
  <si>
    <t>Z06020СЕ</t>
  </si>
  <si>
    <r>
      <t xml:space="preserve">Альфа-фетопротеїн </t>
    </r>
    <r>
      <rPr>
        <i/>
        <sz val="10"/>
        <color indexed="8"/>
        <rFont val="Arial Narrow"/>
        <family val="2"/>
        <charset val="204"/>
      </rPr>
      <t>(кров, сиров., плазма)</t>
    </r>
  </si>
  <si>
    <r>
      <t xml:space="preserve">Альфа-фетопротеин </t>
    </r>
    <r>
      <rPr>
        <i/>
        <sz val="10"/>
        <color indexed="8"/>
        <rFont val="Arial Narrow"/>
        <family val="2"/>
        <charset val="204"/>
      </rPr>
      <t>(кровь, сывор., плазма)</t>
    </r>
  </si>
  <si>
    <t>13040-50</t>
  </si>
  <si>
    <t>Альфа-фетопротеїн, (сиров.)</t>
  </si>
  <si>
    <t>PSA-W11</t>
  </si>
  <si>
    <r>
      <t>Простат-специфічний антиген</t>
    </r>
    <r>
      <rPr>
        <i/>
        <sz val="10"/>
        <color indexed="8"/>
        <rFont val="Arial Narrow"/>
        <family val="2"/>
        <charset val="204"/>
      </rPr>
      <t xml:space="preserve"> (кров, сиров., плазма)</t>
    </r>
  </si>
  <si>
    <r>
      <t xml:space="preserve">PSA </t>
    </r>
    <r>
      <rPr>
        <i/>
        <sz val="10"/>
        <color indexed="8"/>
        <rFont val="Arial Narrow"/>
        <family val="2"/>
        <charset val="204"/>
      </rPr>
      <t>(blood, serum, plasma)</t>
    </r>
  </si>
  <si>
    <t>Простат-специфический антиген (кровь, сывор., плазма)</t>
  </si>
  <si>
    <t>PSA-P11</t>
  </si>
  <si>
    <r>
      <t>Простат-специфічний антиген</t>
    </r>
    <r>
      <rPr>
        <i/>
        <sz val="10"/>
        <color indexed="8"/>
        <rFont val="Arial Narrow"/>
        <family val="2"/>
        <charset val="204"/>
      </rPr>
      <t xml:space="preserve"> (сиров., плазма)</t>
    </r>
  </si>
  <si>
    <r>
      <t xml:space="preserve">PSA </t>
    </r>
    <r>
      <rPr>
        <i/>
        <sz val="10"/>
        <color indexed="8"/>
        <rFont val="Arial Narrow"/>
        <family val="2"/>
        <charset val="204"/>
      </rPr>
      <t>(serum, plasma)</t>
    </r>
  </si>
  <si>
    <t>Простат-специфический антиген (сывор., плазма)</t>
  </si>
  <si>
    <t>Z08010</t>
  </si>
  <si>
    <r>
      <t>Простат-специфический антиген</t>
    </r>
    <r>
      <rPr>
        <i/>
        <sz val="10"/>
        <color indexed="8"/>
        <rFont val="Arial Narrow"/>
        <family val="2"/>
        <charset val="204"/>
      </rPr>
      <t xml:space="preserve"> (сыров., плазма)</t>
    </r>
  </si>
  <si>
    <t>P715-A</t>
  </si>
  <si>
    <t>M-PSA-1D</t>
  </si>
  <si>
    <t>P715-AW</t>
  </si>
  <si>
    <t>Prostatic Specific Antigen (PSA) Card</t>
  </si>
  <si>
    <t>PSA-W23</t>
  </si>
  <si>
    <t>13080-50</t>
  </si>
  <si>
    <r>
      <t>Простат-специфічний антиген</t>
    </r>
    <r>
      <rPr>
        <i/>
        <sz val="10"/>
        <color indexed="8"/>
        <rFont val="Arial Narrow"/>
        <family val="2"/>
        <charset val="204"/>
      </rPr>
      <t xml:space="preserve"> (сиров.), 5 мм</t>
    </r>
  </si>
  <si>
    <t>13070-50</t>
  </si>
  <si>
    <t>13071-50</t>
  </si>
  <si>
    <t>CEA-P11</t>
  </si>
  <si>
    <r>
      <t xml:space="preserve">Раковоембріональний антиген </t>
    </r>
    <r>
      <rPr>
        <i/>
        <sz val="10"/>
        <color indexed="8"/>
        <rFont val="Arial Narrow"/>
        <family val="2"/>
        <charset val="204"/>
      </rPr>
      <t>(сиров., плазма)</t>
    </r>
  </si>
  <si>
    <r>
      <t>CEA</t>
    </r>
    <r>
      <rPr>
        <i/>
        <sz val="10"/>
        <color indexed="8"/>
        <rFont val="Arial Narrow"/>
        <family val="2"/>
        <charset val="204"/>
      </rPr>
      <t xml:space="preserve"> (serum, plasma)</t>
    </r>
  </si>
  <si>
    <t>Раковоэмбриональный антиген (сывор., плазма)</t>
  </si>
  <si>
    <t>CEA-W11</t>
  </si>
  <si>
    <r>
      <t xml:space="preserve">Раковоембріональний антиген </t>
    </r>
    <r>
      <rPr>
        <i/>
        <sz val="10"/>
        <color indexed="8"/>
        <rFont val="Arial Narrow"/>
        <family val="2"/>
        <charset val="204"/>
      </rPr>
      <t>(кров, сиров., плазма)</t>
    </r>
  </si>
  <si>
    <r>
      <t xml:space="preserve">CEA </t>
    </r>
    <r>
      <rPr>
        <i/>
        <sz val="10"/>
        <color indexed="8"/>
        <rFont val="Arial Narrow"/>
        <family val="2"/>
        <charset val="204"/>
      </rPr>
      <t>(blood, serum, plasma)</t>
    </r>
  </si>
  <si>
    <t>Раковоэмбриональный антиген (кровь, сывор., плазма)</t>
  </si>
  <si>
    <t>M-CEA-1D</t>
  </si>
  <si>
    <r>
      <t xml:space="preserve">CEA </t>
    </r>
    <r>
      <rPr>
        <i/>
        <sz val="10"/>
        <color indexed="8"/>
        <rFont val="Arial Narrow"/>
        <family val="2"/>
        <charset val="204"/>
      </rPr>
      <t>(serum, plasma)</t>
    </r>
  </si>
  <si>
    <t>Z06030</t>
  </si>
  <si>
    <r>
      <t xml:space="preserve">Раковоэмбриональный антиген </t>
    </r>
    <r>
      <rPr>
        <i/>
        <sz val="10"/>
        <color indexed="8"/>
        <rFont val="Arial Narrow"/>
        <family val="2"/>
        <charset val="204"/>
      </rPr>
      <t>(кровь, сыров., плазма)</t>
    </r>
  </si>
  <si>
    <t>HbA1c Direct Control Set (2 Level)</t>
  </si>
  <si>
    <t>Гликогемоглобин прямой набор контролей 2 уровня</t>
  </si>
  <si>
    <t>Глікогемоглобін контролі 3 рівні</t>
  </si>
  <si>
    <t>HbA1c Direct Control Set (3 Level)</t>
  </si>
  <si>
    <t>Гликогемоглобин контроли 3 уровня</t>
  </si>
  <si>
    <t>G540-40</t>
  </si>
  <si>
    <r>
      <t>Глікогемоглобін</t>
    </r>
    <r>
      <rPr>
        <i/>
        <sz val="10"/>
        <rFont val="Arial Narrow"/>
        <family val="2"/>
        <charset val="204"/>
      </rPr>
      <t xml:space="preserve"> (із стандартом)</t>
    </r>
  </si>
  <si>
    <r>
      <t xml:space="preserve">HbA1c </t>
    </r>
    <r>
      <rPr>
        <i/>
        <sz val="10"/>
        <rFont val="Arial Narrow"/>
        <family val="2"/>
        <charset val="204"/>
      </rPr>
      <t>(incl. standard)</t>
    </r>
  </si>
  <si>
    <t>Гликогемоглобин (со стандартом)</t>
  </si>
  <si>
    <t>G550-160</t>
  </si>
  <si>
    <t>160 тестів</t>
  </si>
  <si>
    <t>G550-F1</t>
  </si>
  <si>
    <t>Глікогемоглобін калібратор 1</t>
  </si>
  <si>
    <t>HbA1c Calibrator 1</t>
  </si>
  <si>
    <t>Гликогемоглобин калибратор 1</t>
  </si>
  <si>
    <t>G550-F2</t>
  </si>
  <si>
    <t>Глікогемоглобін калібратор 2</t>
  </si>
  <si>
    <t>HbA1c Calibrator 2</t>
  </si>
  <si>
    <t>Гликогемоглобин калибратор 2</t>
  </si>
  <si>
    <t>G550-F3</t>
  </si>
  <si>
    <t>Глікогемоглобін калібратор 3</t>
  </si>
  <si>
    <t>HbA1c Calibrator 3</t>
  </si>
  <si>
    <t>Гликогемоглобин калибратор 3</t>
  </si>
  <si>
    <t>G550-F4</t>
  </si>
  <si>
    <t>Глікогемоглобін калібратор 4</t>
  </si>
  <si>
    <t>HbA1c Calibrator 4</t>
  </si>
  <si>
    <t>Гликогемоглобин калибратор 4</t>
  </si>
  <si>
    <t>G550-F5</t>
  </si>
  <si>
    <t>Глікогемоглобін калібратор 5</t>
  </si>
  <si>
    <t>HbA1c Calibrator 5</t>
  </si>
  <si>
    <t>Гликогемоглобин калибратор 5</t>
  </si>
  <si>
    <t>G550-F6</t>
  </si>
  <si>
    <t>Глікогемоглобін калібратор 6</t>
  </si>
  <si>
    <t>HbA1c Calibrator 6</t>
  </si>
  <si>
    <t>Гликогемоглобин калибратор 6</t>
  </si>
  <si>
    <t>G550-F1-6</t>
  </si>
  <si>
    <t>Глікогемоглобін калібратори 6 рівнів</t>
  </si>
  <si>
    <t>HbA1c Calibrator 6 level</t>
  </si>
  <si>
    <t>Гликогемоглобин калибраторы 6 уровней</t>
  </si>
  <si>
    <t>G541-1</t>
  </si>
  <si>
    <t>Глікогемоглобін контроль норма</t>
  </si>
  <si>
    <t>HbA1c Control N</t>
  </si>
  <si>
    <t>Гликогемоглобин контроль норма</t>
  </si>
  <si>
    <t>G542-1</t>
  </si>
  <si>
    <t>Глікогемоглобін контроль патологія</t>
  </si>
  <si>
    <t>HbA1c Control P</t>
  </si>
  <si>
    <t>Гликогемоглобин контроль патология</t>
  </si>
  <si>
    <t>A00521</t>
  </si>
  <si>
    <t>ІгA</t>
  </si>
  <si>
    <t>IgA</t>
  </si>
  <si>
    <t>ИгA</t>
  </si>
  <si>
    <t>4-580</t>
  </si>
  <si>
    <t>игA</t>
  </si>
  <si>
    <t>A00523</t>
  </si>
  <si>
    <t>ІгD</t>
  </si>
  <si>
    <t>IgD</t>
  </si>
  <si>
    <t>ИгD</t>
  </si>
  <si>
    <t>A05746</t>
  </si>
  <si>
    <t>ІгD калібратор</t>
  </si>
  <si>
    <t>IgD Calibrator</t>
  </si>
  <si>
    <t>ИгD калибратор</t>
  </si>
  <si>
    <t>1*0,5</t>
  </si>
  <si>
    <t>6-304</t>
  </si>
  <si>
    <t>IgE</t>
  </si>
  <si>
    <t>4-280</t>
  </si>
  <si>
    <t>ІгE калібратор</t>
  </si>
  <si>
    <t>IgE calibrator</t>
  </si>
  <si>
    <t>ИгE калибратор</t>
  </si>
  <si>
    <t>A00507А</t>
  </si>
  <si>
    <t>ІгG</t>
  </si>
  <si>
    <t>A00507M</t>
  </si>
  <si>
    <t>IgG</t>
  </si>
  <si>
    <t>ИгG</t>
  </si>
  <si>
    <t>4-581</t>
  </si>
  <si>
    <t>игG</t>
  </si>
  <si>
    <t>1*20,5</t>
  </si>
  <si>
    <t>A00524</t>
  </si>
  <si>
    <t>ІгM</t>
  </si>
  <si>
    <t>IgM</t>
  </si>
  <si>
    <t>ИгM</t>
  </si>
  <si>
    <t>4-582</t>
  </si>
  <si>
    <t>игM</t>
  </si>
  <si>
    <t>A00512</t>
  </si>
  <si>
    <t>Комплемент С1 Естерази інгібітор</t>
  </si>
  <si>
    <t>C1 Esterase Inhibitor</t>
  </si>
  <si>
    <t>Комплемент С1 Эстеразы ингибитор</t>
  </si>
  <si>
    <t>A00513</t>
  </si>
  <si>
    <t>Комплемент С3</t>
  </si>
  <si>
    <t>C3</t>
  </si>
  <si>
    <t>4-585</t>
  </si>
  <si>
    <t>A00514</t>
  </si>
  <si>
    <t>Комплемент С4</t>
  </si>
  <si>
    <t>C4</t>
  </si>
  <si>
    <t>4-586</t>
  </si>
  <si>
    <t>A00525</t>
  </si>
  <si>
    <t>Легкі ланцюжки каппа</t>
  </si>
  <si>
    <t xml:space="preserve">Kappa Light Chain </t>
  </si>
  <si>
    <t>Легкие цепочки каппа</t>
  </si>
  <si>
    <t>A00526</t>
  </si>
  <si>
    <t>Легкі ланцюжки ламбда</t>
  </si>
  <si>
    <t xml:space="preserve">Lambda Light Chain </t>
  </si>
  <si>
    <t>Легкие цепочки ламбда</t>
  </si>
  <si>
    <t>6-302</t>
  </si>
  <si>
    <t>4-281</t>
  </si>
  <si>
    <t>Ліпопротеїн А калібратор</t>
  </si>
  <si>
    <t>Lp (a) calibrator</t>
  </si>
  <si>
    <t>Липопротеин А калибратор</t>
  </si>
  <si>
    <t>4-492</t>
  </si>
  <si>
    <t>Ліпопротеїн А контроль норма</t>
  </si>
  <si>
    <t>Lp (a) control N</t>
  </si>
  <si>
    <t>Липопротеин А контроль норма</t>
  </si>
  <si>
    <t>4-493</t>
  </si>
  <si>
    <t>Ліпопротеїн А контроль патологія</t>
  </si>
  <si>
    <t>Lp (a) control P</t>
  </si>
  <si>
    <t>Липопротеин А контроль патология</t>
  </si>
  <si>
    <t>A00527</t>
  </si>
  <si>
    <t>A00733</t>
  </si>
  <si>
    <t>Ліпопротеїн А калібратор, високе значення</t>
  </si>
  <si>
    <t>Lp (a) Calibrator High</t>
  </si>
  <si>
    <t>Липопротеин А калибратор, высокое значение</t>
  </si>
  <si>
    <t>A00734</t>
  </si>
  <si>
    <t>A00731</t>
  </si>
  <si>
    <t>Ліпопротеїн А калібратор, низьке значення</t>
  </si>
  <si>
    <t>Lp (a) Calibrator  Low</t>
  </si>
  <si>
    <t>Липопротеин А калибратор, низкое значение</t>
  </si>
  <si>
    <t>A00732</t>
  </si>
  <si>
    <t>A03736</t>
  </si>
  <si>
    <t>Ліпопротеїн А калібратор 4 рівні</t>
  </si>
  <si>
    <t>Lp (a) Calibrator 4 Level Series</t>
  </si>
  <si>
    <t>Липопротеин А калибратор 4 уровня</t>
  </si>
  <si>
    <t>A00814</t>
  </si>
  <si>
    <t>Ліпопротеїн А контроль, низьке значення</t>
  </si>
  <si>
    <t>Lp (a) Control Low</t>
  </si>
  <si>
    <t>Липопротеин А контроль, низкое значение</t>
  </si>
  <si>
    <t>A00815</t>
  </si>
  <si>
    <t>A00816</t>
  </si>
  <si>
    <t>Ліпопротеїн А контроль, високе значення</t>
  </si>
  <si>
    <t>Lp (a) Control High</t>
  </si>
  <si>
    <t>Липопротеин А контроль, высокое значение</t>
  </si>
  <si>
    <t>A00817</t>
  </si>
  <si>
    <t>A00528</t>
  </si>
  <si>
    <t>Мікроальбумін</t>
  </si>
  <si>
    <t xml:space="preserve">Microalbumin </t>
  </si>
  <si>
    <t>Микроальбумин</t>
  </si>
  <si>
    <t>A00707</t>
  </si>
  <si>
    <t>Мікроальбумін калібратор</t>
  </si>
  <si>
    <t>Microalbumin Calibrator</t>
  </si>
  <si>
    <t>Микроальбумин калибратор</t>
  </si>
  <si>
    <t>A00708</t>
  </si>
  <si>
    <t>A00808</t>
  </si>
  <si>
    <t>Мікроальбумін контроль</t>
  </si>
  <si>
    <t>Microalbumin Control</t>
  </si>
  <si>
    <t>Микроальбумин контроль</t>
  </si>
  <si>
    <t>A00955</t>
  </si>
  <si>
    <t>Мікроальбумін калібратор, набір 5 значень</t>
  </si>
  <si>
    <t>Microalbumin Cal. 5 Level Series</t>
  </si>
  <si>
    <t>Микроальбумин калибратор, набор 5 значений</t>
  </si>
  <si>
    <t>6-301</t>
  </si>
  <si>
    <t>Mioglobin</t>
  </si>
  <si>
    <t>1*36</t>
  </si>
  <si>
    <t>1*48</t>
  </si>
  <si>
    <t>4-279</t>
  </si>
  <si>
    <t>Міоглобін калібратор</t>
  </si>
  <si>
    <t>Mioglobin calibrator</t>
  </si>
  <si>
    <t>Миоглобин калибратор</t>
  </si>
  <si>
    <t>6-308</t>
  </si>
  <si>
    <t>Ревматоїдний фактор</t>
  </si>
  <si>
    <t>RF</t>
  </si>
  <si>
    <t>Ревматоидный фактор</t>
  </si>
  <si>
    <t>1*15</t>
  </si>
  <si>
    <t>1*45</t>
  </si>
  <si>
    <t>4-277</t>
  </si>
  <si>
    <t>Ревматоїдний фактор калібратор</t>
  </si>
  <si>
    <t>RF calibrator</t>
  </si>
  <si>
    <t>Ревматоидный фактор калибратор</t>
  </si>
  <si>
    <t>A02530</t>
  </si>
  <si>
    <t>A00719</t>
  </si>
  <si>
    <t>Ревматоїдний фактор калібратор, низьке значення</t>
  </si>
  <si>
    <t>RF Calibrator Low</t>
  </si>
  <si>
    <t>Ревматоидный фактор калибратор, низкое значение</t>
  </si>
  <si>
    <t>A00720</t>
  </si>
  <si>
    <t>A00721</t>
  </si>
  <si>
    <t>Ревматоїдний фактор калібратор, високе значення</t>
  </si>
  <si>
    <t>RF Calibrator High</t>
  </si>
  <si>
    <t>Ревматоидный фактор калибратор, высокое значение</t>
  </si>
  <si>
    <t>A00722</t>
  </si>
  <si>
    <t>A00723</t>
  </si>
  <si>
    <t>Ревматоїдний фактор калібратор, дуже високе значення</t>
  </si>
  <si>
    <t>RF Calibrator Super High</t>
  </si>
  <si>
    <t>Ревматоидный фактор калибратор, очень высокое значение</t>
  </si>
  <si>
    <t>A00724</t>
  </si>
  <si>
    <t>A00810</t>
  </si>
  <si>
    <t>Ревматоїдний фактор контроль</t>
  </si>
  <si>
    <t>RF Control</t>
  </si>
  <si>
    <t>Ревматоидный фактор контроль</t>
  </si>
  <si>
    <t>A00811</t>
  </si>
  <si>
    <t>4-307</t>
  </si>
  <si>
    <r>
      <t>С-реактивний білок</t>
    </r>
    <r>
      <rPr>
        <i/>
        <sz val="10"/>
        <color indexed="8"/>
        <rFont val="Arial Narrow"/>
        <family val="2"/>
        <charset val="204"/>
      </rPr>
      <t xml:space="preserve"> (із стандартом)</t>
    </r>
  </si>
  <si>
    <r>
      <t xml:space="preserve">CRP </t>
    </r>
    <r>
      <rPr>
        <i/>
        <sz val="10"/>
        <color indexed="8"/>
        <rFont val="Arial Narrow"/>
        <family val="2"/>
        <charset val="204"/>
      </rPr>
      <t>(incl. standard)</t>
    </r>
  </si>
  <si>
    <t>С-реактивный белок (со стандартом)</t>
  </si>
  <si>
    <t>1*15/1*1</t>
  </si>
  <si>
    <t>2*63</t>
  </si>
  <si>
    <t>6-300</t>
  </si>
  <si>
    <t>С-реактивний білок ультра</t>
  </si>
  <si>
    <t>CRP Ultra</t>
  </si>
  <si>
    <t>С-реактивный белок ультра</t>
  </si>
  <si>
    <t>4-276</t>
  </si>
  <si>
    <t>С-реактивний білок ультра калібратори</t>
  </si>
  <si>
    <t>CRP calibrator</t>
  </si>
  <si>
    <t>С-реактивный белок ультра калибраторы</t>
  </si>
  <si>
    <t>A00519</t>
  </si>
  <si>
    <t>D04510</t>
  </si>
  <si>
    <t>С-реактивний білок універс. в.ч.</t>
  </si>
  <si>
    <t>CRP (Univers. High sensit.)</t>
  </si>
  <si>
    <t>С-реактивный белок универс. в.ч.</t>
  </si>
  <si>
    <t>D04571</t>
  </si>
  <si>
    <t>С-реактивний білок калібратор універс. (0,05 - 20 мг/л)</t>
  </si>
  <si>
    <t>CRP Cal. Set (high sens. Range)</t>
  </si>
  <si>
    <t>С-реактивный белок калибратор универс. (0,05 - 20 мг/л)</t>
  </si>
  <si>
    <t>D04561</t>
  </si>
  <si>
    <t>С-реактивний білок калібратор в.ч. (0,3 - 350 мг/л)</t>
  </si>
  <si>
    <t>CRP Cal. Set (Univers. Range)</t>
  </si>
  <si>
    <t>С-реактивный белок калибратор в.ч. (0,3 - 350 мг/л)</t>
  </si>
  <si>
    <t>A00822</t>
  </si>
  <si>
    <t>С-реактивний білок калібратор, низьке значення</t>
  </si>
  <si>
    <t>CRP Calibrator Low</t>
  </si>
  <si>
    <t>С-реактивный белок калибратор, низкое значение</t>
  </si>
  <si>
    <t>A00709</t>
  </si>
  <si>
    <t>A00538</t>
  </si>
  <si>
    <t>С-реактивний білок калібратор, високе значення</t>
  </si>
  <si>
    <t>CRP Calibrator High</t>
  </si>
  <si>
    <t>С-реактивный белок калибратор, высокое значение</t>
  </si>
  <si>
    <t>A00710</t>
  </si>
  <si>
    <t>A00711</t>
  </si>
  <si>
    <t>С-реактивний білок калібратор, дуже високе значення</t>
  </si>
  <si>
    <t>CRP Calibrator Super High</t>
  </si>
  <si>
    <t>С-реактивный белок калибратор, очень высокое значение</t>
  </si>
  <si>
    <t>A00712</t>
  </si>
  <si>
    <t>A00713</t>
  </si>
  <si>
    <t>С-реактивний білок калібратор – набір 5 значень</t>
  </si>
  <si>
    <t>CRP Calibrators 5-Levels</t>
  </si>
  <si>
    <t>С-реактивный белок калибратор – набор 5 значений</t>
  </si>
  <si>
    <t>A00520</t>
  </si>
  <si>
    <t>С-реактивний білок контроль, низьке значення</t>
  </si>
  <si>
    <t>CRP Control Low</t>
  </si>
  <si>
    <t>С-реактивный белок контроль, низкое значение</t>
  </si>
  <si>
    <t>A00803</t>
  </si>
  <si>
    <t>A00804</t>
  </si>
  <si>
    <t>С-реактивний білок контроль, високе значення</t>
  </si>
  <si>
    <t>CRP Control High</t>
  </si>
  <si>
    <t>С-реактивный белок контроль, высокое значение</t>
  </si>
  <si>
    <t>A00805</t>
  </si>
  <si>
    <t>D04580</t>
  </si>
  <si>
    <t>С-реактивний білок набір контролів (високі значення)</t>
  </si>
  <si>
    <t>CRP Control. Set (high sens. range)</t>
  </si>
  <si>
    <t>С-реактивный белок набор контролей (високие значения)</t>
  </si>
  <si>
    <t>2*1</t>
  </si>
  <si>
    <t>D99577</t>
  </si>
  <si>
    <t>С-реактивний білок набір контролів (універс. діапазон)</t>
  </si>
  <si>
    <t>CRP Control. Set (Universal range)</t>
  </si>
  <si>
    <t>С-реактивный белок набор контролей (универс. диапазон)</t>
  </si>
  <si>
    <t>2*2</t>
  </si>
  <si>
    <t>A00515M</t>
  </si>
  <si>
    <t>Трансферин</t>
  </si>
  <si>
    <t xml:space="preserve">Transferrin </t>
  </si>
  <si>
    <t>Трансферрин</t>
  </si>
  <si>
    <t>4-583</t>
  </si>
  <si>
    <t>Трансферін</t>
  </si>
  <si>
    <t>1*15,5</t>
  </si>
  <si>
    <t>A00960</t>
  </si>
  <si>
    <t>Трансферин калібратор, набір 5 значень</t>
  </si>
  <si>
    <t>Transferrin Cal. 5 Level Series</t>
  </si>
  <si>
    <t>Трансферрин калибратор, набор 5 значений</t>
  </si>
  <si>
    <t>6-303</t>
  </si>
  <si>
    <t>A06551</t>
  </si>
  <si>
    <t>A06560</t>
  </si>
  <si>
    <t>Ферітін калібратор – набір 5 значень</t>
  </si>
  <si>
    <t>Ferritin Cal. 5 Level Series</t>
  </si>
  <si>
    <t>Феритин калибратор – набор 5 значень</t>
  </si>
  <si>
    <t>A00610</t>
  </si>
  <si>
    <t>Ферітін контроль, високе значення</t>
  </si>
  <si>
    <t>Ferritin Control High</t>
  </si>
  <si>
    <t>Феритин контроль, высокое значение</t>
  </si>
  <si>
    <t>A00821</t>
  </si>
  <si>
    <t>A00570</t>
  </si>
  <si>
    <t>Ферітін контроль, низьке значення</t>
  </si>
  <si>
    <t>Ferritin Control Low</t>
  </si>
  <si>
    <t>Феритин контроль, низкое значение</t>
  </si>
  <si>
    <t>A00820</t>
  </si>
  <si>
    <t>4-491</t>
  </si>
  <si>
    <t>Феритин калібратор</t>
  </si>
  <si>
    <t>Ferritin calibrator</t>
  </si>
  <si>
    <t>Ферритин калибратор</t>
  </si>
  <si>
    <t>A00517</t>
  </si>
  <si>
    <t>Фібриноген</t>
  </si>
  <si>
    <t>Fibrinogen</t>
  </si>
  <si>
    <t>Фибриноген</t>
  </si>
  <si>
    <t>4-589</t>
  </si>
  <si>
    <t>4-292</t>
  </si>
  <si>
    <t>Фібриноген калібратор</t>
  </si>
  <si>
    <t>Fibrinogen calibrator</t>
  </si>
  <si>
    <t>Фибриноген калибратор</t>
  </si>
  <si>
    <t>A01520</t>
  </si>
  <si>
    <t>Fibrinogen Calibrator (lyo.)</t>
  </si>
  <si>
    <t>A04825</t>
  </si>
  <si>
    <t>Фібриноген контроль (ліоф.)</t>
  </si>
  <si>
    <t>Fibrinogen Control (lyo.)</t>
  </si>
  <si>
    <t>Фибриноген контроль (лиоф.)</t>
  </si>
  <si>
    <t>A00518</t>
  </si>
  <si>
    <t>A02712</t>
  </si>
  <si>
    <t>Фібронектин калібратор</t>
  </si>
  <si>
    <t>Fibronectin Calibrator</t>
  </si>
  <si>
    <t>Фибронектин калибратор</t>
  </si>
  <si>
    <t>A00531</t>
  </si>
  <si>
    <t>Церулоплазмін</t>
  </si>
  <si>
    <t>Ceruloplasmin</t>
  </si>
  <si>
    <t>Церулоплазмин</t>
  </si>
  <si>
    <t>4-588</t>
  </si>
  <si>
    <t>Цистатин С калібратор, набір 5 значень</t>
  </si>
  <si>
    <t>Cystatin C calibrator 5 level</t>
  </si>
  <si>
    <t>Цистатин С калибратор, набор 5 значений</t>
  </si>
  <si>
    <t>Цистатин С контроль, набір 2 рівні</t>
  </si>
  <si>
    <t>Cystatin C controls 2 level</t>
  </si>
  <si>
    <t>Цистатин С контроль, набор 2 уровня</t>
  </si>
  <si>
    <t>A00704</t>
  </si>
  <si>
    <r>
      <t>Імуно-Мультикалібратор, набір 5 значень</t>
    </r>
    <r>
      <rPr>
        <i/>
        <sz val="8"/>
        <rFont val="Arial Narrow"/>
        <family val="2"/>
        <charset val="204"/>
      </rPr>
      <t xml:space="preserve"> (альбумін, преальбумін, а1-антитрипсін, а1-глікопротеїн, а2-макроглобулін, антитромбін ІІІ, гаптоглобін, С1 Естерази інгібітор, С3, С4, IgA, IgG, IgM, каппа, лямбда, трансферин, церулоплазмін)</t>
    </r>
  </si>
  <si>
    <r>
      <t xml:space="preserve">Protein Cal. 5 Level Series </t>
    </r>
    <r>
      <rPr>
        <i/>
        <sz val="10"/>
        <rFont val="Arial Narrow"/>
        <family val="2"/>
        <charset val="204"/>
      </rPr>
      <t>(аlbumin, prealbumin, а1-antitrypsin, а1-glicoprotein, а2-macroglobulin, antithrombin ІІІ, gaptoglobin, С1 esterase ingibitor, С3, С4, IgA, IgG, IgM, cappa, lambda, transferrin, ceruloplasmin)</t>
    </r>
  </si>
  <si>
    <r>
      <t xml:space="preserve">Иммуно-мультикалибратор, набор 5 значений </t>
    </r>
    <r>
      <rPr>
        <i/>
        <sz val="10"/>
        <rFont val="Arial Narrow"/>
        <family val="2"/>
        <charset val="204"/>
      </rPr>
      <t>(альбумин, преальбумин, а1-антитрипсин, а1-гликопротеин, а2-макроглобулин, антитромбин ІІІ, гаптоглобин, С1 эстеразы ингибитор, С3, С4, IgA, IgG, IgM, каппа, ламбда, трансферрин, церулоплазмин)</t>
    </r>
  </si>
  <si>
    <t>A00580</t>
  </si>
  <si>
    <t>Протеїновий калібратор, високе значення</t>
  </si>
  <si>
    <t>Protein Calibrator High Level</t>
  </si>
  <si>
    <t>Протеиновый калибратор, високое значение</t>
  </si>
  <si>
    <t>A00701</t>
  </si>
  <si>
    <t>Протеїновий калібратор, низьке значення</t>
  </si>
  <si>
    <t>Protein Calibrator Low Level</t>
  </si>
  <si>
    <t>Протеиновый калибратор, низкое значение</t>
  </si>
  <si>
    <t>4-287</t>
  </si>
  <si>
    <r>
      <t xml:space="preserve">Імуно-Мультикалібратор </t>
    </r>
    <r>
      <rPr>
        <i/>
        <sz val="8"/>
        <rFont val="Arial Narrow"/>
        <family val="2"/>
        <charset val="204"/>
      </rPr>
      <t>(альбумін, преальбумін, а1-антитрипсін, а1-глікопротеїн, а2-макроглобулін, антитромбін ІІІ, гаптоглобін, С3, С3, IgA, IgG, IgM, трансферин, церулоплазмін)</t>
    </r>
  </si>
  <si>
    <r>
      <t xml:space="preserve">Immuno-Multical </t>
    </r>
    <r>
      <rPr>
        <i/>
        <sz val="10"/>
        <rFont val="Arial Narrow"/>
        <family val="2"/>
        <charset val="204"/>
      </rPr>
      <t>(аlbumin, prealbumin, а1-antitrypsin, а1-glicoprotein, а2-macroglobulin, antithrombin ІІІ, gaptoglobin, С3, С4, IgA, IgG, IgM, transferrin, ceruloplasmin)</t>
    </r>
  </si>
  <si>
    <r>
      <t xml:space="preserve">Иммуно-мультикалибратор </t>
    </r>
    <r>
      <rPr>
        <i/>
        <sz val="10"/>
        <rFont val="Arial Narrow"/>
        <family val="2"/>
        <charset val="204"/>
      </rPr>
      <t>(альбумин, преальбумин, а1-антитрипсин, а1-гликопротеин, а2-макроглобулин, антитромбин ІІІ, гаптоглобин, С3, С3, IgA, IgG, IgM, трансферрин, церулоплазмин)</t>
    </r>
  </si>
  <si>
    <t>A00703</t>
  </si>
  <si>
    <t>A00702</t>
  </si>
  <si>
    <t>A00705</t>
  </si>
  <si>
    <t>Педіатричний калібратор</t>
  </si>
  <si>
    <t>A00706</t>
  </si>
  <si>
    <t>4-288</t>
  </si>
  <si>
    <r>
      <t>Імуно-Контроль І</t>
    </r>
    <r>
      <rPr>
        <b/>
        <i/>
        <sz val="10"/>
        <rFont val="Arial Narrow"/>
        <family val="2"/>
        <charset val="204"/>
      </rPr>
      <t xml:space="preserve"> </t>
    </r>
    <r>
      <rPr>
        <i/>
        <sz val="8"/>
        <rFont val="Arial Narrow"/>
        <family val="2"/>
        <charset val="204"/>
      </rPr>
      <t>(СРБ, АСлО, РФ, АФП, С3, С3, IgA, IgG, IgM)</t>
    </r>
  </si>
  <si>
    <r>
      <t xml:space="preserve">Immuno-Control I  </t>
    </r>
    <r>
      <rPr>
        <i/>
        <sz val="10"/>
        <rFont val="Arial Narrow"/>
        <family val="2"/>
        <charset val="204"/>
      </rPr>
      <t>(CRP, ASO, RF, AFP, С3, С3, IgA, IgG, IgM)</t>
    </r>
  </si>
  <si>
    <r>
      <t>Иммуно-контроль I</t>
    </r>
    <r>
      <rPr>
        <i/>
        <sz val="10"/>
        <rFont val="Arial Narrow"/>
        <family val="2"/>
        <charset val="204"/>
      </rPr>
      <t xml:space="preserve"> (СРБ, АСлО, РФ, АФП, С3, С3, IgA, IgG, IgM)</t>
    </r>
  </si>
  <si>
    <t>2*3</t>
  </si>
  <si>
    <t>4-290</t>
  </si>
  <si>
    <r>
      <t>Туберкульоз IgG/IgM</t>
    </r>
    <r>
      <rPr>
        <i/>
        <sz val="10"/>
        <color indexed="8"/>
        <rFont val="Arial Narrow"/>
        <family val="2"/>
        <charset val="204"/>
      </rPr>
      <t xml:space="preserve"> (сиров., плазма)</t>
    </r>
  </si>
  <si>
    <r>
      <t>Tuberculosis (IgG/IgM)</t>
    </r>
    <r>
      <rPr>
        <i/>
        <sz val="10"/>
        <color indexed="8"/>
        <rFont val="Arial Narrow"/>
        <family val="2"/>
        <charset val="204"/>
      </rPr>
      <t xml:space="preserve"> (serum, plasma)</t>
    </r>
  </si>
  <si>
    <t>Z09460</t>
  </si>
  <si>
    <r>
      <t xml:space="preserve">Tuberculosis (IgG/IgM) </t>
    </r>
    <r>
      <rPr>
        <i/>
        <sz val="10"/>
        <color indexed="8"/>
        <rFont val="Arial Narrow"/>
        <family val="2"/>
        <charset val="204"/>
      </rPr>
      <t>(serum, plasma)</t>
    </r>
  </si>
  <si>
    <r>
      <t>Туберкулез IgG/IgM</t>
    </r>
    <r>
      <rPr>
        <i/>
        <sz val="10"/>
        <color indexed="8"/>
        <rFont val="Arial Narrow"/>
        <family val="2"/>
        <charset val="204"/>
      </rPr>
      <t xml:space="preserve"> (сывор., плазма)</t>
    </r>
  </si>
  <si>
    <t>C902-A</t>
  </si>
  <si>
    <t>Хламідії антиген</t>
  </si>
  <si>
    <t>Chlamydia (Antigen) Dipstick Test</t>
  </si>
  <si>
    <t>CHL-S23</t>
  </si>
  <si>
    <r>
      <t>Хламідії антиген</t>
    </r>
    <r>
      <rPr>
        <i/>
        <sz val="10"/>
        <color indexed="8"/>
        <rFont val="Arial Narrow"/>
        <family val="2"/>
        <charset val="204"/>
      </rPr>
      <t xml:space="preserve"> (мазок)</t>
    </r>
  </si>
  <si>
    <t>BioNexia® Chlamydia Antigen</t>
  </si>
  <si>
    <t>C900-A</t>
  </si>
  <si>
    <t>Chlamydia (Antigen) Card Test</t>
  </si>
  <si>
    <t>Z98226</t>
  </si>
  <si>
    <r>
      <t>Хламидії антиген</t>
    </r>
    <r>
      <rPr>
        <i/>
        <sz val="10"/>
        <color indexed="8"/>
        <rFont val="Arial Narrow"/>
        <family val="2"/>
        <charset val="204"/>
      </rPr>
      <t xml:space="preserve"> (мазок)</t>
    </r>
  </si>
  <si>
    <r>
      <t xml:space="preserve">Chlamydia Ag </t>
    </r>
    <r>
      <rPr>
        <i/>
        <sz val="10"/>
        <rFont val="Arial Narrow"/>
        <family val="2"/>
        <charset val="204"/>
      </rPr>
      <t>(swab)</t>
    </r>
  </si>
  <si>
    <r>
      <t xml:space="preserve">Хламидии антиген </t>
    </r>
    <r>
      <rPr>
        <i/>
        <sz val="10"/>
        <color indexed="8"/>
        <rFont val="Arial Narrow"/>
        <family val="2"/>
        <charset val="204"/>
      </rPr>
      <t>(мазок)</t>
    </r>
  </si>
  <si>
    <t>176523F-25</t>
  </si>
  <si>
    <r>
      <t xml:space="preserve">Хламидії антиген </t>
    </r>
    <r>
      <rPr>
        <i/>
        <sz val="10"/>
        <color indexed="8"/>
        <rFont val="Arial Narrow"/>
        <family val="2"/>
        <charset val="204"/>
      </rPr>
      <t>(мазок - жінки)</t>
    </r>
  </si>
  <si>
    <t>BM-CHL-1D</t>
  </si>
  <si>
    <t>Хламидії антиген</t>
  </si>
  <si>
    <t>176523M-25</t>
  </si>
  <si>
    <r>
      <t xml:space="preserve">Хламидії антиген </t>
    </r>
    <r>
      <rPr>
        <i/>
        <sz val="10"/>
        <color indexed="8"/>
        <rFont val="Arial Narrow"/>
        <family val="2"/>
        <charset val="204"/>
      </rPr>
      <t>(мазок - чоловіки)</t>
    </r>
  </si>
  <si>
    <t>Інфекція - бактеріальні антигени</t>
  </si>
  <si>
    <t>Инфекция - бактериальные антигены</t>
  </si>
  <si>
    <t>Infection - Bacterial Antigens</t>
  </si>
  <si>
    <t>Бактеріальна лихоманка</t>
  </si>
  <si>
    <t>bacterial Fever</t>
  </si>
  <si>
    <t>Бактериальна лихорадка</t>
  </si>
  <si>
    <t>аглют.</t>
  </si>
  <si>
    <t>495030/9</t>
  </si>
  <si>
    <t>Бруцела (Abortus)</t>
  </si>
  <si>
    <t>Brucella (Abortus)</t>
  </si>
  <si>
    <t>Бруцелла (Abortus)</t>
  </si>
  <si>
    <t>Бруцела (Rose Bengal)</t>
  </si>
  <si>
    <t>Brucella (Rose Bengal)</t>
  </si>
  <si>
    <t>Бруцелла (Rose Bengal)</t>
  </si>
  <si>
    <t>495030/12</t>
  </si>
  <si>
    <t>Протеус mirabilis OXK (somatic)</t>
  </si>
  <si>
    <t>Proteus mirabilis OXK (somatic)</t>
  </si>
  <si>
    <t>495030/11</t>
  </si>
  <si>
    <t>Протеус vulgaris OX19 (somatic)</t>
  </si>
  <si>
    <t>Proteus vulgaris OX19 (somatic)</t>
  </si>
  <si>
    <t>495030/10</t>
  </si>
  <si>
    <t>Протеус vulgaris OX2 (somatic)</t>
  </si>
  <si>
    <t>Proteus vulgaris OX2 (somatic)</t>
  </si>
  <si>
    <t>1-008-000</t>
  </si>
  <si>
    <t xml:space="preserve">Сальмонела </t>
  </si>
  <si>
    <t>603350SV</t>
  </si>
  <si>
    <t>Сальмонела paratyphi AH (a flagellar)</t>
  </si>
  <si>
    <t>Salmonella paratyphi AH (a flagellar)</t>
  </si>
  <si>
    <t>Сальмонелла paratyphi AH (a flagellar)</t>
  </si>
  <si>
    <t>603351SV</t>
  </si>
  <si>
    <t>Сальмонела paratyphi AO (1,2,12 somatic)</t>
  </si>
  <si>
    <t>Salmonella paratyphi AO (1,2,12 somatic)</t>
  </si>
  <si>
    <t>Сальмонелла paratyphi AO (1,2,12 somatic)</t>
  </si>
  <si>
    <t>603352SV</t>
  </si>
  <si>
    <t>Сальмонела paratyphi BH (b flagellar)</t>
  </si>
  <si>
    <t>Salmonella paratyphi BH (b flagellar)</t>
  </si>
  <si>
    <t>Сальмонелла paratyphi BH (b flagellar)</t>
  </si>
  <si>
    <t>603353SV</t>
  </si>
  <si>
    <t>Сальмонела paratyphi BO (1,4,5,12 somatic)</t>
  </si>
  <si>
    <t>Salmonella paratyphi BO (1,4,5,12 somatic)</t>
  </si>
  <si>
    <t>Сальмонелла paratyphi BO (1,4,5,12 somatic)</t>
  </si>
  <si>
    <t>603354SV</t>
  </si>
  <si>
    <r>
      <t>Сальмонела paratyphi CH</t>
    </r>
    <r>
      <rPr>
        <i/>
        <sz val="10"/>
        <rFont val="Arial Narrow"/>
        <family val="2"/>
        <charset val="204"/>
      </rPr>
      <t xml:space="preserve"> </t>
    </r>
    <r>
      <rPr>
        <b/>
        <sz val="10"/>
        <rFont val="Arial Narrow"/>
        <family val="2"/>
        <charset val="204"/>
      </rPr>
      <t>(c flagellar)</t>
    </r>
  </si>
  <si>
    <t>Salmonella paratyphi CH (c flagellar)</t>
  </si>
  <si>
    <t>Сальмонелла paratyphi CH (c flagellar)</t>
  </si>
  <si>
    <t>603355SV</t>
  </si>
  <si>
    <r>
      <t>Сальмонела paratyphi CO</t>
    </r>
    <r>
      <rPr>
        <i/>
        <sz val="10"/>
        <rFont val="Arial Narrow"/>
        <family val="2"/>
        <charset val="204"/>
      </rPr>
      <t xml:space="preserve"> </t>
    </r>
    <r>
      <rPr>
        <b/>
        <sz val="10"/>
        <rFont val="Arial Narrow"/>
        <family val="2"/>
        <charset val="204"/>
      </rPr>
      <t>(6,7 somatic)</t>
    </r>
  </si>
  <si>
    <t>Salmonella paratyphi CO (6,7 somatic)</t>
  </si>
  <si>
    <t>Сальмонелла paratyphi CO (6,7 somatic)</t>
  </si>
  <si>
    <t>603356SV</t>
  </si>
  <si>
    <r>
      <t>Сальмонела typhi H</t>
    </r>
    <r>
      <rPr>
        <i/>
        <sz val="10"/>
        <rFont val="Arial Narrow"/>
        <family val="2"/>
        <charset val="204"/>
      </rPr>
      <t xml:space="preserve"> </t>
    </r>
    <r>
      <rPr>
        <b/>
        <sz val="10"/>
        <rFont val="Arial Narrow"/>
        <family val="2"/>
        <charset val="204"/>
      </rPr>
      <t>(d flagellar)</t>
    </r>
  </si>
  <si>
    <t>Salmonella typhi H (d flagellar)</t>
  </si>
  <si>
    <t>Сальмонелла typhi H (d flagellar)</t>
  </si>
  <si>
    <t>603357SV</t>
  </si>
  <si>
    <r>
      <t>Сальмонела typhi O</t>
    </r>
    <r>
      <rPr>
        <i/>
        <sz val="10"/>
        <rFont val="Arial Narrow"/>
        <family val="2"/>
        <charset val="204"/>
      </rPr>
      <t xml:space="preserve"> </t>
    </r>
    <r>
      <rPr>
        <b/>
        <sz val="10"/>
        <rFont val="Arial Narrow"/>
        <family val="2"/>
        <charset val="204"/>
      </rPr>
      <t>(1,9,12 somatic)</t>
    </r>
  </si>
  <si>
    <t>Salmonella typhi O (1,9,12 somatic)</t>
  </si>
  <si>
    <t>Сальмонелла typhi O (1,9,12 somatic)</t>
  </si>
  <si>
    <t>495030/14</t>
  </si>
  <si>
    <t>Контроль негативний полівалентний</t>
  </si>
  <si>
    <t>Negative control polivalent</t>
  </si>
  <si>
    <t>Контроль отрицательный  поливалентный</t>
  </si>
  <si>
    <t>495030/13</t>
  </si>
  <si>
    <t>Контроль позитивний полівалентний</t>
  </si>
  <si>
    <t>Positive control polivalent</t>
  </si>
  <si>
    <t>Контроль положительный поливалентный</t>
  </si>
  <si>
    <t>Наркотики в дермальних секретах (піт, слиз)</t>
  </si>
  <si>
    <t>Наркотики в дермальных секретах (пот, слизь)</t>
  </si>
  <si>
    <t>Touch Test (sweat, mucus)</t>
  </si>
  <si>
    <t>M-AMP-3T</t>
  </si>
  <si>
    <t>Amphetamines strips, cut-off 300 ng/ml</t>
  </si>
  <si>
    <t>300 нг/мл</t>
  </si>
  <si>
    <t>M-AMP-1T</t>
  </si>
  <si>
    <t>Amphetamines strips, cut-off 1000 ng/ml</t>
  </si>
  <si>
    <t>1000 нг/мл</t>
  </si>
  <si>
    <t>M-AMP-2T</t>
  </si>
  <si>
    <t>МетиленДіоксіАмфетамін</t>
  </si>
  <si>
    <t>MDA (Methylenedioxyamphetamine) strips, cut-off 500 ng/ml</t>
  </si>
  <si>
    <t>500 нг/мл</t>
  </si>
  <si>
    <t>M-BAR-1T</t>
  </si>
  <si>
    <t>Antisera IgD Vial 0.9 ml</t>
  </si>
  <si>
    <r>
      <t>Антисыворотка IgD</t>
    </r>
    <r>
      <rPr>
        <sz val="10"/>
        <color indexed="8"/>
        <rFont val="Arial Narrow"/>
        <family val="2"/>
        <charset val="204"/>
      </rPr>
      <t xml:space="preserve"> (флакон 0.9 мл)</t>
    </r>
  </si>
  <si>
    <t>SCE275M</t>
  </si>
  <si>
    <r>
      <t xml:space="preserve">Антисироватка IgE </t>
    </r>
    <r>
      <rPr>
        <i/>
        <sz val="10"/>
        <color indexed="8"/>
        <rFont val="Arial Narrow"/>
        <family val="2"/>
        <charset val="204"/>
      </rPr>
      <t>(флакон 0.9 мл)</t>
    </r>
  </si>
  <si>
    <t>Antisera IgE Vial 0.9 ml</t>
  </si>
  <si>
    <r>
      <t xml:space="preserve">Антисыворотка IgE </t>
    </r>
    <r>
      <rPr>
        <sz val="10"/>
        <color indexed="8"/>
        <rFont val="Arial Narrow"/>
        <family val="2"/>
        <charset val="204"/>
      </rPr>
      <t>(флакон 0.9 мл)</t>
    </r>
  </si>
  <si>
    <t>SCE184M</t>
  </si>
  <si>
    <t>Antisera kit FIX /Pentavalent Antisera - набір антисироваток FIX/п'ятивалентної антисироватки (для SRE629K/SRE630K)</t>
  </si>
  <si>
    <t>Antisera kit FIX /Pentavalent Antisera (for SRE629K/SRE630K)</t>
  </si>
  <si>
    <r>
      <t xml:space="preserve">Antisera kit FIX /Pentavalent Antisera </t>
    </r>
    <r>
      <rPr>
        <sz val="10"/>
        <color indexed="8"/>
        <rFont val="Arial Narrow"/>
        <family val="2"/>
        <charset val="204"/>
      </rPr>
      <t xml:space="preserve">- набор антисывороток FIX/пятивалентной антисыворотки </t>
    </r>
    <r>
      <rPr>
        <i/>
        <sz val="10"/>
        <color indexed="8"/>
        <rFont val="Arial Narrow"/>
        <family val="2"/>
        <charset val="204"/>
      </rPr>
      <t>(для SRE629K/SRE630K)</t>
    </r>
  </si>
  <si>
    <t>SCE185M</t>
  </si>
  <si>
    <t>Anti-total human immunoglobuiins Pentavalent Antiserum - п'ятивалентна антисироватка імуноглобулінів людських загальних (2x1.3ml)</t>
  </si>
  <si>
    <t>Anti-total human immunoglobulins Pentavalent Antiserum (2x1.3ml)</t>
  </si>
  <si>
    <t>Anti-total human immunoglobuiins Pentavalent Antiserum - пятивалентная антисыворотка иммуноглобулинов человеческих общих (2x1.3 мл)</t>
  </si>
  <si>
    <t xml:space="preserve"> Аксесуари для Microgel</t>
  </si>
  <si>
    <t>Аксессуары для Microgel</t>
  </si>
  <si>
    <t>Accessories for Microgel</t>
  </si>
  <si>
    <t>SAE814M</t>
  </si>
  <si>
    <r>
      <t xml:space="preserve">EASY MASK and plastic support </t>
    </r>
    <r>
      <rPr>
        <sz val="10"/>
        <color indexed="8"/>
        <rFont val="Arial Narrow"/>
        <family val="2"/>
        <charset val="204"/>
      </rPr>
      <t>- гнучка маска і пластикова опора</t>
    </r>
  </si>
  <si>
    <t>EASY MASK and plastic support</t>
  </si>
  <si>
    <r>
      <t xml:space="preserve">EASY MASK and plastic support </t>
    </r>
    <r>
      <rPr>
        <sz val="10"/>
        <color indexed="8"/>
        <rFont val="Arial Narrow"/>
        <family val="2"/>
        <charset val="204"/>
      </rPr>
      <t>- гибкая маска и пластиковая опора</t>
    </r>
  </si>
  <si>
    <t>SAE845M</t>
  </si>
  <si>
    <r>
      <t xml:space="preserve">Rigid Mask </t>
    </r>
    <r>
      <rPr>
        <sz val="10"/>
        <color indexed="8"/>
        <rFont val="Arial Narrow"/>
        <family val="2"/>
        <charset val="204"/>
      </rPr>
      <t xml:space="preserve">- жорстка маска </t>
    </r>
    <r>
      <rPr>
        <i/>
        <sz val="10"/>
        <color indexed="8"/>
        <rFont val="Arial Narrow"/>
        <family val="2"/>
        <charset val="204"/>
      </rPr>
      <t>(4 взірці)</t>
    </r>
  </si>
  <si>
    <t>Rigid Mask 4 samples</t>
  </si>
  <si>
    <r>
      <t xml:space="preserve">Rigid Mask </t>
    </r>
    <r>
      <rPr>
        <sz val="10"/>
        <color indexed="8"/>
        <rFont val="Arial Narrow"/>
        <family val="2"/>
        <charset val="204"/>
      </rPr>
      <t>- жесткая маска (4 образца)</t>
    </r>
  </si>
  <si>
    <t>SAE895M</t>
  </si>
  <si>
    <r>
      <t xml:space="preserve">Rigid Mask </t>
    </r>
    <r>
      <rPr>
        <sz val="10"/>
        <color indexed="8"/>
        <rFont val="Arial Narrow"/>
        <family val="2"/>
        <charset val="204"/>
      </rPr>
      <t xml:space="preserve">- жорстка маска </t>
    </r>
    <r>
      <rPr>
        <i/>
        <sz val="10"/>
        <color indexed="8"/>
        <rFont val="Arial Narrow"/>
        <family val="2"/>
        <charset val="204"/>
      </rPr>
      <t>(2 взірці)</t>
    </r>
  </si>
  <si>
    <t>Rigid Mask 2 samples</t>
  </si>
  <si>
    <r>
      <t xml:space="preserve">Rigid Mask </t>
    </r>
    <r>
      <rPr>
        <sz val="10"/>
        <color indexed="8"/>
        <rFont val="Arial Narrow"/>
        <family val="2"/>
        <charset val="204"/>
      </rPr>
      <t>- жесткая маска (2 образца)</t>
    </r>
  </si>
  <si>
    <t>SAE819M</t>
  </si>
  <si>
    <r>
      <t xml:space="preserve">Rigid Mask for LDH/CK </t>
    </r>
    <r>
      <rPr>
        <sz val="10"/>
        <color indexed="8"/>
        <rFont val="Arial Narrow"/>
        <family val="2"/>
        <charset val="204"/>
      </rPr>
      <t>- жорстка маска для LDH/CK</t>
    </r>
  </si>
  <si>
    <t>Rigid Mask for LDH/CK</t>
  </si>
  <si>
    <r>
      <t xml:space="preserve">Rigid Mask for LDH/CK </t>
    </r>
    <r>
      <rPr>
        <sz val="10"/>
        <color indexed="8"/>
        <rFont val="Arial Narrow"/>
        <family val="2"/>
        <charset val="204"/>
      </rPr>
      <t>- жесткая маска для LDH/CK</t>
    </r>
  </si>
  <si>
    <t>SAE820M</t>
  </si>
  <si>
    <r>
      <t xml:space="preserve">Rigid Mask for ALP </t>
    </r>
    <r>
      <rPr>
        <sz val="10"/>
        <color indexed="8"/>
        <rFont val="Arial Narrow"/>
        <family val="2"/>
        <charset val="204"/>
      </rPr>
      <t>- жорстка маска для ALP</t>
    </r>
  </si>
  <si>
    <t>Rigid Mask for ALP</t>
  </si>
  <si>
    <r>
      <t xml:space="preserve">Rigid Mask for ALP </t>
    </r>
    <r>
      <rPr>
        <sz val="10"/>
        <color indexed="8"/>
        <rFont val="Arial Narrow"/>
        <family val="2"/>
        <charset val="204"/>
      </rPr>
      <t>- жесткая маска для ALP</t>
    </r>
  </si>
  <si>
    <t>SAE781M</t>
  </si>
  <si>
    <r>
      <t xml:space="preserve">Pentavalent Immunofixation Rigid Mask N.6 </t>
    </r>
    <r>
      <rPr>
        <sz val="10"/>
        <color indexed="8"/>
        <rFont val="Arial Narrow"/>
        <family val="2"/>
        <charset val="204"/>
      </rPr>
      <t xml:space="preserve">- жорстка маска для п'ятивалентної імунофіксації </t>
    </r>
    <r>
      <rPr>
        <i/>
        <sz val="10"/>
        <color indexed="8"/>
        <rFont val="Arial Narrow"/>
        <family val="2"/>
        <charset val="204"/>
      </rPr>
      <t>(6 взірців)</t>
    </r>
    <r>
      <rPr>
        <b/>
        <i/>
        <sz val="10"/>
        <color indexed="8"/>
        <rFont val="Arial Narrow"/>
        <family val="2"/>
        <charset val="204"/>
      </rPr>
      <t xml:space="preserve"> </t>
    </r>
  </si>
  <si>
    <r>
      <t xml:space="preserve">Pentavalent Immunofixation Rigid Mask </t>
    </r>
    <r>
      <rPr>
        <sz val="10"/>
        <color indexed="8"/>
        <rFont val="Arial Narrow"/>
        <family val="2"/>
        <charset val="204"/>
      </rPr>
      <t>N. 6 Samples per Gel</t>
    </r>
  </si>
  <si>
    <r>
      <t xml:space="preserve">Pentavalent Immunofixation Rigid Mask N.6 </t>
    </r>
    <r>
      <rPr>
        <sz val="10"/>
        <color indexed="8"/>
        <rFont val="Arial Narrow"/>
        <family val="2"/>
        <charset val="204"/>
      </rPr>
      <t>- жесткая маска для пятивалентной иммунофиксации (6 образцов)</t>
    </r>
    <r>
      <rPr>
        <b/>
        <sz val="10"/>
        <color indexed="8"/>
        <rFont val="Arial Narrow"/>
        <family val="2"/>
        <charset val="204"/>
      </rPr>
      <t xml:space="preserve"> </t>
    </r>
  </si>
  <si>
    <t>SAE782M</t>
  </si>
  <si>
    <r>
      <t xml:space="preserve">Pentavalent Immunofixation Rigid Mask N.12 </t>
    </r>
    <r>
      <rPr>
        <sz val="10"/>
        <color indexed="8"/>
        <rFont val="Arial Narrow"/>
        <family val="2"/>
        <charset val="204"/>
      </rPr>
      <t xml:space="preserve">- жорстка маска для п'ятивалентної імунофіксації </t>
    </r>
    <r>
      <rPr>
        <i/>
        <sz val="10"/>
        <color indexed="8"/>
        <rFont val="Arial Narrow"/>
        <family val="2"/>
        <charset val="204"/>
      </rPr>
      <t>(12 взірців)</t>
    </r>
    <r>
      <rPr>
        <b/>
        <i/>
        <sz val="10"/>
        <color indexed="8"/>
        <rFont val="Arial Narrow"/>
        <family val="2"/>
        <charset val="204"/>
      </rPr>
      <t xml:space="preserve"> </t>
    </r>
  </si>
  <si>
    <r>
      <t xml:space="preserve">Pentavalent Immunofixation Rigid Mask </t>
    </r>
    <r>
      <rPr>
        <sz val="10"/>
        <color indexed="8"/>
        <rFont val="Arial Narrow"/>
        <family val="2"/>
        <charset val="204"/>
      </rPr>
      <t>N. 12 Samples per Gel</t>
    </r>
  </si>
  <si>
    <r>
      <t xml:space="preserve">Pentavalent Immunofixation Rigid Mask N.12 </t>
    </r>
    <r>
      <rPr>
        <sz val="10"/>
        <color indexed="8"/>
        <rFont val="Arial Narrow"/>
        <family val="2"/>
        <charset val="204"/>
      </rPr>
      <t xml:space="preserve">- жесткая маска для пятивалентной иммунофиксации (12 образцов) </t>
    </r>
  </si>
  <si>
    <t>SAE812M</t>
  </si>
  <si>
    <t>Міграційна камера для спинномозкової рідини з 2 електродами</t>
  </si>
  <si>
    <t>Migration Chamber for CSF with 2 electrodes</t>
  </si>
  <si>
    <t>Миграционная камера для спинномозговой жидкости с 2 электродами</t>
  </si>
  <si>
    <t>SAE813M</t>
  </si>
  <si>
    <t>Міграційна камера для спинномозкової рідини з 4 електродами</t>
  </si>
  <si>
    <t>Migration Chamber for CSF with 4 electrodes</t>
  </si>
  <si>
    <t>Миграционная камера для спинномозговой жидкости с 4 электродами</t>
  </si>
  <si>
    <t xml:space="preserve"> Контролі для Genio/Microgel/Interlab G26</t>
  </si>
  <si>
    <t>Контроли для Genio/Microgel/Interlab G27</t>
  </si>
  <si>
    <t>Controls for Genio/Microgel/Interlab G28</t>
  </si>
  <si>
    <t>SCE123A</t>
  </si>
  <si>
    <r>
      <t>Microcal normal control serum</t>
    </r>
    <r>
      <rPr>
        <i/>
        <sz val="10"/>
        <rFont val="Arial Narrow"/>
        <family val="2"/>
        <charset val="204"/>
      </rPr>
      <t xml:space="preserve"> - нормальна електрофоретична контрольна сироватка </t>
    </r>
  </si>
  <si>
    <t>Microcal normal control serum</t>
  </si>
  <si>
    <r>
      <t>Microcal normal control serum</t>
    </r>
    <r>
      <rPr>
        <i/>
        <sz val="10"/>
        <rFont val="Arial Narrow"/>
        <family val="2"/>
        <charset val="204"/>
      </rPr>
      <t xml:space="preserve"> - электрофоретическая контрольная сыворотка - норма </t>
    </r>
  </si>
  <si>
    <t>6*0,5 мл</t>
  </si>
  <si>
    <t>SCE126A</t>
  </si>
  <si>
    <r>
      <t>Microcal Abnormal control serum</t>
    </r>
    <r>
      <rPr>
        <i/>
        <sz val="10"/>
        <rFont val="Arial Narrow"/>
        <family val="2"/>
        <charset val="204"/>
      </rPr>
      <t xml:space="preserve"> - патологічна електрофоретична контрольна сироватка </t>
    </r>
  </si>
  <si>
    <r>
      <t>Microcal Abnormal control serum</t>
    </r>
    <r>
      <rPr>
        <i/>
        <sz val="10"/>
        <rFont val="Arial Narrow"/>
        <family val="2"/>
        <charset val="204"/>
      </rPr>
      <t xml:space="preserve"> - пэлектрофоретическая контрольная сыворотка - патология </t>
    </r>
  </si>
  <si>
    <t>SCE127E</t>
  </si>
  <si>
    <r>
      <t>Microem control solution specific for Hemoglobins AFSA2</t>
    </r>
    <r>
      <rPr>
        <i/>
        <sz val="10"/>
        <rFont val="Arial Narrow"/>
        <family val="2"/>
        <charset val="204"/>
      </rPr>
      <t xml:space="preserve"> - електрофоретичний контрольний розчин для гемоглобінів </t>
    </r>
  </si>
  <si>
    <t>Microem control solution specific for Hemoglobins AFSA2</t>
  </si>
  <si>
    <r>
      <t>Microem control solution specific for Hemoglobins AFSA2</t>
    </r>
    <r>
      <rPr>
        <i/>
        <sz val="10"/>
        <rFont val="Arial Narrow"/>
        <family val="2"/>
        <charset val="204"/>
      </rPr>
      <t xml:space="preserve"> - электрофоретический контрольный раствор для гемоглобинов </t>
    </r>
  </si>
  <si>
    <t>4*0,5 мл</t>
  </si>
  <si>
    <t>SCE124E</t>
  </si>
  <si>
    <r>
      <t xml:space="preserve">LDH-CK Control serum kit </t>
    </r>
    <r>
      <rPr>
        <i/>
        <sz val="10"/>
        <rFont val="Arial Narrow"/>
        <family val="2"/>
        <charset val="204"/>
      </rPr>
      <t>-електрофоретична контрольна сироватка LDH-CK</t>
    </r>
  </si>
  <si>
    <t>LDH-CK Control serum kit</t>
  </si>
  <si>
    <r>
      <t xml:space="preserve">LDH-CK Control serum kit </t>
    </r>
    <r>
      <rPr>
        <i/>
        <sz val="10"/>
        <rFont val="Arial Narrow"/>
        <family val="2"/>
        <charset val="204"/>
      </rPr>
      <t>- электрофоретическая контрольная сыворотка LDH-CK</t>
    </r>
  </si>
  <si>
    <t xml:space="preserve"> Лізуючий розчин для Genio</t>
  </si>
  <si>
    <t>Лизирующий раствор для Genio</t>
  </si>
  <si>
    <t>Lysing solution for Genio</t>
  </si>
  <si>
    <t>SCE140M</t>
  </si>
  <si>
    <r>
      <t>Lysing Solution</t>
    </r>
    <r>
      <rPr>
        <i/>
        <sz val="10"/>
        <rFont val="Arial Narrow"/>
        <family val="2"/>
        <charset val="204"/>
      </rPr>
      <t xml:space="preserve"> - електрофоретичний лізуючий розчин для гемоглобінів </t>
    </r>
  </si>
  <si>
    <t>Lysing Solution</t>
  </si>
  <si>
    <r>
      <t>Lysing Solution</t>
    </r>
    <r>
      <rPr>
        <i/>
        <sz val="10"/>
        <rFont val="Arial Narrow"/>
        <family val="2"/>
        <charset val="204"/>
      </rPr>
      <t xml:space="preserve"> - электрофоретический лизирующий раствор для гемоглобинов </t>
    </r>
  </si>
  <si>
    <t>6*100 мл</t>
  </si>
  <si>
    <t>Набори для автоматичної системи "Microgel"</t>
  </si>
  <si>
    <t>Наборы для автоматичнеской системы "Microgel"</t>
  </si>
  <si>
    <t>Kits for semi-automatic system "Microgel"</t>
  </si>
  <si>
    <t>по запиту</t>
  </si>
  <si>
    <t>on request</t>
  </si>
  <si>
    <r>
      <t xml:space="preserve">Cormay Gel Protein </t>
    </r>
    <r>
      <rPr>
        <i/>
        <sz val="10"/>
        <rFont val="Arial Narrow"/>
        <family val="2"/>
        <charset val="204"/>
      </rPr>
      <t>- набір для електрофоретичного визначення сироваткових протеїнів</t>
    </r>
  </si>
  <si>
    <t>Cormay Gel Protein</t>
  </si>
  <si>
    <r>
      <t xml:space="preserve">Cormay Gel Protein </t>
    </r>
    <r>
      <rPr>
        <sz val="10"/>
        <rFont val="Arial Narrow"/>
        <family val="2"/>
        <charset val="204"/>
      </rPr>
      <t>- набор для электрофоретического определения сывороточных белков</t>
    </r>
  </si>
  <si>
    <t>Інкубація, хв.</t>
  </si>
  <si>
    <t>Діапазон</t>
  </si>
  <si>
    <t>Ціна 1 тесту (з ПДВ)</t>
  </si>
  <si>
    <t>Инкубация, мин.</t>
  </si>
  <si>
    <t>Диапазон</t>
  </si>
  <si>
    <t>Incubation, min</t>
  </si>
  <si>
    <t>Range</t>
  </si>
  <si>
    <t>Price, 1 test (VAT)</t>
  </si>
  <si>
    <t>ІМУНОХІМІЧНИЙ   АНАЛІЗ 
(аналізатор   RAD120)</t>
  </si>
  <si>
    <t>ИММУНОХИМИЧЕСКИЙ АНАЛИЗ
(анализатор  RAD120)</t>
  </si>
  <si>
    <t>IMMUNOCHEMICAL ASSAY
(RAD120 Analyzer)</t>
  </si>
  <si>
    <t>Імунохімічний аналізатор</t>
  </si>
  <si>
    <t>Иммунохимический анализатор</t>
  </si>
  <si>
    <t>Immunochemical analyzer</t>
  </si>
  <si>
    <t>Автоматичний імунохімічний аналізатор RAD120</t>
  </si>
  <si>
    <t>Automatic Immunochemical Analyzer RAD120</t>
  </si>
  <si>
    <t>Автоматический иммунохимический анализатор RAD120</t>
  </si>
  <si>
    <t>RD009</t>
  </si>
  <si>
    <t>А/т до рецепторів ТТГ</t>
  </si>
  <si>
    <t>TSH Anti Receptor</t>
  </si>
  <si>
    <t>А/т к рецепторам ТТГ</t>
  </si>
  <si>
    <t>RD009C</t>
  </si>
  <si>
    <t>А/т до рецепторів ТТГ калібратори</t>
  </si>
  <si>
    <t xml:space="preserve">TSH Anti Receptor Calibrator   </t>
  </si>
  <si>
    <t>А/т к рецепторам ТТГ калибраторы</t>
  </si>
  <si>
    <t>RD006</t>
  </si>
  <si>
    <t>А/т до тиреоглобуліну</t>
  </si>
  <si>
    <t xml:space="preserve">TgAb  </t>
  </si>
  <si>
    <t>RD006C</t>
  </si>
  <si>
    <t>А/т до тиреоглобуліну калібратори</t>
  </si>
  <si>
    <t xml:space="preserve">TgAb Calibrator   </t>
  </si>
  <si>
    <t>А/т к тиреоглобулину калибраторы</t>
  </si>
  <si>
    <t>RD005</t>
  </si>
  <si>
    <t>А/т до тиреопероксидази</t>
  </si>
  <si>
    <t xml:space="preserve">Anti TPO  </t>
  </si>
  <si>
    <t>0-500 МО/мл</t>
  </si>
  <si>
    <t>RD005C</t>
  </si>
  <si>
    <t>А/т до тиреопероксидази калібратори</t>
  </si>
  <si>
    <t xml:space="preserve">TPO Calibrator   </t>
  </si>
  <si>
    <t>А/т к тиреопероксидазе калибраторы</t>
  </si>
  <si>
    <t>RD007</t>
  </si>
  <si>
    <t>Трийодтиронін</t>
  </si>
  <si>
    <t xml:space="preserve">T3  </t>
  </si>
  <si>
    <t>Трийодтиронин</t>
  </si>
  <si>
    <t>0-9,8 нг/мл</t>
  </si>
  <si>
    <t>RD007c</t>
  </si>
  <si>
    <t>Трийодтиронін калібратори</t>
  </si>
  <si>
    <t xml:space="preserve">T3 Calibrator   </t>
  </si>
  <si>
    <t>Трийодтиронин калибраторы</t>
  </si>
  <si>
    <t>RD002</t>
  </si>
  <si>
    <t>Трийодтиронін вільний</t>
  </si>
  <si>
    <t xml:space="preserve">FT3  </t>
  </si>
  <si>
    <t>Грибковые аллергены</t>
  </si>
  <si>
    <t>Mold Allergens</t>
  </si>
  <si>
    <t>AM0006</t>
  </si>
  <si>
    <t>Alternaria alternata (tenuis)</t>
  </si>
  <si>
    <t>Aspergillus amstelodami</t>
  </si>
  <si>
    <t>AM0003</t>
  </si>
  <si>
    <t>Aspergillus nidulans</t>
  </si>
  <si>
    <t>AM0033</t>
  </si>
  <si>
    <t>AM0012</t>
  </si>
  <si>
    <t>Aureobasidium pullulans</t>
  </si>
  <si>
    <t>AM0007</t>
  </si>
  <si>
    <t>Botrytis cinerea</t>
  </si>
  <si>
    <t>AM0005</t>
  </si>
  <si>
    <t>Candida albicans</t>
  </si>
  <si>
    <t>AM0002</t>
  </si>
  <si>
    <t>Cladosporium herbarum</t>
  </si>
  <si>
    <t>AM0016</t>
  </si>
  <si>
    <t>Curvularia lunata</t>
  </si>
  <si>
    <t>Epicoccum purpurascens</t>
  </si>
  <si>
    <t>AM0009</t>
  </si>
  <si>
    <t>Fusarium moniliforme</t>
  </si>
  <si>
    <t>AM0008</t>
  </si>
  <si>
    <t>Helminthosporium halodes</t>
  </si>
  <si>
    <t>AM0004</t>
  </si>
  <si>
    <t>Mucor racemosus</t>
  </si>
  <si>
    <t>Penicillium digitatum</t>
  </si>
  <si>
    <t>Penicillium expansum</t>
  </si>
  <si>
    <t>AM0001</t>
  </si>
  <si>
    <t>Penicillium notatum</t>
  </si>
  <si>
    <t>Phoma betae</t>
  </si>
  <si>
    <t>AM0011</t>
  </si>
  <si>
    <t>Rhizopus nigricans</t>
  </si>
  <si>
    <t>AM0010</t>
  </si>
  <si>
    <t>Stemphylium botryosum</t>
  </si>
  <si>
    <t>Trichophyton rubrum</t>
  </si>
  <si>
    <t>Tricoderma viride</t>
  </si>
  <si>
    <t xml:space="preserve">Лікарські препарати </t>
  </si>
  <si>
    <t>Лекарственные препараты</t>
  </si>
  <si>
    <t>Drugs</t>
  </si>
  <si>
    <t>AC0003</t>
  </si>
  <si>
    <t>АКТГ</t>
  </si>
  <si>
    <t>AC0204</t>
  </si>
  <si>
    <t>Амоксицилін</t>
  </si>
  <si>
    <t>Amoxycillin</t>
  </si>
  <si>
    <t>Амоксицилин</t>
  </si>
  <si>
    <t>AC0203</t>
  </si>
  <si>
    <t>Ампіцилін</t>
  </si>
  <si>
    <t>Ampicillin</t>
  </si>
  <si>
    <t>Ампицилин</t>
  </si>
  <si>
    <t>AC0071</t>
  </si>
  <si>
    <t>Інсулін бичачий</t>
  </si>
  <si>
    <t>Bovine Insulin</t>
  </si>
  <si>
    <t>Инсулин бычий</t>
  </si>
  <si>
    <t>AC0073</t>
  </si>
  <si>
    <t>Інсулін людський</t>
  </si>
  <si>
    <t>Human Insulin</t>
  </si>
  <si>
    <t>Инсулин человеческий</t>
  </si>
  <si>
    <t>AC0070</t>
  </si>
  <si>
    <t>Інсулін свинний</t>
  </si>
  <si>
    <t>Porcine Insulin</t>
  </si>
  <si>
    <t>Инсулин свинной</t>
  </si>
  <si>
    <t>AC0001</t>
  </si>
  <si>
    <t>Пеніцилін G</t>
  </si>
  <si>
    <t>Penicillium G</t>
  </si>
  <si>
    <t>Пеницилин G</t>
  </si>
  <si>
    <t>AC0002</t>
  </si>
  <si>
    <t>Пеніцилін V</t>
  </si>
  <si>
    <t>Penicillium V</t>
  </si>
  <si>
    <t>Пеницилин V</t>
  </si>
  <si>
    <t>Сукцинілхолін</t>
  </si>
  <si>
    <t>Succinylcholine</t>
  </si>
  <si>
    <t>Сукцинилхолин</t>
  </si>
  <si>
    <t>Цефалоспорін С</t>
  </si>
  <si>
    <t>Cephalosporin C</t>
  </si>
  <si>
    <t>Цефалоспорин С</t>
  </si>
  <si>
    <t xml:space="preserve">Професійні алергени </t>
  </si>
  <si>
    <t>Профессиональные аллергены</t>
  </si>
  <si>
    <t>Professional Allergens</t>
  </si>
  <si>
    <t>AK0083</t>
  </si>
  <si>
    <t>Бавовни насіння</t>
  </si>
  <si>
    <t>Cotton seeds</t>
  </si>
  <si>
    <t>Семена хлопка</t>
  </si>
  <si>
    <t>AK0202</t>
  </si>
  <si>
    <t>Бромелайн</t>
  </si>
  <si>
    <t>Bromelain/Bromelin</t>
  </si>
  <si>
    <t>AK0077</t>
  </si>
  <si>
    <t>Гексаметилендиізоціанат HDI</t>
  </si>
  <si>
    <t>Isocyanate HDI</t>
  </si>
  <si>
    <t>Гексаметилендиизоцианат HDI</t>
  </si>
  <si>
    <t>Деревні опилки</t>
  </si>
  <si>
    <t>Woods Sawdust</t>
  </si>
  <si>
    <t>Деревные опилки</t>
  </si>
  <si>
    <t>AK0076</t>
  </si>
  <si>
    <t>Дифенілметандиізоціанат MDI</t>
  </si>
  <si>
    <t>Isocyanate MDI</t>
  </si>
  <si>
    <t>Дифенилметандиизоцианат MDI</t>
  </si>
  <si>
    <t>AK0078</t>
  </si>
  <si>
    <t xml:space="preserve">Етилену оксид </t>
  </si>
  <si>
    <t>Ethylene Oxide</t>
  </si>
  <si>
    <t xml:space="preserve">Этилена оксид </t>
  </si>
  <si>
    <t>Кава зелена</t>
  </si>
  <si>
    <t>Green Coffee</t>
  </si>
  <si>
    <t>Кофе зеленый</t>
  </si>
  <si>
    <t>AK0082</t>
  </si>
  <si>
    <t>Латекс</t>
  </si>
  <si>
    <t>Latex</t>
  </si>
  <si>
    <t>Льону насіння</t>
  </si>
  <si>
    <t>Flaxseed</t>
  </si>
  <si>
    <t>Семена льна</t>
  </si>
  <si>
    <t>AK0201</t>
  </si>
  <si>
    <t>Папаїн</t>
  </si>
  <si>
    <t>Papain</t>
  </si>
  <si>
    <t>Папаин</t>
  </si>
  <si>
    <t>AK0075</t>
  </si>
  <si>
    <t>Толуодиізоціанат TDI</t>
  </si>
  <si>
    <t>Isocyanate TDI</t>
  </si>
  <si>
    <t>Толуодиизоцианат TDI</t>
  </si>
  <si>
    <t>AK0086</t>
  </si>
  <si>
    <t>Триметиловий ангідрид</t>
  </si>
  <si>
    <t>Trimellitic Anhydride</t>
  </si>
  <si>
    <t>Триметиловый ангидрид</t>
  </si>
  <si>
    <t>AK0079</t>
  </si>
  <si>
    <t>Фталевий ангідрид</t>
  </si>
  <si>
    <t>Phtalic Abhydride</t>
  </si>
  <si>
    <t>Фталевый ангидрид</t>
  </si>
  <si>
    <t>AK0085</t>
  </si>
  <si>
    <t>Хлорамін T</t>
  </si>
  <si>
    <t>Chloramine</t>
  </si>
  <si>
    <t>Хлорамин T</t>
  </si>
  <si>
    <t>AK0074</t>
  </si>
  <si>
    <t>Шовк</t>
  </si>
  <si>
    <t>Silk</t>
  </si>
  <si>
    <t>Шёлк</t>
  </si>
  <si>
    <t>Гельмінти / Helminths</t>
  </si>
  <si>
    <t>AP0001</t>
  </si>
  <si>
    <t>Ascaris lumbricoides</t>
  </si>
  <si>
    <t xml:space="preserve">КАЛІБРАТОРИ ТА КОНТРОЛІ </t>
  </si>
  <si>
    <t>ACCENT, BS, PRESTIGE, SAPPHIRE, HITACHI</t>
  </si>
  <si>
    <t>5-170-1</t>
  </si>
  <si>
    <t>Мультикалібратор</t>
  </si>
  <si>
    <t>CORMAY MULTICALIBRATOR LEVEL 1</t>
  </si>
  <si>
    <t>Immuno-Multical</t>
  </si>
  <si>
    <t>альфа-1-Мікроглобулін калібратор (сеча)</t>
  </si>
  <si>
    <t>альфа-1-Мікроглобулін калібратор (сиров.)</t>
  </si>
  <si>
    <t>альфа-Фетопротеїн калібратор</t>
  </si>
  <si>
    <t>Антистрептолізин О калібратор</t>
  </si>
  <si>
    <t>бета-2-Мікроглобулін калібратор (сеча)</t>
  </si>
  <si>
    <t>бета-2-Мікроглобулін калібратор (сиров.)</t>
  </si>
  <si>
    <t>Д-дімер калібратор</t>
  </si>
  <si>
    <t>С-реактивний білок ультра калібратор</t>
  </si>
  <si>
    <t>5-174</t>
  </si>
  <si>
    <t>Мультикалібратор 1</t>
  </si>
  <si>
    <t>Мультикалібратор 2</t>
  </si>
  <si>
    <t>CORMAY MULTICALIBRATOR LEVEL 2</t>
  </si>
  <si>
    <t>Контроль норма</t>
  </si>
  <si>
    <t>CORMAY SERUM HN</t>
  </si>
  <si>
    <t>Контроль патологія</t>
  </si>
  <si>
    <t>CORMAY SERUM HP</t>
  </si>
  <si>
    <t>5-161-1</t>
  </si>
  <si>
    <t>5-179-1</t>
  </si>
  <si>
    <t>Ліпіди контроль 1</t>
  </si>
  <si>
    <t>CORMAY LIPID CONTROL 1</t>
  </si>
  <si>
    <t>5-180-1</t>
  </si>
  <si>
    <t>Ліпіди контроль 2</t>
  </si>
  <si>
    <t>CORMAY LIPID CONTROL 2</t>
  </si>
  <si>
    <t>Immuno-Control I</t>
  </si>
  <si>
    <r>
      <t xml:space="preserve">Імуно-Контроль ІІ </t>
    </r>
    <r>
      <rPr>
        <i/>
        <sz val="8"/>
        <rFont val="Arial Narrow"/>
        <family val="2"/>
        <charset val="204"/>
      </rPr>
      <t>(б2-мікроглобулін, міоглобін, Ферітін, IgE)</t>
    </r>
  </si>
  <si>
    <t>Immuno-Control II</t>
  </si>
  <si>
    <r>
      <t xml:space="preserve">Імуно-Контроль ІІІ </t>
    </r>
    <r>
      <rPr>
        <i/>
        <sz val="8"/>
        <rFont val="Arial Narrow"/>
        <family val="2"/>
        <charset val="204"/>
      </rPr>
      <t>(а1-антитрипсін, а1-глікопротеїн, а2-макроглобулін, антитромбін ІІІ, С3, С3, церулоплазмін, гаптоглобін, IgA, IgG, IgM, трансферін, альбумін, преальбумін)</t>
    </r>
  </si>
  <si>
    <t>Immuno-Control III</t>
  </si>
  <si>
    <t>Д-дімер контроль 2 рівні</t>
  </si>
  <si>
    <t>Ціна грн. 1 мл</t>
  </si>
  <si>
    <t>Біо-Рад</t>
  </si>
  <si>
    <t>КОНТРОЛЬНІ МАТЕРІАЛИ</t>
  </si>
  <si>
    <t>Контролі імунологічних досліджень</t>
  </si>
  <si>
    <t>Immunoassay Controls</t>
  </si>
  <si>
    <t>360</t>
  </si>
  <si>
    <t>Liquichek Immunoassay Plus Control, Trilevel</t>
  </si>
  <si>
    <t>3*4*5 мл</t>
  </si>
  <si>
    <t>361</t>
  </si>
  <si>
    <t>Liquichek Immunoassay Plus Control, level 1</t>
  </si>
  <si>
    <t>12*5 мл</t>
  </si>
  <si>
    <t>362</t>
  </si>
  <si>
    <t>Liquichek Immunoassay Plus Control, level 2</t>
  </si>
  <si>
    <t>363</t>
  </si>
  <si>
    <t>Liquichek Immunoassay Plus Control, level 3</t>
  </si>
  <si>
    <t>Liquichek Specialty Immunoassay Control, Level 1</t>
  </si>
  <si>
    <t>Liquichek Specialty Immunoassay Control, Level 2</t>
  </si>
  <si>
    <t>Liquichek Specialty Immunoassay Control, Level 4</t>
  </si>
  <si>
    <t>370-M</t>
  </si>
  <si>
    <t>Lyphochek Immunoassay Plus Control, Trilevel</t>
  </si>
  <si>
    <t>4*3*5 мл</t>
  </si>
  <si>
    <t>371-M</t>
  </si>
  <si>
    <t>Lyphochek Immunoassay Plus Control, level 1</t>
  </si>
  <si>
    <t>372-M</t>
  </si>
  <si>
    <t>Lyphochek Immunoassay Plus Control, level 2</t>
  </si>
  <si>
    <t>373-M</t>
  </si>
  <si>
    <t>Lyphochek Immunoassay Plus Control, level 3</t>
  </si>
  <si>
    <t>Lyphochek Fertility Control, Trilevel</t>
  </si>
  <si>
    <t>Lyphochek Fertility Control, Level 1</t>
  </si>
  <si>
    <t>Lyphochek Fertility Control, Level 2</t>
  </si>
  <si>
    <t>Lyphochek Fertility Control, Level 3</t>
  </si>
  <si>
    <t>220-M</t>
  </si>
  <si>
    <t>Lyphochek Maternal Serum Control, Trilevel</t>
  </si>
  <si>
    <t>2*3*5 мл</t>
  </si>
  <si>
    <t>580-M</t>
  </si>
  <si>
    <t>Lyphochek Tumor Marker Control, Bilevel</t>
  </si>
  <si>
    <t>3*2*2 мл</t>
  </si>
  <si>
    <t>580x</t>
  </si>
  <si>
    <t>Lyphochek Tumor Marker Control, Bilevel Minipak</t>
  </si>
  <si>
    <t>2*2 мл</t>
  </si>
  <si>
    <t>Lyphochek Urine Bone Markers Control, Bilevel</t>
  </si>
  <si>
    <t>500-M</t>
  </si>
  <si>
    <t>Lyphochek Anemia Control</t>
  </si>
  <si>
    <t>6*3 мл</t>
  </si>
  <si>
    <t>600-M</t>
  </si>
  <si>
    <t>Lyphochek Hypertension Markers Control, Trilevel</t>
  </si>
  <si>
    <t>2*3*2 мл</t>
  </si>
  <si>
    <t>Контролі хімічного складу сироватки</t>
  </si>
  <si>
    <t>Serum Chemistry Controls</t>
  </si>
  <si>
    <t>691</t>
  </si>
  <si>
    <t>Liquichek Unassayed Chemistry Control, Level 1</t>
  </si>
  <si>
    <t>25*10 мл</t>
  </si>
  <si>
    <t>692</t>
  </si>
  <si>
    <t>Liquichek Unassayed Chemistry Control, Level 2</t>
  </si>
  <si>
    <t>Lyphochek Unassayed Chemistry Control, Level 1</t>
  </si>
  <si>
    <t>25*5 мл</t>
  </si>
  <si>
    <t>Lyphochek Unassayed Chemistry Control, Level 2</t>
  </si>
  <si>
    <t>Liquid Assayed Multiqual, Level 1</t>
  </si>
  <si>
    <t>12*3 мл</t>
  </si>
  <si>
    <t>Liquid Assayed Multiqual, Level 2</t>
  </si>
  <si>
    <t>Liquid Assayed Multiqual, Level 3</t>
  </si>
  <si>
    <t>Liquid Unassayed Multiqual, Level 1</t>
  </si>
  <si>
    <t>12*10 мл</t>
  </si>
  <si>
    <t>Liquid Unassayed Multiqual, Level 2</t>
  </si>
  <si>
    <t>Liquid Unassayed Multiqual, Level 3</t>
  </si>
  <si>
    <t>C-320-10</t>
  </si>
  <si>
    <t>50*10 мл</t>
  </si>
  <si>
    <t>C-325-10</t>
  </si>
  <si>
    <t>C-310-5-M</t>
  </si>
  <si>
    <t>Lyphochek Assayed Chemistry Control, Level 1</t>
  </si>
  <si>
    <t>C-315-5-M</t>
  </si>
  <si>
    <t>Lyphochek Assayed Chemistry Control, Level 2</t>
  </si>
  <si>
    <t>641</t>
  </si>
  <si>
    <t>Liquichek Lipid Control, Level 1</t>
  </si>
  <si>
    <t>642</t>
  </si>
  <si>
    <t>Liquichek Lipid Control, Level 2</t>
  </si>
  <si>
    <t>Liquichek Pediatric Control, Level 1</t>
  </si>
  <si>
    <t>6*4 мл</t>
  </si>
  <si>
    <t>Liquichek Pediatric Control, Level 2</t>
  </si>
  <si>
    <t>Liquichek Ethanol/Ammonia Control, Level 1</t>
  </si>
  <si>
    <t>Liquichek Ethanol/Ammonia Control, Level 2</t>
  </si>
  <si>
    <t>Liquichek Ethanol/Ammonia Control, Level 3</t>
  </si>
  <si>
    <t>Контролі хімічного складу сечі</t>
  </si>
  <si>
    <t>Urine Chemistry Control</t>
  </si>
  <si>
    <t>376-M</t>
  </si>
  <si>
    <t>Lyphochek Urine Chemistry Control, Normal Level</t>
  </si>
  <si>
    <t>377-M</t>
  </si>
  <si>
    <t>Lyphochek Urine Chemistry Control, Abnormal Level</t>
  </si>
  <si>
    <t>Liquichek Urine Chemistry Control, Level 1</t>
  </si>
  <si>
    <t>Liquichek Urine Chemistry Control, Level 2</t>
  </si>
  <si>
    <t>qUAntify Control, Bilevel</t>
  </si>
  <si>
    <t>6*12 мл</t>
  </si>
  <si>
    <t>qUAntify Plus Control, Bilevel</t>
  </si>
  <si>
    <t>5*2*12 мл</t>
  </si>
  <si>
    <t>2*2*120 мл</t>
  </si>
  <si>
    <t>qUAntify Plus Control, Level 1</t>
  </si>
  <si>
    <t>4*120 мл</t>
  </si>
  <si>
    <t>qUAntify Plus Control, Level 2</t>
  </si>
  <si>
    <t>435-M</t>
  </si>
  <si>
    <t xml:space="preserve">Liquichek Urinalisis Control, Bilevel </t>
  </si>
  <si>
    <t>6*2*12 мл</t>
  </si>
  <si>
    <t>436-M</t>
  </si>
  <si>
    <t>Liquichek Urinalisis Control, Level 1</t>
  </si>
  <si>
    <t>12*12 мл</t>
  </si>
  <si>
    <t>437-M</t>
  </si>
  <si>
    <t>Liquichek Urinalisis Control, Level 2</t>
  </si>
  <si>
    <t>Контролі для кардіомаркерів</t>
  </si>
  <si>
    <t>Cardiac Assessment Controls</t>
  </si>
  <si>
    <t>685-M</t>
  </si>
  <si>
    <t>Liquichek Cardiac Markers Controls, Trievel</t>
  </si>
  <si>
    <t>2*3*3 мл</t>
  </si>
  <si>
    <t>686</t>
  </si>
  <si>
    <t>Liquichek Cardiac Markers Controls, Level 1</t>
  </si>
  <si>
    <t>687</t>
  </si>
  <si>
    <t>Liquichek Cardiac Markers Controls, Level 2</t>
  </si>
  <si>
    <t>688</t>
  </si>
  <si>
    <t>Liquichek Cardiac Markers Controls, Level 3</t>
  </si>
  <si>
    <t>Сифилис (скрининг) калибраторы</t>
  </si>
  <si>
    <t>RD056</t>
  </si>
  <si>
    <t xml:space="preserve">Toxoplasma IgG  </t>
  </si>
  <si>
    <t>0-265 МО/мл</t>
  </si>
  <si>
    <t>RD056C</t>
  </si>
  <si>
    <t>Токсоплазма IgG калібратори</t>
  </si>
  <si>
    <t xml:space="preserve">Toxoplasma IgG Calibrator   </t>
  </si>
  <si>
    <t>Токсоплазма IgG калибраторы</t>
  </si>
  <si>
    <t>RD056A</t>
  </si>
  <si>
    <t>Сифіліс (скринінг) калібратори</t>
  </si>
  <si>
    <t xml:space="preserve">Syphilis Screening Calibrator   </t>
  </si>
  <si>
    <t>50-100</t>
  </si>
  <si>
    <t>2,03-4,06</t>
  </si>
  <si>
    <t>Techplastin-test (Rabbit Thromboplastin)</t>
  </si>
  <si>
    <r>
      <t xml:space="preserve">Техпластин-тест ® </t>
    </r>
    <r>
      <rPr>
        <i/>
        <sz val="9"/>
        <rFont val="Arial Narrow"/>
        <family val="2"/>
        <charset val="204"/>
      </rPr>
      <t>(протромбиновое время)</t>
    </r>
  </si>
  <si>
    <t>100-200</t>
  </si>
  <si>
    <t>1,26-2,52</t>
  </si>
  <si>
    <t>D-606</t>
  </si>
  <si>
    <r>
      <t xml:space="preserve">Квік-Фг-Тест* </t>
    </r>
    <r>
      <rPr>
        <i/>
        <sz val="9"/>
        <rFont val="Arial Narrow"/>
        <family val="2"/>
        <charset val="204"/>
      </rPr>
      <t>(протромбіновий час гравіметрично)</t>
    </r>
  </si>
  <si>
    <t>Quick-FG-Test (prothrombine time + fibrinogen)</t>
  </si>
  <si>
    <r>
      <t xml:space="preserve">Квик-Фг-Тест* </t>
    </r>
    <r>
      <rPr>
        <i/>
        <sz val="9"/>
        <rFont val="Arial Narrow"/>
        <family val="2"/>
        <charset val="204"/>
      </rPr>
      <t>(протромбиновое время гравиметрически)</t>
    </r>
  </si>
  <si>
    <t xml:space="preserve"> Активований частковий тромбопластиновий час (APTT)</t>
  </si>
  <si>
    <t>Активированное частичное тромбопластиновое время (APTT)</t>
  </si>
  <si>
    <t xml:space="preserve"> Partial Thromboplastin Time (APTT)</t>
  </si>
  <si>
    <t>K-320</t>
  </si>
  <si>
    <r>
      <t xml:space="preserve">АЧТЧ-P-4 </t>
    </r>
    <r>
      <rPr>
        <sz val="10"/>
        <rFont val="Arial Narrow"/>
        <family val="2"/>
        <charset val="204"/>
      </rPr>
      <t>(рідкий, частково активований (P))</t>
    </r>
  </si>
  <si>
    <t xml:space="preserve">APTT-P-4 </t>
  </si>
  <si>
    <t>АЧТВ-P-4 (жидкий, частично активированный (P))</t>
  </si>
  <si>
    <t>K-350</t>
  </si>
  <si>
    <r>
      <t>АЧТЧ-P-10</t>
    </r>
    <r>
      <rPr>
        <sz val="10"/>
        <rFont val="Arial Narrow"/>
        <family val="2"/>
        <charset val="204"/>
      </rPr>
      <t xml:space="preserve"> (рідкий, частково активований (P))</t>
    </r>
  </si>
  <si>
    <t>APTT-P-10</t>
  </si>
  <si>
    <t>АЧТВ-P-10 (жидкий, частично активированный (P))</t>
  </si>
  <si>
    <t>C03100</t>
  </si>
  <si>
    <t>Хлорид кальцію 0,025 M</t>
  </si>
  <si>
    <t>Calcium Chloride 0,025 M</t>
  </si>
  <si>
    <t>Хлорид кальция 0,025 M</t>
  </si>
  <si>
    <t>5*10 мл</t>
  </si>
  <si>
    <t>K-355</t>
  </si>
  <si>
    <t>K-420</t>
  </si>
  <si>
    <r>
      <t>АЧТЧ-EA-4</t>
    </r>
    <r>
      <rPr>
        <sz val="10"/>
        <rFont val="Arial Narrow"/>
        <family val="2"/>
        <charset val="204"/>
      </rPr>
      <t xml:space="preserve"> (рідкий, елаговою кислотою активов. (EA), оптичне визнач.)</t>
    </r>
  </si>
  <si>
    <t xml:space="preserve">APTT-EA-4 </t>
  </si>
  <si>
    <t>АЧТВ-EA-4 (жидкий, эллагиевой кислотой активир. (EA), оптич. опред.)</t>
  </si>
  <si>
    <t>K-450</t>
  </si>
  <si>
    <t xml:space="preserve">Епштейна-Барра вірусу ядерний aнтиген, IgG </t>
  </si>
  <si>
    <t xml:space="preserve">EBV NA, IgG </t>
  </si>
  <si>
    <t xml:space="preserve">Эпштейна-Барра вируса ядерный aнтиген, IgG </t>
  </si>
  <si>
    <t>D-2176</t>
  </si>
  <si>
    <t xml:space="preserve">EBV VCA, IgM </t>
  </si>
  <si>
    <t xml:space="preserve">Эпштейна-Барра вируса капсульный антиген, IgM </t>
  </si>
  <si>
    <t>D-3356</t>
  </si>
  <si>
    <t>Ехінокок, IgG</t>
  </si>
  <si>
    <t>Echinococcus, IgG</t>
  </si>
  <si>
    <t>Ехинококк, IgG</t>
  </si>
  <si>
    <t>D-4652</t>
  </si>
  <si>
    <t xml:space="preserve">Кандіда, антитіла </t>
  </si>
  <si>
    <t xml:space="preserve">Candida, Ab </t>
  </si>
  <si>
    <t xml:space="preserve">Кандида, антитела </t>
  </si>
  <si>
    <t>D-1356</t>
  </si>
  <si>
    <t>Кір, IgG</t>
  </si>
  <si>
    <t>Measles, IgG</t>
  </si>
  <si>
    <t>Корь, IgG</t>
  </si>
  <si>
    <t>D-1358</t>
  </si>
  <si>
    <t>Кір, IgM</t>
  </si>
  <si>
    <t>Measles, IgM</t>
  </si>
  <si>
    <t>Корь, IgM</t>
  </si>
  <si>
    <t>D-1154</t>
  </si>
  <si>
    <t>Кліщового енцефаліту вірус, антиген</t>
  </si>
  <si>
    <t xml:space="preserve">Tick-borne encephalitis virus, Ag </t>
  </si>
  <si>
    <t>Клещевого энцефалита вирус, антиген</t>
  </si>
  <si>
    <t>D-1156</t>
  </si>
  <si>
    <t xml:space="preserve">Кліщового енцефаліту вірус, IgG </t>
  </si>
  <si>
    <t xml:space="preserve">Tick-borne encephalitis virus, IgG </t>
  </si>
  <si>
    <t xml:space="preserve">Клещевого энцефалита вирус, IgG </t>
  </si>
  <si>
    <t>D-1152</t>
  </si>
  <si>
    <t>Кліщового енцефаліту вірус, IgM</t>
  </si>
  <si>
    <t xml:space="preserve">Tick-borne encephalitis virus, IgM </t>
  </si>
  <si>
    <t>Клещевого энцефалита вирус, IgM</t>
  </si>
  <si>
    <t>D-4368</t>
  </si>
  <si>
    <t>Мікоплазма пневмонія, IgA</t>
  </si>
  <si>
    <t>Mycoplasma Pn., IgA</t>
  </si>
  <si>
    <t>Микоплазма пневмония, IgA</t>
  </si>
  <si>
    <t>D-4362</t>
  </si>
  <si>
    <t>Мікоплазма пневмонія, IgG</t>
  </si>
  <si>
    <t>Mycoplasma Pn., IgG</t>
  </si>
  <si>
    <t>Микоплазма пневмония, IgG</t>
  </si>
  <si>
    <t>D-4366</t>
  </si>
  <si>
    <t>Мікоплазма пневмонія, IgM</t>
  </si>
  <si>
    <t>Mycoplasma Pn., IgM</t>
  </si>
  <si>
    <t>Микоплазма пневмония, IgM</t>
  </si>
  <si>
    <t>D-4358</t>
  </si>
  <si>
    <t>Мікоплазма гомініс, IgA</t>
  </si>
  <si>
    <t>Mycoplasma Hominis, IgA</t>
  </si>
  <si>
    <t>Микоплазма гоминис, IgA</t>
  </si>
  <si>
    <t>D-4352</t>
  </si>
  <si>
    <t xml:space="preserve">Мікоплазма гомініс, IgG </t>
  </si>
  <si>
    <t xml:space="preserve">Mycoplasma Hominis, IgG </t>
  </si>
  <si>
    <t xml:space="preserve">Микоплазма гоминис, IgG </t>
  </si>
  <si>
    <t xml:space="preserve"> K106</t>
  </si>
  <si>
    <t xml:space="preserve">Мікоплазма пневмонія, IgG </t>
  </si>
  <si>
    <t xml:space="preserve">Mycoplasma Pn., IgG </t>
  </si>
  <si>
    <t xml:space="preserve">Микоплазма пневмония, IgG </t>
  </si>
  <si>
    <t>D-2952</t>
  </si>
  <si>
    <t>Опісторхи, антитіла</t>
  </si>
  <si>
    <t>Opisthorchias, Ab</t>
  </si>
  <si>
    <t>Описторхи, антитела</t>
  </si>
  <si>
    <t>D-2954</t>
  </si>
  <si>
    <t>Опісторхи, IgM</t>
  </si>
  <si>
    <t>Opisthorchias, IgM</t>
  </si>
  <si>
    <t>Описторхи, IgM</t>
  </si>
  <si>
    <t>D-2956</t>
  </si>
  <si>
    <t>Опісторхи, ЦІК</t>
  </si>
  <si>
    <t>Opisthorchias, CIC</t>
  </si>
  <si>
    <t>Описторхи, ЦИК</t>
  </si>
  <si>
    <t>D-1652</t>
  </si>
  <si>
    <t>Ротавірус, антиген</t>
  </si>
  <si>
    <t>Rotavirus, Ag</t>
  </si>
  <si>
    <t>Ротавирус, антиген</t>
  </si>
  <si>
    <t>D-1852</t>
  </si>
  <si>
    <t>Сифіліс рекомбі, IgG</t>
  </si>
  <si>
    <t>Syphilis recombi, IgG</t>
  </si>
  <si>
    <t>Сифилис рекомби, IgG</t>
  </si>
  <si>
    <t>D-1858</t>
  </si>
  <si>
    <t>Сифіліс рекомбі, IgM</t>
  </si>
  <si>
    <t>Syphilis recombi, IgM</t>
  </si>
  <si>
    <t>Сифилис рекомби, IgM</t>
  </si>
  <si>
    <t>D-1856</t>
  </si>
  <si>
    <t>Сифіліс рекомбі, антитіла</t>
  </si>
  <si>
    <t>Syphilis recombi, Ab</t>
  </si>
  <si>
    <t>Сифилис рекомби, антитела</t>
  </si>
  <si>
    <t>D-1855</t>
  </si>
  <si>
    <t>D-0172</t>
  </si>
  <si>
    <t>СНІД 1/2, антитіла</t>
  </si>
  <si>
    <t>HIV 1/2, Ab</t>
  </si>
  <si>
    <t>СПИД 1/2, антитела</t>
  </si>
  <si>
    <t>D-0171</t>
  </si>
  <si>
    <t>D-0170</t>
  </si>
  <si>
    <r>
      <t xml:space="preserve">СНІД 1/2 рекомбі, антитіла </t>
    </r>
    <r>
      <rPr>
        <i/>
        <sz val="10"/>
        <rFont val="Arial Narrow"/>
        <family val="2"/>
        <charset val="204"/>
      </rPr>
      <t>(для автомат. ІФА аналізаторів)</t>
    </r>
  </si>
  <si>
    <r>
      <t xml:space="preserve">HIV 1/2 recombi, Ab </t>
    </r>
    <r>
      <rPr>
        <i/>
        <sz val="10"/>
        <rFont val="Arial Narrow"/>
        <family val="2"/>
        <charset val="204"/>
      </rPr>
      <t>(for automatic EIA analyzers)</t>
    </r>
  </si>
  <si>
    <r>
      <t xml:space="preserve">СПИД 1/2 рекомби, антитела </t>
    </r>
    <r>
      <rPr>
        <i/>
        <sz val="10"/>
        <rFont val="Arial Narrow"/>
        <family val="2"/>
        <charset val="204"/>
      </rPr>
      <t>(для автомат. ИФА анализаторов)</t>
    </r>
  </si>
  <si>
    <t>D-0152</t>
  </si>
  <si>
    <t>СНІД 1/2, антиген + антитіла</t>
  </si>
  <si>
    <t>HIV 1/2, Ag + Ab</t>
  </si>
  <si>
    <t>СПИД 1/2, антиген + антитела</t>
  </si>
  <si>
    <t>D-0151</t>
  </si>
  <si>
    <t>D-2752</t>
  </si>
  <si>
    <t>Токсокара, антитіла</t>
  </si>
  <si>
    <t>Тоxocara, Ab</t>
  </si>
  <si>
    <t>Токсокара, антитела</t>
  </si>
  <si>
    <t>D-3152</t>
  </si>
  <si>
    <t>Трихінели, антитіла</t>
  </si>
  <si>
    <t>Trichinella spiralis, Ab</t>
  </si>
  <si>
    <t>Трихинеллы, антитела</t>
  </si>
  <si>
    <t>D-3154</t>
  </si>
  <si>
    <t>Трихінели, IgM</t>
  </si>
  <si>
    <t>Trichinella spiralis, IgM</t>
  </si>
  <si>
    <t>Трихинеллы, IgM</t>
  </si>
  <si>
    <t>D-2052</t>
  </si>
  <si>
    <t xml:space="preserve">Трихомоніаз, IgG </t>
  </si>
  <si>
    <t xml:space="preserve">Trichomoniasis, IgG </t>
  </si>
  <si>
    <t xml:space="preserve">Трихомониаз, IgG </t>
  </si>
  <si>
    <t>D-5052</t>
  </si>
  <si>
    <t>Тропічна лихоманка, IgG</t>
  </si>
  <si>
    <t>Tropic fever, IgG</t>
  </si>
  <si>
    <t>Тропическая лихорадка, IgG</t>
  </si>
  <si>
    <t>D-5054</t>
  </si>
  <si>
    <t>Тропічна лихоманка, IgM</t>
  </si>
  <si>
    <t>Tropic fever, IgM</t>
  </si>
  <si>
    <t>Тропическая лихорадка, IgM</t>
  </si>
  <si>
    <t>D-5056</t>
  </si>
  <si>
    <t>Тропічна лихоманка, антиген</t>
  </si>
  <si>
    <t>Tropic fever, Ag</t>
  </si>
  <si>
    <t>Тропическая лихорадка, антиген</t>
  </si>
  <si>
    <t>D-2352</t>
  </si>
  <si>
    <t xml:space="preserve">Туберкульоз, антитіла </t>
  </si>
  <si>
    <t xml:space="preserve">TB, Ab </t>
  </si>
  <si>
    <t xml:space="preserve">Туберкулез, антитела </t>
  </si>
  <si>
    <t>D-2258</t>
  </si>
  <si>
    <t>Уреаплазма, IgA</t>
  </si>
  <si>
    <t>Ureaplasma, IgA</t>
  </si>
  <si>
    <t>D-2254</t>
  </si>
  <si>
    <t xml:space="preserve">Уреаплазма, IgG </t>
  </si>
  <si>
    <t xml:space="preserve">Ureaplasma, IgG </t>
  </si>
  <si>
    <t>D-1944</t>
  </si>
  <si>
    <t xml:space="preserve">Хламидії Pneum. / Psit., IgG </t>
  </si>
  <si>
    <t xml:space="preserve">Chlamydia Pneum. / Psit., IgG </t>
  </si>
  <si>
    <t xml:space="preserve">Хламидии Pneum. / Psit., IgG </t>
  </si>
  <si>
    <t>D-1946</t>
  </si>
  <si>
    <t xml:space="preserve">Хламидії Pneum. / Psit., IgM </t>
  </si>
  <si>
    <t xml:space="preserve">Chlamydia Pneum. / Psit., IgM </t>
  </si>
  <si>
    <t xml:space="preserve">Хламидии Pneum. / Psit., IgM </t>
  </si>
  <si>
    <t>D-1968</t>
  </si>
  <si>
    <t>Chlamydia Trach., IgA</t>
  </si>
  <si>
    <t>Хламидии Trach., IgA</t>
  </si>
  <si>
    <t>D-1964</t>
  </si>
  <si>
    <t>Chlamydia Trach., IgG</t>
  </si>
  <si>
    <t>Хламидии Trach., IgG</t>
  </si>
  <si>
    <t xml:space="preserve"> K105</t>
  </si>
  <si>
    <t>D-1966</t>
  </si>
  <si>
    <t>Chlamydia Trach., IgM</t>
  </si>
  <si>
    <t>Хламидии Trach., IgM</t>
  </si>
  <si>
    <t>D-1960</t>
  </si>
  <si>
    <t>Chlamydia Trach., Ag</t>
  </si>
  <si>
    <t>Хламидии Trach., антиген</t>
  </si>
  <si>
    <t>Скринінг гуморального імунітету</t>
  </si>
  <si>
    <t>Скрининг гуморального иммунитета</t>
  </si>
  <si>
    <t>Humoral Immunity Screening</t>
  </si>
  <si>
    <t xml:space="preserve"> K275</t>
  </si>
  <si>
    <t xml:space="preserve">Ig A загальний </t>
  </si>
  <si>
    <t xml:space="preserve">Ig A total </t>
  </si>
  <si>
    <t xml:space="preserve">Ig A общий </t>
  </si>
  <si>
    <t>A-8666</t>
  </si>
  <si>
    <t>Ig A загальний</t>
  </si>
  <si>
    <t>Ig A total</t>
  </si>
  <si>
    <t>Ig A общий</t>
  </si>
  <si>
    <t>A-8668</t>
  </si>
  <si>
    <t>Ig A секреторний</t>
  </si>
  <si>
    <t>Ig A secretory</t>
  </si>
  <si>
    <t>Ig A секреторный</t>
  </si>
  <si>
    <t xml:space="preserve"> K276</t>
  </si>
  <si>
    <t>Ig A секреторний (в слині)</t>
  </si>
  <si>
    <r>
      <t xml:space="preserve">Ig A secretory </t>
    </r>
    <r>
      <rPr>
        <i/>
        <sz val="10"/>
        <rFont val="Arial Narrow"/>
        <family val="2"/>
        <charset val="204"/>
      </rPr>
      <t>(in saliva)</t>
    </r>
  </si>
  <si>
    <t>Ig A секреторный (в слюне)</t>
  </si>
  <si>
    <t xml:space="preserve"> K278</t>
  </si>
  <si>
    <t xml:space="preserve">Ig D загальний </t>
  </si>
  <si>
    <t xml:space="preserve">Ig D total </t>
  </si>
  <si>
    <t xml:space="preserve">Ig D общий </t>
  </si>
  <si>
    <t xml:space="preserve"> K200</t>
  </si>
  <si>
    <t xml:space="preserve">Ig E загальний </t>
  </si>
  <si>
    <t xml:space="preserve">Ig E total </t>
  </si>
  <si>
    <t xml:space="preserve">Ig E общий </t>
  </si>
  <si>
    <t>300-19</t>
  </si>
  <si>
    <t>A-8660</t>
  </si>
  <si>
    <t>Ig E загальний</t>
  </si>
  <si>
    <t>Ig E total</t>
  </si>
  <si>
    <t>Ig E общий</t>
  </si>
  <si>
    <t>A-8621</t>
  </si>
  <si>
    <t>Ig E калібратори (6) 0-620 МО/мл</t>
  </si>
  <si>
    <t>Ig E calibrators (6) 0-620 IU/ml</t>
  </si>
  <si>
    <t>Ig E калибраторы (6) 0-620 МЕ/мл</t>
  </si>
  <si>
    <t xml:space="preserve"> A35</t>
  </si>
  <si>
    <t>Ig E специфічний (дит.), скрін</t>
  </si>
  <si>
    <t xml:space="preserve"> A34</t>
  </si>
  <si>
    <t>Ig E специфічний (доросл.), скрін</t>
  </si>
  <si>
    <t xml:space="preserve"> A36</t>
  </si>
  <si>
    <t>Ig E специфічний, калібратор РАСТ</t>
  </si>
  <si>
    <t xml:space="preserve"> A37</t>
  </si>
  <si>
    <t>Ig E специфічний, коньюгат РАСТ</t>
  </si>
  <si>
    <t xml:space="preserve"> K271</t>
  </si>
  <si>
    <t xml:space="preserve">Ig G загальний </t>
  </si>
  <si>
    <t xml:space="preserve">Ig G total </t>
  </si>
  <si>
    <t xml:space="preserve">Ig G общий </t>
  </si>
  <si>
    <t>A-8662</t>
  </si>
  <si>
    <t>Ig G загальний</t>
  </si>
  <si>
    <t>Ig G total</t>
  </si>
  <si>
    <t>Ig G общий</t>
  </si>
  <si>
    <t>A-8672</t>
  </si>
  <si>
    <t>Ig G підкласи 1,2,3,4</t>
  </si>
  <si>
    <t>Ig G sublevels 1,2,3,4</t>
  </si>
  <si>
    <t>Ig G подклассы 1,2,3,4</t>
  </si>
  <si>
    <t xml:space="preserve"> K272</t>
  </si>
  <si>
    <t>Ig G 2</t>
  </si>
  <si>
    <t xml:space="preserve"> K274</t>
  </si>
  <si>
    <t>Ig G 4</t>
  </si>
  <si>
    <t xml:space="preserve"> K277</t>
  </si>
  <si>
    <t xml:space="preserve">Ig M загальний </t>
  </si>
  <si>
    <t xml:space="preserve">Ig M total </t>
  </si>
  <si>
    <t xml:space="preserve">Ig M общий </t>
  </si>
  <si>
    <t>A-8664</t>
  </si>
  <si>
    <t>Ig M загальний</t>
  </si>
  <si>
    <t>Ig M total</t>
  </si>
  <si>
    <t>Ig M общий</t>
  </si>
  <si>
    <t>A-8674</t>
  </si>
  <si>
    <t>Імуноскрін IgG/M/A</t>
  </si>
  <si>
    <t>Immunoscreen IgG/M/A</t>
  </si>
  <si>
    <t>Иммуноскрин IgG/M/A</t>
  </si>
  <si>
    <t>Алергологія</t>
  </si>
  <si>
    <t>Алергология</t>
  </si>
  <si>
    <t>Allergy</t>
  </si>
  <si>
    <t>300-24</t>
  </si>
  <si>
    <t>Іг E специфічний</t>
  </si>
  <si>
    <t>300-25</t>
  </si>
  <si>
    <t>300-26</t>
  </si>
  <si>
    <t>Іг E специфічний - набір калібаторів</t>
  </si>
  <si>
    <t>7 фл.</t>
  </si>
  <si>
    <t>300-27</t>
  </si>
  <si>
    <t>Іг E специфічний - контрольна сироватка</t>
  </si>
  <si>
    <t>300-28</t>
  </si>
  <si>
    <t>Іг E специфічний - алергени</t>
  </si>
  <si>
    <t>Control Material</t>
  </si>
  <si>
    <t xml:space="preserve"> KQ13</t>
  </si>
  <si>
    <t xml:space="preserve">Набір контролів АутоКон Ат </t>
  </si>
  <si>
    <t xml:space="preserve">Control kit AutoCon Ab </t>
  </si>
  <si>
    <t xml:space="preserve">Набор контролей АутоКон Ат </t>
  </si>
  <si>
    <t>1,0 мл</t>
  </si>
  <si>
    <t xml:space="preserve"> KQ21</t>
  </si>
  <si>
    <t xml:space="preserve">Набір контролів ГормоКон </t>
  </si>
  <si>
    <t xml:space="preserve">Control kit HormoCon </t>
  </si>
  <si>
    <t xml:space="preserve">Набор контролей ГормоКон </t>
  </si>
  <si>
    <t>2/2р.5,0 мл</t>
  </si>
  <si>
    <t xml:space="preserve"> KQ22</t>
  </si>
  <si>
    <t xml:space="preserve">Набір контролів ОмаКон </t>
  </si>
  <si>
    <t>Control kit OmaCon</t>
  </si>
  <si>
    <t xml:space="preserve">Набор контролей ОмаКон  </t>
  </si>
  <si>
    <t>2/2р.2,0 мл</t>
  </si>
  <si>
    <t>Кат.№</t>
  </si>
  <si>
    <t>Метод</t>
  </si>
  <si>
    <t>Фасовка, мл</t>
  </si>
  <si>
    <t>К-сть,
мл.</t>
  </si>
  <si>
    <t>Ціна
1 мл.</t>
  </si>
  <si>
    <t>Ціна, грн (з ПДВ)*</t>
  </si>
  <si>
    <t>Кол-во, мл</t>
  </si>
  <si>
    <t>Цена 1 мл</t>
  </si>
  <si>
    <t>Method</t>
  </si>
  <si>
    <t>Packing, ml</t>
  </si>
  <si>
    <t>Quantity, ml</t>
  </si>
  <si>
    <t>Price 1 ml</t>
  </si>
  <si>
    <t>КЛИНИЧЕСКАЯ ХИМИЯ</t>
  </si>
  <si>
    <t>CLINICAL CHEMISTRY</t>
  </si>
  <si>
    <t>Субстраты</t>
  </si>
  <si>
    <t>Substrates</t>
  </si>
  <si>
    <t>A502-480</t>
  </si>
  <si>
    <r>
      <t xml:space="preserve">Альбумін </t>
    </r>
    <r>
      <rPr>
        <i/>
        <sz val="10"/>
        <rFont val="Arial Narrow"/>
        <family val="2"/>
        <charset val="204"/>
      </rPr>
      <t>(із стандартом)</t>
    </r>
    <r>
      <rPr>
        <sz val="10"/>
        <rFont val="Arial Cyr"/>
        <family val="2"/>
        <charset val="204"/>
      </rPr>
      <t>*</t>
    </r>
    <r>
      <rPr>
        <sz val="12"/>
        <rFont val="Arial Cyr"/>
        <family val="2"/>
        <charset val="204"/>
      </rPr>
      <t>*</t>
    </r>
  </si>
  <si>
    <t>BCG</t>
  </si>
  <si>
    <t>4*120</t>
  </si>
  <si>
    <t>2-238</t>
  </si>
  <si>
    <r>
      <t xml:space="preserve">Альбумін </t>
    </r>
    <r>
      <rPr>
        <i/>
        <sz val="10"/>
        <color indexed="8"/>
        <rFont val="Arial Narrow"/>
        <family val="2"/>
        <charset val="204"/>
      </rPr>
      <t>(із стандартом)**</t>
    </r>
  </si>
  <si>
    <r>
      <t xml:space="preserve">Albumin </t>
    </r>
    <r>
      <rPr>
        <i/>
        <sz val="10"/>
        <color indexed="8"/>
        <rFont val="Arial Narrow"/>
        <family val="2"/>
        <charset val="204"/>
      </rPr>
      <t>(with standard)</t>
    </r>
  </si>
  <si>
    <t>Альбумин (со стандартом)</t>
  </si>
  <si>
    <t>Colorimetric, bromocresol green, end-point</t>
  </si>
  <si>
    <t>6*60</t>
  </si>
  <si>
    <t>2-294</t>
  </si>
  <si>
    <t>Альбумін**</t>
  </si>
  <si>
    <t>Albumin</t>
  </si>
  <si>
    <t>Альбумин</t>
  </si>
  <si>
    <t>4*500</t>
  </si>
  <si>
    <t>5-115</t>
  </si>
  <si>
    <t>Альбуміну стандарт</t>
  </si>
  <si>
    <t>Albumin standard</t>
  </si>
  <si>
    <t>Альбумину стандарт</t>
  </si>
  <si>
    <t>1*2</t>
  </si>
  <si>
    <t>D97203</t>
  </si>
  <si>
    <t xml:space="preserve">Альбумін </t>
  </si>
  <si>
    <t xml:space="preserve">Альбумин </t>
  </si>
  <si>
    <t>5*100</t>
  </si>
  <si>
    <t>D09550</t>
  </si>
  <si>
    <t>4*250</t>
  </si>
  <si>
    <t>D95555</t>
  </si>
  <si>
    <t xml:space="preserve">Альбумін стандарт </t>
  </si>
  <si>
    <t xml:space="preserve">Альбумин стандарт </t>
  </si>
  <si>
    <t>1*3</t>
  </si>
  <si>
    <t>D95556</t>
  </si>
  <si>
    <t>Аміак</t>
  </si>
  <si>
    <t>Ammonia standard</t>
  </si>
  <si>
    <t>Амиак</t>
  </si>
  <si>
    <t>Enzymatik, UV</t>
  </si>
  <si>
    <t>5*10</t>
  </si>
  <si>
    <t>Y08310S</t>
  </si>
  <si>
    <t>Аміак стандарт</t>
  </si>
  <si>
    <t>Ammonia control</t>
  </si>
  <si>
    <t>Амиак стандарт</t>
  </si>
  <si>
    <t>1*4</t>
  </si>
  <si>
    <t>Y08330</t>
  </si>
  <si>
    <t>Аміак контроль</t>
  </si>
  <si>
    <t>Ammonia</t>
  </si>
  <si>
    <t>Амиак контроль</t>
  </si>
  <si>
    <t>2*5</t>
  </si>
  <si>
    <t>2-245</t>
  </si>
  <si>
    <t>Білірубін загальний**</t>
  </si>
  <si>
    <t>Total Bilirubin</t>
  </si>
  <si>
    <t>Билирубин общий</t>
  </si>
  <si>
    <t>Colorimetric, Malloy-Evelyn, end-point</t>
  </si>
  <si>
    <t>5*48</t>
  </si>
  <si>
    <t>1*60</t>
  </si>
  <si>
    <t>B576-480</t>
  </si>
  <si>
    <r>
      <t xml:space="preserve">Білірубін загальний </t>
    </r>
    <r>
      <rPr>
        <i/>
        <sz val="10"/>
        <rFont val="Arial Narrow"/>
        <family val="2"/>
        <charset val="204"/>
      </rPr>
      <t>(із стандартом)</t>
    </r>
  </si>
  <si>
    <t>Билирубин общий (со стандартом)</t>
  </si>
  <si>
    <t>2-246</t>
  </si>
  <si>
    <t>1*120</t>
  </si>
  <si>
    <t>2-296</t>
  </si>
  <si>
    <t>3*400</t>
  </si>
  <si>
    <t>1*300</t>
  </si>
  <si>
    <t>Білірубін загальний</t>
  </si>
  <si>
    <t xml:space="preserve">Билирубин общий </t>
  </si>
  <si>
    <t>Jendrassik-Grof</t>
  </si>
  <si>
    <t>5*50</t>
  </si>
  <si>
    <t>1*10</t>
  </si>
  <si>
    <t>1*20</t>
  </si>
  <si>
    <t>2-214</t>
  </si>
  <si>
    <t>5*24</t>
  </si>
  <si>
    <t>1*30</t>
  </si>
  <si>
    <t>D96531</t>
  </si>
  <si>
    <r>
      <t>Білірубін загальний авто</t>
    </r>
    <r>
      <rPr>
        <i/>
        <sz val="10"/>
        <color indexed="8"/>
        <rFont val="Arial Narrow"/>
        <family val="2"/>
        <charset val="204"/>
      </rPr>
      <t xml:space="preserve"> (Bilirubin Auto Total)</t>
    </r>
  </si>
  <si>
    <t>Билирубин общий авто (Bilirubin Auto Total)</t>
  </si>
  <si>
    <t>DCA</t>
  </si>
  <si>
    <t>4*100</t>
  </si>
  <si>
    <t>1*100</t>
  </si>
  <si>
    <t>2-247</t>
  </si>
  <si>
    <t>Білірубін прямий**</t>
  </si>
  <si>
    <t>Direct Bilirubin</t>
  </si>
  <si>
    <t>Билирубин прямой</t>
  </si>
  <si>
    <t>2-248</t>
  </si>
  <si>
    <t>B538-480</t>
  </si>
  <si>
    <t>Білірубін прямий</t>
  </si>
  <si>
    <t>2-297</t>
  </si>
  <si>
    <t>D96543</t>
  </si>
  <si>
    <r>
      <t>Білірубін прямий авто</t>
    </r>
    <r>
      <rPr>
        <i/>
        <sz val="10"/>
        <color indexed="8"/>
        <rFont val="Arial Narrow"/>
        <family val="2"/>
        <charset val="204"/>
      </rPr>
      <t xml:space="preserve"> (Bilirubin Auto Direct)</t>
    </r>
  </si>
  <si>
    <t>Билирубин прямой авто (Bilirubin Auto Direct)</t>
  </si>
  <si>
    <t>B577-480</t>
  </si>
  <si>
    <r>
      <t xml:space="preserve">Білірубін прямий і загальний </t>
    </r>
    <r>
      <rPr>
        <i/>
        <sz val="10"/>
        <rFont val="Arial Narrow"/>
        <family val="2"/>
        <charset val="204"/>
      </rPr>
      <t>(із стандартом)</t>
    </r>
  </si>
  <si>
    <t>Bilirubin Direct&amp;Total</t>
  </si>
  <si>
    <t>Билирубин прямой и общий (со стандартом)</t>
  </si>
  <si>
    <t>Білірубін прямий/загальний</t>
  </si>
  <si>
    <t>Bilirubin Direct/Total</t>
  </si>
  <si>
    <t>Билирубин прямой/общий</t>
  </si>
  <si>
    <t>4*50</t>
  </si>
  <si>
    <t>2*4</t>
  </si>
  <si>
    <t>D03200</t>
  </si>
  <si>
    <t>Білок в сечі</t>
  </si>
  <si>
    <t>Protein Total in Urine</t>
  </si>
  <si>
    <t>Белок в моче</t>
  </si>
  <si>
    <t>CSF</t>
  </si>
  <si>
    <t>5*25</t>
  </si>
  <si>
    <t>P615-480</t>
  </si>
  <si>
    <r>
      <t xml:space="preserve">Білок в сечі </t>
    </r>
    <r>
      <rPr>
        <i/>
        <sz val="10"/>
        <rFont val="Arial Narrow"/>
        <family val="2"/>
        <charset val="204"/>
      </rPr>
      <t>(із стандартом)</t>
    </r>
  </si>
  <si>
    <r>
      <t xml:space="preserve">Protein Total in Urine </t>
    </r>
    <r>
      <rPr>
        <i/>
        <sz val="10"/>
        <color indexed="8"/>
        <rFont val="Arial Narrow"/>
        <family val="2"/>
        <charset val="204"/>
      </rPr>
      <t>(with standard)</t>
    </r>
  </si>
  <si>
    <t>Белок в моче (со стандартом)</t>
  </si>
  <si>
    <t>кількісне визначення</t>
  </si>
  <si>
    <t>D03600</t>
  </si>
  <si>
    <t>Білок в сечі стандарт</t>
  </si>
  <si>
    <t>Белок в моче стандарт</t>
  </si>
  <si>
    <t>2-237</t>
  </si>
  <si>
    <t>Білок загальний**</t>
  </si>
  <si>
    <t>Protein Total</t>
  </si>
  <si>
    <t>Белок общий</t>
  </si>
  <si>
    <t>Colorimetric, biuret reagent, end-point</t>
  </si>
  <si>
    <t>6*120</t>
  </si>
  <si>
    <t>T528-480</t>
  </si>
  <si>
    <r>
      <t xml:space="preserve">Білок загальний </t>
    </r>
    <r>
      <rPr>
        <i/>
        <sz val="10"/>
        <rFont val="Arial Narrow"/>
        <family val="2"/>
        <charset val="204"/>
      </rPr>
      <t>(із стандартом)</t>
    </r>
  </si>
  <si>
    <t>Белок общий (со стандартом)</t>
  </si>
  <si>
    <t>2-236</t>
  </si>
  <si>
    <r>
      <t xml:space="preserve">Білок загальний </t>
    </r>
    <r>
      <rPr>
        <i/>
        <sz val="9"/>
        <color indexed="8"/>
        <rFont val="Arial Narrow"/>
        <family val="2"/>
        <charset val="204"/>
      </rPr>
      <t>(із стандартом)**</t>
    </r>
  </si>
  <si>
    <r>
      <t xml:space="preserve">Protein Total </t>
    </r>
    <r>
      <rPr>
        <i/>
        <sz val="10"/>
        <color indexed="8"/>
        <rFont val="Arial Narrow"/>
        <family val="2"/>
        <charset val="204"/>
      </rPr>
      <t>(with standard)</t>
    </r>
  </si>
  <si>
    <t>2-295</t>
  </si>
  <si>
    <t>5-116</t>
  </si>
  <si>
    <t>Білок загальний стандарт 4</t>
  </si>
  <si>
    <t>Protein Total standard 4</t>
  </si>
  <si>
    <t>Белок общий стандарт 4</t>
  </si>
  <si>
    <t>1*5</t>
  </si>
  <si>
    <t>2-240</t>
  </si>
  <si>
    <r>
      <t xml:space="preserve">Білок загальний </t>
    </r>
    <r>
      <rPr>
        <i/>
        <sz val="10"/>
        <color indexed="8"/>
        <rFont val="Arial Narrow"/>
        <family val="2"/>
        <charset val="204"/>
      </rPr>
      <t>(із стандартом)</t>
    </r>
  </si>
  <si>
    <t>6*30</t>
  </si>
  <si>
    <t>5-117</t>
  </si>
  <si>
    <t>Білок загальний стандарт 8</t>
  </si>
  <si>
    <t>Protein Total standard 8</t>
  </si>
  <si>
    <t>Белок общий стандарт 8</t>
  </si>
  <si>
    <t>D95680</t>
  </si>
  <si>
    <t>Білок загальний</t>
  </si>
  <si>
    <t>Biuret</t>
  </si>
  <si>
    <t>D94683</t>
  </si>
  <si>
    <t>Білок загальний стандарт</t>
  </si>
  <si>
    <t>Protein Total standard</t>
  </si>
  <si>
    <t>Белок общий стандарт</t>
  </si>
  <si>
    <t>H526-480</t>
  </si>
  <si>
    <r>
      <t>Гемоглобін</t>
    </r>
    <r>
      <rPr>
        <i/>
        <sz val="10"/>
        <rFont val="Arial Narrow"/>
        <family val="2"/>
        <charset val="204"/>
      </rPr>
      <t xml:space="preserve"> (із стандартом)</t>
    </r>
  </si>
  <si>
    <r>
      <t>Hemoglobin</t>
    </r>
    <r>
      <rPr>
        <sz val="10"/>
        <color indexed="8"/>
        <rFont val="Arial Narrow"/>
        <family val="2"/>
        <charset val="204"/>
      </rPr>
      <t xml:space="preserve"> (with standard)</t>
    </r>
  </si>
  <si>
    <t>Гемоглобин (со стандартом)</t>
  </si>
  <si>
    <t>Cyanmethem.</t>
  </si>
  <si>
    <t>Y04702</t>
  </si>
  <si>
    <t>Гемоглобін</t>
  </si>
  <si>
    <t>Гемоглобин</t>
  </si>
  <si>
    <t>H526-6L</t>
  </si>
  <si>
    <t>Cyanmet-hemoglobin</t>
  </si>
  <si>
    <t>6*1000</t>
  </si>
  <si>
    <t>Y04701</t>
  </si>
  <si>
    <t>Hemoglobin Total</t>
  </si>
  <si>
    <t>Y04706SV</t>
  </si>
  <si>
    <t>Гемоглобін контроль 3 рівні</t>
  </si>
  <si>
    <t>Гемоглобин контроль 3 уровня</t>
  </si>
  <si>
    <t>3*2</t>
  </si>
  <si>
    <t>H527-4.5</t>
  </si>
  <si>
    <t>Hemoglobin Control Set</t>
  </si>
  <si>
    <t>3*1,5</t>
  </si>
  <si>
    <t>Y04706</t>
  </si>
  <si>
    <t>2*3*2</t>
  </si>
  <si>
    <t>Y04705SV</t>
  </si>
  <si>
    <t xml:space="preserve">Гемоглобін стандарт </t>
  </si>
  <si>
    <t xml:space="preserve">Гемоглобин стандарт </t>
  </si>
  <si>
    <t>G520-1L</t>
  </si>
  <si>
    <t>Glucose Oxidase Liquid</t>
  </si>
  <si>
    <t>Oxidase Liquid</t>
  </si>
  <si>
    <r>
      <t xml:space="preserve">Глюкоза </t>
    </r>
    <r>
      <rPr>
        <i/>
        <sz val="10"/>
        <color indexed="8"/>
        <rFont val="Arial Narrow"/>
        <family val="2"/>
        <charset val="204"/>
      </rPr>
      <t>(із стандартом)**</t>
    </r>
  </si>
  <si>
    <r>
      <t xml:space="preserve">Glucose </t>
    </r>
    <r>
      <rPr>
        <i/>
        <sz val="10"/>
        <color indexed="8"/>
        <rFont val="Arial Narrow"/>
        <family val="2"/>
        <charset val="204"/>
      </rPr>
      <t>(with standard)</t>
    </r>
  </si>
  <si>
    <t>Глюкоза (со стандартом)</t>
  </si>
  <si>
    <t>Enzym.(ChOD /POD), colorim., end-point</t>
  </si>
  <si>
    <t>G519-1L</t>
  </si>
  <si>
    <r>
      <t xml:space="preserve">Глюкоза </t>
    </r>
    <r>
      <rPr>
        <i/>
        <sz val="10"/>
        <rFont val="Arial Narrow"/>
        <family val="2"/>
        <charset val="204"/>
      </rPr>
      <t>(із стандартом)</t>
    </r>
  </si>
  <si>
    <t>Glucose</t>
  </si>
  <si>
    <t>Oxidase Trinder</t>
  </si>
  <si>
    <t>2-202</t>
  </si>
  <si>
    <t>Глюкоза**</t>
  </si>
  <si>
    <t>2-203</t>
  </si>
  <si>
    <t>G520-480</t>
  </si>
  <si>
    <t>5-121</t>
  </si>
  <si>
    <t>Глюкоза стандарт 100**</t>
  </si>
  <si>
    <t>Glucose standard 100</t>
  </si>
  <si>
    <t>Глюкоза стандарт 100</t>
  </si>
  <si>
    <t>G519-250</t>
  </si>
  <si>
    <t>2-219</t>
  </si>
  <si>
    <t>Enzymatic (ChOD /POD), colorimetric, end-point</t>
  </si>
  <si>
    <t>G518-400</t>
  </si>
  <si>
    <t>Hexokinase</t>
  </si>
  <si>
    <t>8*50</t>
  </si>
  <si>
    <t>G516-150</t>
  </si>
  <si>
    <t>рідинний</t>
  </si>
  <si>
    <t>G518-150</t>
  </si>
  <si>
    <t>10*15</t>
  </si>
  <si>
    <t>5-122</t>
  </si>
  <si>
    <t>Глюкоза стандарт 300**</t>
  </si>
  <si>
    <t>Glucose standard 300</t>
  </si>
  <si>
    <t>Глюкоза стандарт 300</t>
  </si>
  <si>
    <t>GOD-PAPP</t>
  </si>
  <si>
    <t>1*500</t>
  </si>
  <si>
    <t>D96227</t>
  </si>
  <si>
    <t>1*50</t>
  </si>
  <si>
    <t>D96226</t>
  </si>
  <si>
    <t>D95223</t>
  </si>
  <si>
    <r>
      <t>Контроль коагуляційний патологія 2</t>
    </r>
    <r>
      <rPr>
        <i/>
        <sz val="8"/>
        <rFont val="Arial Narrow"/>
        <family val="2"/>
        <charset val="204"/>
      </rPr>
      <t xml:space="preserve"> (визначення Протромбінового Часу (PT), Часткового Протромбінового Часу (PTT) і Фібриногену (Fib))</t>
    </r>
  </si>
  <si>
    <t>Control Plasma - Abnormal level 2</t>
  </si>
  <si>
    <t>Контроль коагуляционный патология 2</t>
  </si>
  <si>
    <t>K-113</t>
  </si>
  <si>
    <t>Вовчуковий антикоагулянт, позитивний контроль</t>
  </si>
  <si>
    <t>Lupous anticoagulant, positive control</t>
  </si>
  <si>
    <t>Антикоагулянт волчанки, положительный контроль</t>
  </si>
  <si>
    <t>6*1 мл</t>
  </si>
  <si>
    <t>Плазма-контроль*</t>
  </si>
  <si>
    <t>Plasma-control</t>
  </si>
  <si>
    <t>РНП плазма+патоплазма</t>
  </si>
  <si>
    <t>1мл+2мл</t>
  </si>
  <si>
    <t>012</t>
  </si>
  <si>
    <t>RNP-plasma</t>
  </si>
  <si>
    <t>Референтая нормальная пул.плазма</t>
  </si>
  <si>
    <t>1мл</t>
  </si>
  <si>
    <t>013</t>
  </si>
  <si>
    <t>Патоплазма</t>
  </si>
  <si>
    <t>PathoPlasma</t>
  </si>
  <si>
    <t>Патоплазма для контроля качества</t>
  </si>
  <si>
    <t>2 мл</t>
  </si>
  <si>
    <t>316</t>
  </si>
  <si>
    <t>Плазма з  ВА</t>
  </si>
  <si>
    <t>Plasma w/LA</t>
  </si>
  <si>
    <t xml:space="preserve">Контрольная плазма,положительная на ВА </t>
  </si>
  <si>
    <t>1мл.</t>
  </si>
  <si>
    <t>014</t>
  </si>
  <si>
    <t>Дефіцитна по фактору VIII плазма</t>
  </si>
  <si>
    <t>fVIII deficited plasma</t>
  </si>
  <si>
    <t>Диагностика гемофилии А (VIII)</t>
  </si>
  <si>
    <t>270</t>
  </si>
  <si>
    <t>Дефіцитна по фактору IХ плазма</t>
  </si>
  <si>
    <t>fIX deficited plasma</t>
  </si>
  <si>
    <t>Диагностика гемофилии В (IX)</t>
  </si>
  <si>
    <t>D-270</t>
  </si>
  <si>
    <t>Плазма резистентна до протеїну С</t>
  </si>
  <si>
    <t>Prothein-C deficited Plasma</t>
  </si>
  <si>
    <t>Плазма с резистентностью фактора Va к активированному протеину С</t>
  </si>
  <si>
    <t xml:space="preserve"> Калібраційні плазми (людські, сухі) 
для PT, PTT, Fibrinogen, Фактор II, V, VII, VIII, IX, X, XI, XII, Fletcher and vWF, ATIII, Plasminogen, Ristocetin-CoФактор, Protein C, Protein S, a-2 Antiplasmin etc.</t>
  </si>
  <si>
    <r>
      <t xml:space="preserve">  Калибровочные плазмы </t>
    </r>
    <r>
      <rPr>
        <b/>
        <i/>
        <sz val="14"/>
        <color indexed="9"/>
        <rFont val="Arial Narrow"/>
        <family val="2"/>
        <charset val="204"/>
      </rPr>
      <t xml:space="preserve">(человеческие, сухие)
</t>
    </r>
    <r>
      <rPr>
        <i/>
        <sz val="14"/>
        <color indexed="9"/>
        <rFont val="Arial Narrow"/>
        <family val="2"/>
        <charset val="204"/>
      </rPr>
      <t>для PT, PTT, Fibrinogen, Фактор II, V, VII, VIII, IX, X, XI, XII, Fletcher and vWF, ATIII, Plasminogen, Ristocetin-CoФактор, Protein C, Protein S, a-2 Antiplasmin etc.</t>
    </r>
  </si>
  <si>
    <r>
      <t xml:space="preserve">  Calibration plasmas </t>
    </r>
    <r>
      <rPr>
        <b/>
        <i/>
        <sz val="14"/>
        <color indexed="9"/>
        <rFont val="Arial Narrow"/>
        <family val="2"/>
        <charset val="204"/>
      </rPr>
      <t>(human, dried) 
for PT, PTT, Fibrinogen, Фактор II, V, VII, VIII, IX, X, XI, XII, Fletcher and vWF, ATIII, Plasminogen, Ristocetin-CoФактор, Protein C, Protein S, a-2 Antiplasmin etc.</t>
    </r>
  </si>
  <si>
    <t>K-720</t>
  </si>
  <si>
    <r>
      <t xml:space="preserve">Калібратор коагуляційний норма
</t>
    </r>
    <r>
      <rPr>
        <i/>
        <sz val="8"/>
        <rFont val="Arial Narrow"/>
        <family val="2"/>
        <charset val="204"/>
      </rPr>
      <t xml:space="preserve"> (Всі значення 80-120% від Норми)</t>
    </r>
  </si>
  <si>
    <r>
      <t xml:space="preserve">Calibration </t>
    </r>
    <r>
      <rPr>
        <b/>
        <sz val="9"/>
        <rFont val="Arial"/>
        <family val="2"/>
        <charset val="204"/>
      </rPr>
      <t>Plasma -  Normal level</t>
    </r>
  </si>
  <si>
    <t>Калибратор коагуляционный норма (все значения 80-120% от нормы)</t>
  </si>
  <si>
    <t>K-721</t>
  </si>
  <si>
    <r>
      <t>Калібратор коагуляційний патологія</t>
    </r>
    <r>
      <rPr>
        <i/>
        <sz val="8"/>
        <rFont val="Arial Narrow"/>
        <family val="2"/>
        <charset val="204"/>
      </rPr>
      <t xml:space="preserve"> 
(Всі значення 30-60% від Норми)</t>
    </r>
  </si>
  <si>
    <t>Coagulation Reference Plasma Abnormal</t>
  </si>
  <si>
    <t>Калибратор коагуляционный патология (все значения 30-60% от нормы)</t>
  </si>
  <si>
    <t>T-225</t>
  </si>
  <si>
    <t>Тромбопластин liquid</t>
  </si>
  <si>
    <t>рідкий, ISI 1,9</t>
  </si>
  <si>
    <t>T-502</t>
  </si>
  <si>
    <t>Тромбін бичачий 100 NIH</t>
  </si>
  <si>
    <t>10*2 мл</t>
  </si>
  <si>
    <t>сухий</t>
  </si>
  <si>
    <t>T-621</t>
  </si>
  <si>
    <t>Д-Димер референтна плазма - new !</t>
  </si>
  <si>
    <t>T-714</t>
  </si>
  <si>
    <t>T-970</t>
  </si>
  <si>
    <t>Д-Димер калібраційний набір</t>
  </si>
  <si>
    <t>T-953</t>
  </si>
  <si>
    <t>Сольовий розчин</t>
  </si>
  <si>
    <t>T-133</t>
  </si>
  <si>
    <t>T-345</t>
  </si>
  <si>
    <t>T-113</t>
  </si>
  <si>
    <t>T-740</t>
  </si>
  <si>
    <t>T-745</t>
  </si>
  <si>
    <t>T-748</t>
  </si>
  <si>
    <t>T-749</t>
  </si>
  <si>
    <t>T-741</t>
  </si>
  <si>
    <t>T-742</t>
  </si>
  <si>
    <t>T-743</t>
  </si>
  <si>
    <t>T-131</t>
  </si>
  <si>
    <t>T-132</t>
  </si>
  <si>
    <r>
      <t xml:space="preserve">Антитромбін ІІІ </t>
    </r>
    <r>
      <rPr>
        <i/>
        <sz val="8"/>
        <rFont val="Arial Narrow"/>
        <family val="2"/>
        <charset val="204"/>
      </rPr>
      <t>(активність)</t>
    </r>
  </si>
  <si>
    <t>K-318</t>
  </si>
  <si>
    <r>
      <t xml:space="preserve">Антитромбін ІІІ (anti-Xa) </t>
    </r>
    <r>
      <rPr>
        <i/>
        <sz val="8"/>
        <rFont val="Arial Narrow"/>
        <family val="2"/>
        <charset val="204"/>
      </rPr>
      <t>(активність)</t>
    </r>
  </si>
  <si>
    <t>K-149</t>
  </si>
  <si>
    <t>2011 $</t>
  </si>
  <si>
    <t xml:space="preserve">Cat. No. </t>
  </si>
  <si>
    <t>АЛЛЕРГОДИАГНОСТИКА</t>
  </si>
  <si>
    <t>ALLERGODIAGNOSTICS</t>
  </si>
  <si>
    <t xml:space="preserve"> Тест-системи – CAST®-2000</t>
  </si>
  <si>
    <t>Тест-системы – CAST®-2000</t>
  </si>
  <si>
    <t>Test Kits – CAST®-2000</t>
  </si>
  <si>
    <t xml:space="preserve">Алергія харчова IgG (90 алергенів, "російська" панель) </t>
  </si>
  <si>
    <r>
      <t xml:space="preserve">Food allergy </t>
    </r>
    <r>
      <rPr>
        <i/>
        <sz val="10"/>
        <rFont val="Arial Narrow"/>
        <family val="2"/>
        <charset val="204"/>
      </rPr>
      <t>(90 allergens "Russian" panel)</t>
    </r>
  </si>
  <si>
    <t>QT</t>
  </si>
  <si>
    <t>s</t>
  </si>
  <si>
    <t>A1002</t>
  </si>
  <si>
    <t>ІгЕ Total ALLERgen</t>
  </si>
  <si>
    <t>450 nm</t>
  </si>
  <si>
    <t>Buhlmann</t>
  </si>
  <si>
    <t>EK-CAST</t>
  </si>
  <si>
    <r>
      <t xml:space="preserve">CAST®-2000 ELISA </t>
    </r>
    <r>
      <rPr>
        <i/>
        <sz val="10"/>
        <rFont val="Arial Narrow"/>
        <family val="2"/>
        <charset val="204"/>
      </rPr>
      <t>(визначення сульфідолейкотрієнів C4, D4, E4 при стимуляції ізольованих лейкоцитів специфічними алергенами)</t>
    </r>
  </si>
  <si>
    <t>Нейротрофічний війчастий фактор</t>
  </si>
  <si>
    <t>Нейротрофічний фактор мозкового походж.</t>
  </si>
  <si>
    <t>Матриксова металопротеїназа 7</t>
  </si>
  <si>
    <t>Нейтрофільний атрактант 78 епітел. походження</t>
  </si>
  <si>
    <t>Матриксова металопротеїназа 8</t>
  </si>
  <si>
    <t xml:space="preserve">Нейтрофільні захисники 1-3 </t>
  </si>
  <si>
    <t>Матриксова металопротеїназа 9</t>
  </si>
  <si>
    <t>15, 21, 39, 48</t>
  </si>
  <si>
    <t>Ніацин</t>
  </si>
  <si>
    <t>Нікастріну амід (656-676)</t>
  </si>
  <si>
    <t>Матриксової м.протеїнази 2 тканин. інгібітор</t>
  </si>
  <si>
    <t>Нітрати / Нітрити</t>
  </si>
  <si>
    <t>21, 39</t>
  </si>
  <si>
    <t>Матриксової м.протеїнази 4 тканин. інгібітор</t>
  </si>
  <si>
    <t>Норадреналін (Норепінефрін)</t>
  </si>
  <si>
    <t>Мезотеліоми маркер</t>
  </si>
  <si>
    <t>Меланоми маркер</t>
  </si>
  <si>
    <t>О</t>
  </si>
  <si>
    <t>Окислені ліпопротеїни низької густини</t>
  </si>
  <si>
    <t>21, 31</t>
  </si>
  <si>
    <t>Мелатоніну сульфат</t>
  </si>
  <si>
    <t>Оксид азоту</t>
  </si>
  <si>
    <t>21, 22</t>
  </si>
  <si>
    <t>Оксид азоту / Нітрати / Нітрити</t>
  </si>
  <si>
    <t>47, 78</t>
  </si>
  <si>
    <t>Оксиду азоту синтаза ендотеліальна</t>
  </si>
  <si>
    <t>26, 52</t>
  </si>
  <si>
    <t>Окситоцин</t>
  </si>
  <si>
    <t>Метапневмовірусу антиген</t>
  </si>
  <si>
    <t>77, 78</t>
  </si>
  <si>
    <t>Орексін А</t>
  </si>
  <si>
    <t>Метиленедіоксіметамфетамін</t>
  </si>
  <si>
    <t>Орексін В</t>
  </si>
  <si>
    <t>Остеогенічний білок росту</t>
  </si>
  <si>
    <t>Простагландін F2 альфа (STAT-8-ізо-) / STAT-8-Ізопростан</t>
  </si>
  <si>
    <t>Остеопонтін</t>
  </si>
  <si>
    <t>Простагландін J2</t>
  </si>
  <si>
    <t>Простагландіну D інгібітора синтаза</t>
  </si>
  <si>
    <t>Остеопротегеріну ліганд</t>
  </si>
  <si>
    <t>7, 15, 76</t>
  </si>
  <si>
    <t>7, 15</t>
  </si>
  <si>
    <t>П</t>
  </si>
  <si>
    <t>Простациклін</t>
  </si>
  <si>
    <t>22, 33</t>
  </si>
  <si>
    <t>Панкреатичний поліпептид</t>
  </si>
  <si>
    <t>Пантотенова кислота</t>
  </si>
  <si>
    <t>Протеоглікан / Агрекан</t>
  </si>
  <si>
    <t>Парагрип 1</t>
  </si>
  <si>
    <t>Проурогуанілін</t>
  </si>
  <si>
    <t>Парагрип 123</t>
  </si>
  <si>
    <t>Парагрип 2</t>
  </si>
  <si>
    <t>Р</t>
  </si>
  <si>
    <t>Парагрип 3</t>
  </si>
  <si>
    <t>Рак легень (NSCLC)</t>
  </si>
  <si>
    <t>Рак сечового міхура</t>
  </si>
  <si>
    <t>Парвовірус В19</t>
  </si>
  <si>
    <t>Раковий антиген 125 (яйників)</t>
  </si>
  <si>
    <t>Паротит</t>
  </si>
  <si>
    <t>Раковий антиген 15-3 (молочної з-зи)</t>
  </si>
  <si>
    <t>Пептид PYY3-36</t>
  </si>
  <si>
    <t>19, 27</t>
  </si>
  <si>
    <t>Раковий антиген 19-9 (ш.к.т.)</t>
  </si>
  <si>
    <t>Раковий антиген 242 (панкр.-кишковий)</t>
  </si>
  <si>
    <t>Переливанням переданий вірус</t>
  </si>
  <si>
    <t>Раковий антиген 72-4 (ш.к.т. і яйників)</t>
  </si>
  <si>
    <t>Пероксиди (Окислювальна здатність)</t>
  </si>
  <si>
    <t>8, 15, 76</t>
  </si>
  <si>
    <t>Перфорін</t>
  </si>
  <si>
    <t>54, 56, 76</t>
  </si>
  <si>
    <t>Песиноген 1</t>
  </si>
  <si>
    <t>Ревмобакт IgM</t>
  </si>
  <si>
    <t>Песиноген 2</t>
  </si>
  <si>
    <t>Пирідін</t>
  </si>
  <si>
    <t>Резистін</t>
  </si>
  <si>
    <t>Пирідінолін</t>
  </si>
  <si>
    <t>Релаксін</t>
  </si>
  <si>
    <t>12, 21</t>
  </si>
  <si>
    <t>Пігментного епітелію залежний фактор</t>
  </si>
  <si>
    <t>Релаксін-2</t>
  </si>
  <si>
    <t>Реніну інгібітор</t>
  </si>
  <si>
    <t>Респіраторний синцитіальний вірус</t>
  </si>
  <si>
    <t>Плазміноген Glu</t>
  </si>
  <si>
    <t>Ретінобластома</t>
  </si>
  <si>
    <t>Плацентарний лактоген</t>
  </si>
  <si>
    <t>18, 20</t>
  </si>
  <si>
    <t>13, 37</t>
  </si>
  <si>
    <t>Ретінол-звязуючий білок - 4</t>
  </si>
  <si>
    <t>Пневмобакт</t>
  </si>
  <si>
    <t>Рецептор-пастка 3</t>
  </si>
  <si>
    <t>15, 20, 36</t>
  </si>
  <si>
    <t>Пневмовірус</t>
  </si>
  <si>
    <t xml:space="preserve">Речовина Р </t>
  </si>
  <si>
    <t>Поліомієліт</t>
  </si>
  <si>
    <t xml:space="preserve">Рикетсія IgG/M </t>
  </si>
  <si>
    <t>Правець</t>
  </si>
  <si>
    <t>Пре-Альбумін (Трантиретін)</t>
  </si>
  <si>
    <t>18, 53</t>
  </si>
  <si>
    <t>Росту споріднений онкогенний білок альфа</t>
  </si>
  <si>
    <t>Росту споріднений онкогенний білок бета</t>
  </si>
  <si>
    <t>Пріон Білок</t>
  </si>
  <si>
    <t>Ротавірус</t>
  </si>
  <si>
    <t>7, 12, 13</t>
  </si>
  <si>
    <t>С</t>
  </si>
  <si>
    <t>Прогестерон (17a-ОН-) неонатальний</t>
  </si>
  <si>
    <t>Салусін альфа</t>
  </si>
  <si>
    <t>Прогуанілін</t>
  </si>
  <si>
    <t>Свинячий ціпяк</t>
  </si>
  <si>
    <t>СДС-10</t>
  </si>
  <si>
    <t>Секретаза альфа</t>
  </si>
  <si>
    <t>Пропердін (фактор P)</t>
  </si>
  <si>
    <t>Секретаза бета</t>
  </si>
  <si>
    <t>Секретаза гама</t>
  </si>
  <si>
    <t>Простагландін</t>
  </si>
  <si>
    <t>Секретін</t>
  </si>
  <si>
    <t xml:space="preserve">Простагландін D2-MOX </t>
  </si>
  <si>
    <t>Секреторний лейкоцитар. інгібітор протеїназ</t>
  </si>
  <si>
    <t>20, 39</t>
  </si>
  <si>
    <t>Простагландін E1</t>
  </si>
  <si>
    <t>Секс-гормону зв'язуючий глобулін</t>
  </si>
  <si>
    <t>Простагландін E2</t>
  </si>
  <si>
    <t>Простагландін F1 альфа (2,3-Дінор-6-кето-)</t>
  </si>
  <si>
    <t>Селектин-L</t>
  </si>
  <si>
    <t>Простагландін F1 альфа (6-кето-)</t>
  </si>
  <si>
    <t>Селектин-Р</t>
  </si>
  <si>
    <t xml:space="preserve">Простагландін F2 альфа </t>
  </si>
  <si>
    <t>Селектину-Р глікопротеїновий ліганд-1</t>
  </si>
  <si>
    <t>Простагландін F2 альфа (11-бета-)</t>
  </si>
  <si>
    <t>Селектін Е</t>
  </si>
  <si>
    <t>Простагландін F2 альфа (13,14-Дігідро-15-кето-)</t>
  </si>
  <si>
    <t>18, 26, 33</t>
  </si>
  <si>
    <t>Простагландін F2 альфа (17-фенил-трінор-)</t>
  </si>
  <si>
    <t>Серпін E1</t>
  </si>
  <si>
    <t>Простагландін F2 альфа (8-ізо-) / 8-Ізопростан</t>
  </si>
  <si>
    <t>Трансформуючий фактор росту альфа</t>
  </si>
  <si>
    <t>Синдекан-1</t>
  </si>
  <si>
    <t>Трансформуючий фактор росту бета-1</t>
  </si>
  <si>
    <t>Синдекан-4</t>
  </si>
  <si>
    <t>Трансформуючий фактор росту бета-2</t>
  </si>
  <si>
    <t>7, 11</t>
  </si>
  <si>
    <t>Скрита кров</t>
  </si>
  <si>
    <t>СНІД</t>
  </si>
  <si>
    <t>44, 77</t>
  </si>
  <si>
    <t>Трийодтіроніну вільного індекс</t>
  </si>
  <si>
    <t xml:space="preserve">Соматостатін 14 </t>
  </si>
  <si>
    <t>15, 18, 24</t>
  </si>
  <si>
    <t>Трипаносома</t>
  </si>
  <si>
    <t>Спіральні пептиди альфа 1 типу</t>
  </si>
  <si>
    <t>Трихінела</t>
  </si>
  <si>
    <t>С-пропептиди проколагену 1 типу</t>
  </si>
  <si>
    <t>78, 79</t>
  </si>
  <si>
    <t>22, 39, 48, 54, 56, 76</t>
  </si>
  <si>
    <t>Тромбін бичачий</t>
  </si>
  <si>
    <t xml:space="preserve">Тромбоксан B2 </t>
  </si>
  <si>
    <t>С-телопептиди колагену 1 типу</t>
  </si>
  <si>
    <t>Тромбоксан B2 (11-дегідро-)</t>
  </si>
  <si>
    <t>С-телопептиди колагену 2 типу</t>
  </si>
  <si>
    <t>Тромбоксан B2 (23-дінор-)</t>
  </si>
  <si>
    <t>Тромбомодулін</t>
  </si>
  <si>
    <t>Стрептокок A</t>
  </si>
  <si>
    <t>Тромбомодулін (CD141)</t>
  </si>
  <si>
    <t>Тромбопластин</t>
  </si>
  <si>
    <t>Супероксиддисмутаза</t>
  </si>
  <si>
    <t>22, 39, 40</t>
  </si>
  <si>
    <t>Тромбопоетін</t>
  </si>
  <si>
    <t>23, 36</t>
  </si>
  <si>
    <t>Сурвівін</t>
  </si>
  <si>
    <t>Тромбоспондін 1</t>
  </si>
  <si>
    <t>23, 38</t>
  </si>
  <si>
    <t>Сурфактантний білок D</t>
  </si>
  <si>
    <t>Тромбоспондін 2</t>
  </si>
  <si>
    <t>Сфінгомієлін</t>
  </si>
  <si>
    <t>Тромбоцитарний фактор росту AA</t>
  </si>
  <si>
    <t>Сюрвівін</t>
  </si>
  <si>
    <t>Тромбоцитарний фактор росту AB</t>
  </si>
  <si>
    <t>Тромбоцитарний фактор росту BB</t>
  </si>
  <si>
    <t>Т</t>
  </si>
  <si>
    <t>22, 76</t>
  </si>
  <si>
    <t>Тартрат-резистентна кисла фосфатаза</t>
  </si>
  <si>
    <t>45, 46, 77</t>
  </si>
  <si>
    <t>Тенаскін B</t>
  </si>
  <si>
    <t>Тенаскін C</t>
  </si>
  <si>
    <t>У</t>
  </si>
  <si>
    <t>22, 25</t>
  </si>
  <si>
    <t>Тест оцінки клітинної проліферації та цитотоксичності (EZ4U)</t>
  </si>
  <si>
    <t>7, 14</t>
  </si>
  <si>
    <t>Ф</t>
  </si>
  <si>
    <t>Тимозін альфа 1</t>
  </si>
  <si>
    <t>Тимозін бета 4</t>
  </si>
  <si>
    <t>Тимулін</t>
  </si>
  <si>
    <t>Тирозінкіназа з імуноглобуліном і епідерм. ф-ру росту гомологованим доменом 2</t>
  </si>
  <si>
    <t>36, 48</t>
  </si>
  <si>
    <t>Тирозінкінази-3 fms-подібної ліганд</t>
  </si>
  <si>
    <t>Тіол (сульфгідрил) статус</t>
  </si>
  <si>
    <t>9, 11</t>
  </si>
  <si>
    <t>Тіреоїд-стимулюючі а/т</t>
  </si>
  <si>
    <t>Фактор Віллебранда</t>
  </si>
  <si>
    <t>22, 23</t>
  </si>
  <si>
    <t>Фактор Віллебранда розщеплююча протеаза (ADAMTS-13)</t>
  </si>
  <si>
    <t>Фактор некрозу пухлин альфа</t>
  </si>
  <si>
    <t>36, 39</t>
  </si>
  <si>
    <t>Фактор некрозу пухлин бета</t>
  </si>
  <si>
    <t>Фактор пригнічуючий міграцію макрофагів</t>
  </si>
  <si>
    <t>Тіроксинзв’язуючий глобулін</t>
  </si>
  <si>
    <t>Фактор росту плаценти фібробластів 23</t>
  </si>
  <si>
    <t>Тканинний поліпептидний антиген</t>
  </si>
  <si>
    <t>Фактор росту фібробастів</t>
  </si>
  <si>
    <t>Тканинний специф. поліпептидний антиген</t>
  </si>
  <si>
    <t>Фактор росту фібробластів кислотний</t>
  </si>
  <si>
    <t>Токсокара</t>
  </si>
  <si>
    <t>Фактор росту фібробластів-19</t>
  </si>
  <si>
    <t>Токсоплазма</t>
  </si>
  <si>
    <t>8, 42, 77</t>
  </si>
  <si>
    <t>Фактор росту фібробластів-7</t>
  </si>
  <si>
    <t>Фактор стовбурових клітин</t>
  </si>
  <si>
    <t>Транстіретін</t>
  </si>
  <si>
    <t>Фактор стовбурових клітин 1 альфа</t>
  </si>
  <si>
    <t>54, 56</t>
  </si>
  <si>
    <t>Фактору Віллебранда антиген</t>
  </si>
  <si>
    <t>Фактору Віллебранда колаген-зв'язуюча активність</t>
  </si>
  <si>
    <t>Фактору некрозу пухлин рецептор</t>
  </si>
  <si>
    <t>Фактору некрозу пухлин рецептор I</t>
  </si>
  <si>
    <t>Циркулюючий імунний комплекс C1q</t>
  </si>
  <si>
    <t>31, 39</t>
  </si>
  <si>
    <t>Фактору некрозу пухлин рецептор I+ІІ</t>
  </si>
  <si>
    <t>Фактору некрозу пухлин рецептор II</t>
  </si>
  <si>
    <t>Фактору пригнічуючого лейкемію рецептор</t>
  </si>
  <si>
    <t>Фактору стовбурових клітин рецептор</t>
  </si>
  <si>
    <t>18, 20, 54</t>
  </si>
  <si>
    <t>Фенілаланін</t>
  </si>
  <si>
    <t>Цистеїніл-лейкотрієни C, D і E</t>
  </si>
  <si>
    <t>Фенілаланін неонатальний</t>
  </si>
  <si>
    <t>13, 18</t>
  </si>
  <si>
    <t>Цитомегаловірус</t>
  </si>
  <si>
    <t>47, 49</t>
  </si>
  <si>
    <t>Цитотоксичн. Т-лімфоцит. асоційов. ген - 4</t>
  </si>
  <si>
    <t>48, 74, 78, 79</t>
  </si>
  <si>
    <t>Цитохром С</t>
  </si>
  <si>
    <t>8, 9, 16, 23, 54, 56</t>
  </si>
  <si>
    <t>16, 18, 20</t>
  </si>
  <si>
    <t>Ш</t>
  </si>
  <si>
    <t>54, 56, 59</t>
  </si>
  <si>
    <t>Швидкість утворення тромбіну</t>
  </si>
  <si>
    <t>20, 23, 25, 54</t>
  </si>
  <si>
    <t>Шістосома</t>
  </si>
  <si>
    <t>Шкірний Т-клітини притягуючий хемокін</t>
  </si>
  <si>
    <t>Фолістатін</t>
  </si>
  <si>
    <t>51, 55, 55</t>
  </si>
  <si>
    <t>Фосфоліпаза А2 секреторна</t>
  </si>
  <si>
    <t>Фосфоліпаза А2 цитозолічна</t>
  </si>
  <si>
    <t>52, 55</t>
  </si>
  <si>
    <t>Фракталін</t>
  </si>
  <si>
    <t>Фруктоза</t>
  </si>
  <si>
    <t>Х</t>
  </si>
  <si>
    <t>Хемоатрактант бета лімфоцитів</t>
  </si>
  <si>
    <t>Хемокін тимусу регульований активацією</t>
  </si>
  <si>
    <t>Хемокіни макрофагального походження</t>
  </si>
  <si>
    <t>Хемотактичний білок 2 гранулоцитів</t>
  </si>
  <si>
    <t>Хемотрипсін</t>
  </si>
  <si>
    <t>Хемотрипсіну активність</t>
  </si>
  <si>
    <t>Хламидії Pneum.</t>
  </si>
  <si>
    <t>Хламидії Trach.</t>
  </si>
  <si>
    <t>Хлорид кальцію</t>
  </si>
  <si>
    <t>Холецистокініну октапептид</t>
  </si>
  <si>
    <t>Хондрекс (хрящевий глікопротеїн 39)</t>
  </si>
  <si>
    <t>7, 13, 76</t>
  </si>
  <si>
    <t>Хрящевий олігомерний матриксовий білок</t>
  </si>
  <si>
    <t>Ц</t>
  </si>
  <si>
    <t>Циклооксигеназа 2</t>
  </si>
  <si>
    <t>22, 25, 33, 39</t>
  </si>
  <si>
    <t>Циклооксигенази активність</t>
  </si>
  <si>
    <t>22, 25, 39</t>
  </si>
  <si>
    <t>Циклооксигенази інгібітор</t>
  </si>
  <si>
    <t xml:space="preserve"> Тест-системи</t>
  </si>
  <si>
    <t>Тест-системы</t>
  </si>
  <si>
    <t>Test Kits</t>
  </si>
  <si>
    <t xml:space="preserve">A1000  </t>
  </si>
  <si>
    <r>
      <t xml:space="preserve">Набір ALLERgen Basic Kit </t>
    </r>
    <r>
      <rPr>
        <i/>
        <sz val="10"/>
        <rFont val="Arial Narrow"/>
        <family val="2"/>
        <charset val="204"/>
      </rPr>
      <t>- 1 мікропланшет</t>
    </r>
  </si>
  <si>
    <t>s, p</t>
  </si>
  <si>
    <r>
      <t xml:space="preserve">Набір ALLERgen Basic Kit </t>
    </r>
    <r>
      <rPr>
        <i/>
        <sz val="10"/>
        <rFont val="Arial Narrow"/>
        <family val="2"/>
        <charset val="204"/>
      </rPr>
      <t>-</t>
    </r>
    <r>
      <rPr>
        <b/>
        <sz val="10"/>
        <rFont val="Arial Narrow"/>
        <family val="2"/>
        <charset val="204"/>
      </rPr>
      <t xml:space="preserve"> </t>
    </r>
    <r>
      <rPr>
        <i/>
        <sz val="10"/>
        <rFont val="Arial Narrow"/>
        <family val="2"/>
        <charset val="204"/>
      </rPr>
      <t>2 мікропланшети</t>
    </r>
  </si>
  <si>
    <t>игE специфический - алергени микс оточуючи</t>
  </si>
  <si>
    <t xml:space="preserve">A1100  </t>
  </si>
  <si>
    <t>Позитивний контроль Specific IgE-респіраторні алергени</t>
  </si>
  <si>
    <t>Allergen IgE Negative</t>
  </si>
  <si>
    <r>
      <t>Позитивний контроль сироватки Specific IgE</t>
    </r>
    <r>
      <rPr>
        <i/>
        <sz val="10"/>
        <rFont val="Arial Narrow"/>
        <family val="2"/>
        <charset val="204"/>
      </rPr>
      <t>-продукти</t>
    </r>
  </si>
  <si>
    <t>Негативний контроль сироватки Specific IgE</t>
  </si>
  <si>
    <r>
      <t>ІгE специфічний - контролі</t>
    </r>
    <r>
      <rPr>
        <i/>
        <sz val="10"/>
        <rFont val="Arial Narrow"/>
        <family val="2"/>
        <charset val="204"/>
      </rPr>
      <t xml:space="preserve"> (2х1 мл)</t>
    </r>
  </si>
  <si>
    <r>
      <t xml:space="preserve">CARLA IgE Specific Control Set </t>
    </r>
    <r>
      <rPr>
        <i/>
        <sz val="10"/>
        <rFont val="Arial Narrow"/>
        <family val="2"/>
        <charset val="204"/>
      </rPr>
      <t>(2x1 ml)</t>
    </r>
  </si>
  <si>
    <t>ИгE специфический - контроли (2х1 мл)</t>
  </si>
  <si>
    <t>CARLA IgE Specific Allergens</t>
  </si>
  <si>
    <t>C.A.R.L.A. Screen</t>
  </si>
  <si>
    <t>CARLA IgE Specific Allergens Mix</t>
  </si>
  <si>
    <t xml:space="preserve">Суміші алергенів </t>
  </si>
  <si>
    <t>Смеси аллергенов</t>
  </si>
  <si>
    <t>Allergen Mixes</t>
  </si>
  <si>
    <t xml:space="preserve">AAX000 </t>
  </si>
  <si>
    <r>
      <t>Ax1 Респіраторні</t>
    </r>
    <r>
      <rPr>
        <i/>
        <sz val="10"/>
        <rFont val="Arial Narrow"/>
        <family val="2"/>
        <charset val="204"/>
      </rPr>
      <t xml:space="preserve"> (D1,D2,E1,E2,E3,G2,G8,M3,M6,T4,T9,W1,W6,W9,W21)</t>
    </r>
  </si>
  <si>
    <t>Ax1 Inhalants Mix (D1,D2,E1,E2,E3,G2,G8,M3,M6,T4,T9,W1,W6,W9,W21)</t>
  </si>
  <si>
    <t>Ax1 Респираторные (D1,D2,E1,E2,E3,G2,G8,M3,M6,T4,T9,W1,W6,W9,W21)</t>
  </si>
  <si>
    <t xml:space="preserve">AAX001  </t>
  </si>
  <si>
    <t>Фоликулостимулюючий гормон (моча)</t>
  </si>
  <si>
    <t>198220-25</t>
  </si>
  <si>
    <t>M-HCG-5S</t>
  </si>
  <si>
    <r>
      <t xml:space="preserve">Хоріонічний гонадотропін </t>
    </r>
    <r>
      <rPr>
        <i/>
        <sz val="10"/>
        <color indexed="8"/>
        <rFont val="Arial Narrow"/>
        <family val="2"/>
        <charset val="204"/>
      </rPr>
      <t>(сеча), (насипом в тюбіку)</t>
    </r>
  </si>
  <si>
    <r>
      <t>hCG dipstick</t>
    </r>
    <r>
      <rPr>
        <i/>
        <sz val="10"/>
        <color indexed="8"/>
        <rFont val="Arial Narrow"/>
        <family val="2"/>
        <charset val="204"/>
      </rPr>
      <t xml:space="preserve"> (urine), (bulk in tube)</t>
    </r>
  </si>
  <si>
    <t>Хорионический гонадотропин (моча), (насыпью в тюбике)</t>
  </si>
  <si>
    <t>P595-A</t>
  </si>
  <si>
    <r>
      <t xml:space="preserve">Хоріонічний гонадотропін </t>
    </r>
    <r>
      <rPr>
        <i/>
        <sz val="10"/>
        <color indexed="8"/>
        <rFont val="Arial Narrow"/>
        <family val="2"/>
        <charset val="204"/>
      </rPr>
      <t>(сеча)</t>
    </r>
  </si>
  <si>
    <r>
      <t>hCG dipstick</t>
    </r>
    <r>
      <rPr>
        <i/>
        <sz val="10"/>
        <color indexed="8"/>
        <rFont val="Arial Narrow"/>
        <family val="2"/>
        <charset val="204"/>
      </rPr>
      <t xml:space="preserve"> (urine)</t>
    </r>
  </si>
  <si>
    <t>Хорионический гонадотропин (моча)</t>
  </si>
  <si>
    <t>113046-25</t>
  </si>
  <si>
    <t>P594-A</t>
  </si>
  <si>
    <r>
      <t>Хоріонічний гонадотропін</t>
    </r>
    <r>
      <rPr>
        <i/>
        <sz val="10"/>
        <color indexed="8"/>
        <rFont val="Arial Narrow"/>
        <family val="2"/>
        <charset val="204"/>
      </rPr>
      <t xml:space="preserve"> (сеча)</t>
    </r>
  </si>
  <si>
    <r>
      <t xml:space="preserve">hCG cassette </t>
    </r>
    <r>
      <rPr>
        <i/>
        <sz val="10"/>
        <color indexed="8"/>
        <rFont val="Arial Narrow"/>
        <family val="2"/>
        <charset val="204"/>
      </rPr>
      <t>(urine)</t>
    </r>
  </si>
  <si>
    <t>113043-25</t>
  </si>
  <si>
    <t>HCG-U12</t>
  </si>
  <si>
    <t>20 мМО/мл</t>
  </si>
  <si>
    <t>M-HCG-1D</t>
  </si>
  <si>
    <t>J01402-2СЕ</t>
  </si>
  <si>
    <r>
      <t xml:space="preserve">HCG  </t>
    </r>
    <r>
      <rPr>
        <i/>
        <sz val="10"/>
        <color indexed="8"/>
        <rFont val="Arial Narrow"/>
        <family val="2"/>
        <charset val="204"/>
      </rPr>
      <t>(urine)</t>
    </r>
  </si>
  <si>
    <r>
      <t>ХГЧ</t>
    </r>
    <r>
      <rPr>
        <sz val="8"/>
        <rFont val="Arial Narrow"/>
        <family val="2"/>
        <charset val="204"/>
      </rPr>
      <t xml:space="preserve"> </t>
    </r>
    <r>
      <rPr>
        <i/>
        <sz val="8"/>
        <rFont val="Arial Narrow"/>
        <family val="2"/>
        <charset val="204"/>
      </rPr>
      <t>(моча)</t>
    </r>
  </si>
  <si>
    <t>3-008-41G</t>
  </si>
  <si>
    <t>3-008-00G</t>
  </si>
  <si>
    <t>3-008-600</t>
  </si>
  <si>
    <t>3-008-20G</t>
  </si>
  <si>
    <t>3-008-50G bulk</t>
  </si>
  <si>
    <t>M-HCG-3D</t>
  </si>
  <si>
    <r>
      <t>Хоріонічний гонадотропін</t>
    </r>
    <r>
      <rPr>
        <i/>
        <sz val="10"/>
        <color indexed="8"/>
        <rFont val="Arial Narrow"/>
        <family val="2"/>
        <charset val="204"/>
      </rPr>
      <t xml:space="preserve"> (кров, сиров.)</t>
    </r>
  </si>
  <si>
    <r>
      <t xml:space="preserve">hCG cassette </t>
    </r>
    <r>
      <rPr>
        <i/>
        <sz val="10"/>
        <color indexed="8"/>
        <rFont val="Arial Narrow"/>
        <family val="2"/>
        <charset val="204"/>
      </rPr>
      <t>(urine/serum)</t>
    </r>
  </si>
  <si>
    <t>Хорионический гонадотропин (кровь, сывор.)</t>
  </si>
  <si>
    <t>3-011-500</t>
  </si>
  <si>
    <t>M-HCG-1S</t>
  </si>
  <si>
    <t>3-025-500</t>
  </si>
  <si>
    <t>113045-25</t>
  </si>
  <si>
    <r>
      <t>Хоріонічний гонадотропін</t>
    </r>
    <r>
      <rPr>
        <i/>
        <sz val="10"/>
        <color indexed="8"/>
        <rFont val="Arial Narrow"/>
        <family val="2"/>
        <charset val="204"/>
      </rPr>
      <t xml:space="preserve"> (сеча), 5 мм</t>
    </r>
  </si>
  <si>
    <t>Хорионический гонадотропин (моча), 5 мм</t>
  </si>
  <si>
    <t>Z03403-2СЕ</t>
  </si>
  <si>
    <r>
      <t>Хоріонічний гонадотропін</t>
    </r>
    <r>
      <rPr>
        <i/>
        <sz val="10"/>
        <color indexed="8"/>
        <rFont val="Arial Narrow"/>
        <family val="2"/>
        <charset val="204"/>
      </rPr>
      <t xml:space="preserve"> (сеча, сиров.)</t>
    </r>
  </si>
  <si>
    <r>
      <t xml:space="preserve">HCG  </t>
    </r>
    <r>
      <rPr>
        <i/>
        <sz val="10"/>
        <color indexed="8"/>
        <rFont val="Arial Narrow"/>
        <family val="2"/>
        <charset val="204"/>
      </rPr>
      <t>(urine, serum)</t>
    </r>
  </si>
  <si>
    <r>
      <t>ХГЧ</t>
    </r>
    <r>
      <rPr>
        <sz val="8"/>
        <rFont val="Arial Narrow"/>
        <family val="2"/>
        <charset val="204"/>
      </rPr>
      <t xml:space="preserve"> </t>
    </r>
    <r>
      <rPr>
        <i/>
        <sz val="8"/>
        <rFont val="Arial Narrow"/>
        <family val="2"/>
        <charset val="204"/>
      </rPr>
      <t>(моча, сыворотка)</t>
    </r>
  </si>
  <si>
    <t>3-008-50G</t>
  </si>
  <si>
    <t>3-008-700</t>
  </si>
  <si>
    <t>113028-25</t>
  </si>
  <si>
    <t>HCG-U23</t>
  </si>
  <si>
    <t>hCG cassette, 20 mIU/ml urine</t>
  </si>
  <si>
    <t>Z98404</t>
  </si>
  <si>
    <t>6-266</t>
  </si>
  <si>
    <r>
      <t xml:space="preserve">Хоріонічний гонадотропін </t>
    </r>
    <r>
      <rPr>
        <i/>
        <sz val="10"/>
        <color indexed="8"/>
        <rFont val="Arial Narrow"/>
        <family val="2"/>
        <charset val="204"/>
      </rPr>
      <t>(сеча, сиров.)</t>
    </r>
  </si>
  <si>
    <t>Хорионический гонадотропин (моча, сывор.)</t>
  </si>
  <si>
    <t>аглютинація</t>
  </si>
  <si>
    <t>HCG-U11</t>
  </si>
  <si>
    <t>6-265</t>
  </si>
  <si>
    <t>P597-A</t>
  </si>
  <si>
    <r>
      <t xml:space="preserve">hCG dipstick </t>
    </r>
    <r>
      <rPr>
        <i/>
        <sz val="10"/>
        <color indexed="8"/>
        <rFont val="Arial Narrow"/>
        <family val="2"/>
        <charset val="204"/>
      </rPr>
      <t>(urine/serum)</t>
    </r>
  </si>
  <si>
    <t>M-HCG-3S</t>
  </si>
  <si>
    <t>113032-25</t>
  </si>
  <si>
    <t>P596-A</t>
  </si>
  <si>
    <t>M-HCG-2D</t>
  </si>
  <si>
    <t>Хоріонічний гонадотропін прямий</t>
  </si>
  <si>
    <t>HCG direct</t>
  </si>
  <si>
    <t>ХГЧ прямой</t>
  </si>
  <si>
    <t>3-008-40G</t>
  </si>
  <si>
    <r>
      <t>Хоріонічний гонадотропін</t>
    </r>
    <r>
      <rPr>
        <i/>
        <strike/>
        <sz val="10"/>
        <color indexed="8"/>
        <rFont val="Arial Narrow"/>
        <family val="2"/>
        <charset val="204"/>
      </rPr>
      <t xml:space="preserve"> (сеча)</t>
    </r>
  </si>
  <si>
    <r>
      <t xml:space="preserve">HCG </t>
    </r>
    <r>
      <rPr>
        <i/>
        <sz val="10"/>
        <color indexed="8"/>
        <rFont val="Arial Narrow"/>
        <family val="2"/>
        <charset val="204"/>
      </rPr>
      <t>(urine)</t>
    </r>
  </si>
  <si>
    <t>113030-25</t>
  </si>
  <si>
    <t>113029-25</t>
  </si>
  <si>
    <t>HCG-G11</t>
  </si>
  <si>
    <t>hCG dipstick, 20 mIU/ml urine or serum</t>
  </si>
  <si>
    <t>HCG-G23</t>
  </si>
  <si>
    <t>Z01405СЕ</t>
  </si>
  <si>
    <t>Ревматологія. Кардіологія.</t>
  </si>
  <si>
    <t>Ревматология. Кардиология</t>
  </si>
  <si>
    <t>Rheumatoid markers. Cardiac markers</t>
  </si>
  <si>
    <t xml:space="preserve">Antistreptolysin O </t>
  </si>
  <si>
    <t>200 О/мл</t>
  </si>
  <si>
    <t>6-251</t>
  </si>
  <si>
    <r>
      <t>Анти-Стрептолізин О</t>
    </r>
    <r>
      <rPr>
        <i/>
        <sz val="10"/>
        <color indexed="8"/>
        <rFont val="Arial Narrow"/>
        <family val="2"/>
        <charset val="204"/>
      </rPr>
      <t xml:space="preserve"> (сиров.)</t>
    </r>
  </si>
  <si>
    <r>
      <t xml:space="preserve">Antistreptolysin O </t>
    </r>
    <r>
      <rPr>
        <i/>
        <sz val="10"/>
        <color indexed="8"/>
        <rFont val="Arial Narrow"/>
        <family val="2"/>
        <charset val="204"/>
      </rPr>
      <t>(serum)</t>
    </r>
  </si>
  <si>
    <r>
      <t>Анти-Стрептолизин О</t>
    </r>
    <r>
      <rPr>
        <sz val="10"/>
        <color indexed="8"/>
        <rFont val="Arial Narrow"/>
        <family val="2"/>
        <charset val="204"/>
      </rPr>
      <t xml:space="preserve"> </t>
    </r>
    <r>
      <rPr>
        <i/>
        <sz val="10"/>
        <color indexed="8"/>
        <rFont val="Arial Narrow"/>
        <family val="2"/>
        <charset val="204"/>
      </rPr>
      <t>(сывор.)</t>
    </r>
  </si>
  <si>
    <r>
      <t xml:space="preserve">D-Dimer </t>
    </r>
    <r>
      <rPr>
        <i/>
        <sz val="10"/>
        <color indexed="8"/>
        <rFont val="Arial Narrow"/>
        <family val="2"/>
        <charset val="204"/>
      </rPr>
      <t>(wb, plasma)</t>
    </r>
  </si>
  <si>
    <r>
      <t xml:space="preserve">Д-Димер </t>
    </r>
    <r>
      <rPr>
        <i/>
        <sz val="10"/>
        <color indexed="8"/>
        <rFont val="Arial Narrow"/>
        <family val="2"/>
        <charset val="204"/>
      </rPr>
      <t>(цельная кровь, плазма)</t>
    </r>
  </si>
  <si>
    <t xml:space="preserve">Ревматоїдний фактор </t>
  </si>
  <si>
    <t>Rheumatoid factor (WR)</t>
  </si>
  <si>
    <t>Ревматоидный фактор (WR)</t>
  </si>
  <si>
    <t>6-252</t>
  </si>
  <si>
    <r>
      <t xml:space="preserve">Ревматоїдний фактор </t>
    </r>
    <r>
      <rPr>
        <i/>
        <sz val="10"/>
        <color indexed="8"/>
        <rFont val="Arial Narrow"/>
        <family val="2"/>
        <charset val="204"/>
      </rPr>
      <t>(сиров.)</t>
    </r>
  </si>
  <si>
    <r>
      <t xml:space="preserve">Rheumatoid factor </t>
    </r>
    <r>
      <rPr>
        <i/>
        <sz val="10"/>
        <color indexed="8"/>
        <rFont val="Arial Narrow"/>
        <family val="2"/>
        <charset val="204"/>
      </rPr>
      <t>(serum)</t>
    </r>
  </si>
  <si>
    <r>
      <t>Ревматоидный фактор</t>
    </r>
    <r>
      <rPr>
        <i/>
        <sz val="10"/>
        <color indexed="8"/>
        <rFont val="Arial Narrow"/>
        <family val="2"/>
        <charset val="204"/>
      </rPr>
      <t xml:space="preserve"> (сывор.)</t>
    </r>
  </si>
  <si>
    <t>8 О/мл</t>
  </si>
  <si>
    <t>6-253</t>
  </si>
  <si>
    <r>
      <t xml:space="preserve">Ревматоїдний фактор (WR) </t>
    </r>
    <r>
      <rPr>
        <i/>
        <sz val="10"/>
        <color indexed="8"/>
        <rFont val="Arial Narrow"/>
        <family val="2"/>
        <charset val="204"/>
      </rPr>
      <t>(сиров.)</t>
    </r>
  </si>
  <si>
    <r>
      <t xml:space="preserve">Rheumatoid factor (WR) </t>
    </r>
    <r>
      <rPr>
        <i/>
        <sz val="10"/>
        <color indexed="8"/>
        <rFont val="Arial Narrow"/>
        <family val="2"/>
        <charset val="204"/>
      </rPr>
      <t>(serum)</t>
    </r>
  </si>
  <si>
    <r>
      <t>Ревматоидный фактор (WR</t>
    </r>
    <r>
      <rPr>
        <sz val="10"/>
        <color indexed="8"/>
        <rFont val="Arial Narrow"/>
        <family val="2"/>
        <charset val="204"/>
      </rPr>
      <t xml:space="preserve">) </t>
    </r>
    <r>
      <rPr>
        <i/>
        <sz val="10"/>
        <color indexed="8"/>
        <rFont val="Arial Narrow"/>
        <family val="2"/>
        <charset val="204"/>
      </rPr>
      <t>(сывор.)</t>
    </r>
  </si>
  <si>
    <t>320-100</t>
  </si>
  <si>
    <t xml:space="preserve">C-Reactive protein </t>
  </si>
  <si>
    <t>С-реактивний белок</t>
  </si>
  <si>
    <t>6 мг/Л</t>
  </si>
  <si>
    <t>6-254</t>
  </si>
  <si>
    <r>
      <t>С-реактивний білок</t>
    </r>
    <r>
      <rPr>
        <i/>
        <sz val="10"/>
        <color indexed="8"/>
        <rFont val="Arial Narrow"/>
        <family val="2"/>
        <charset val="204"/>
      </rPr>
      <t xml:space="preserve"> (сиров.)</t>
    </r>
  </si>
  <si>
    <r>
      <t>C-Reactive protein</t>
    </r>
    <r>
      <rPr>
        <sz val="10"/>
        <color indexed="8"/>
        <rFont val="Arial Narrow"/>
        <family val="2"/>
        <charset val="204"/>
      </rPr>
      <t xml:space="preserve"> </t>
    </r>
    <r>
      <rPr>
        <i/>
        <sz val="10"/>
        <color indexed="8"/>
        <rFont val="Arial Narrow"/>
        <family val="2"/>
        <charset val="204"/>
      </rPr>
      <t>(serum)</t>
    </r>
  </si>
  <si>
    <r>
      <t>С-реактивний белок</t>
    </r>
    <r>
      <rPr>
        <sz val="10"/>
        <color indexed="8"/>
        <rFont val="Arial Narrow"/>
        <family val="2"/>
        <charset val="204"/>
      </rPr>
      <t xml:space="preserve"> </t>
    </r>
    <r>
      <rPr>
        <i/>
        <sz val="10"/>
        <color indexed="8"/>
        <rFont val="Arial Narrow"/>
        <family val="2"/>
        <charset val="204"/>
      </rPr>
      <t>(сывор.)</t>
    </r>
  </si>
  <si>
    <t>310-100</t>
  </si>
  <si>
    <t>3-003-000</t>
  </si>
  <si>
    <r>
      <t xml:space="preserve">С-реактивний білок </t>
    </r>
    <r>
      <rPr>
        <i/>
        <sz val="10"/>
        <color indexed="8"/>
        <rFont val="Arial Narrow"/>
        <family val="2"/>
        <charset val="204"/>
      </rPr>
      <t>( кров)</t>
    </r>
  </si>
  <si>
    <t>166770-25</t>
  </si>
  <si>
    <t>166800-25</t>
  </si>
  <si>
    <t>С-реактивний білок (кров, сиров.)</t>
  </si>
  <si>
    <t>SLE-50</t>
  </si>
  <si>
    <r>
      <t>Системний червоний вовчук</t>
    </r>
    <r>
      <rPr>
        <i/>
        <sz val="10"/>
        <color indexed="8"/>
        <rFont val="Arial Narrow"/>
        <family val="2"/>
        <charset val="204"/>
      </rPr>
      <t xml:space="preserve"> (сиров.)</t>
    </r>
  </si>
  <si>
    <r>
      <t xml:space="preserve">Systemic Lupus Erythematosus </t>
    </r>
    <r>
      <rPr>
        <i/>
        <sz val="10"/>
        <color indexed="8"/>
        <rFont val="Arial Narrow"/>
        <family val="2"/>
        <charset val="204"/>
      </rPr>
      <t>(serum)</t>
    </r>
  </si>
  <si>
    <r>
      <t>Системная красная волчанка</t>
    </r>
    <r>
      <rPr>
        <sz val="10"/>
        <color indexed="8"/>
        <rFont val="Arial Narrow"/>
        <family val="2"/>
        <charset val="204"/>
      </rPr>
      <t xml:space="preserve"> </t>
    </r>
    <r>
      <rPr>
        <i/>
        <sz val="10"/>
        <color indexed="8"/>
        <rFont val="Arial Narrow"/>
        <family val="2"/>
        <charset val="204"/>
      </rPr>
      <t>(сывор.)</t>
    </r>
  </si>
  <si>
    <t>351-50</t>
  </si>
  <si>
    <t>Системний червоний вовчук</t>
  </si>
  <si>
    <t>M-MCT-1D</t>
  </si>
  <si>
    <r>
      <t xml:space="preserve">3-К (Тропонін І, Міоглобін, Кретинкіназа МВ) </t>
    </r>
    <r>
      <rPr>
        <i/>
        <sz val="10"/>
        <rFont val="Arial Narrow"/>
        <family val="2"/>
        <charset val="204"/>
      </rPr>
      <t>(кров, сиров.)</t>
    </r>
  </si>
  <si>
    <t>CardiaCombo (Troponin I, CK-MB, Myoglobin)</t>
  </si>
  <si>
    <t>3-К (тропонин І, миоглобин, кретинкиназа МВ) (кровь, сывор.)</t>
  </si>
  <si>
    <t xml:space="preserve">50 нг/мл </t>
  </si>
  <si>
    <t>166778-25</t>
  </si>
  <si>
    <r>
      <t>3-К (Тропонін І, Міоглобін, Кретинкіназа МВ)</t>
    </r>
    <r>
      <rPr>
        <i/>
        <sz val="10"/>
        <rFont val="Arial Narrow"/>
        <family val="2"/>
        <charset val="204"/>
      </rPr>
      <t xml:space="preserve"> (сиров.)</t>
    </r>
  </si>
  <si>
    <t>166779-25</t>
  </si>
  <si>
    <t>M-CKM-1D</t>
  </si>
  <si>
    <r>
      <t>Креатинкіназа МВ</t>
    </r>
    <r>
      <rPr>
        <i/>
        <sz val="10"/>
        <rFont val="Arial Narrow"/>
        <family val="2"/>
        <charset val="204"/>
      </rPr>
      <t xml:space="preserve"> (кров, сиров., плазма)</t>
    </r>
  </si>
  <si>
    <t>CK-MB (blood, serum, plasma)</t>
  </si>
  <si>
    <t>Креатинкиназа МВ (кровь, сывор., плазма)</t>
  </si>
  <si>
    <t>166776-25</t>
  </si>
  <si>
    <r>
      <t>Креатинкіназа МВ</t>
    </r>
    <r>
      <rPr>
        <i/>
        <sz val="10"/>
        <rFont val="Arial Narrow"/>
        <family val="2"/>
        <charset val="204"/>
      </rPr>
      <t xml:space="preserve"> (сиров.)</t>
    </r>
  </si>
  <si>
    <t>166777-25</t>
  </si>
  <si>
    <t>M-MYO-1D</t>
  </si>
  <si>
    <r>
      <t xml:space="preserve">Міоглобін </t>
    </r>
    <r>
      <rPr>
        <i/>
        <sz val="10"/>
        <rFont val="Arial Narrow"/>
        <family val="2"/>
        <charset val="204"/>
      </rPr>
      <t>(кров, сиров., плазма)</t>
    </r>
  </si>
  <si>
    <t>Myoglobin (blood, serum, plasma)</t>
  </si>
  <si>
    <t>Миоглобин (кровь, сывор., плазма)</t>
  </si>
  <si>
    <t>50 нг/мл</t>
  </si>
  <si>
    <t>3-021-000</t>
  </si>
  <si>
    <r>
      <t xml:space="preserve">Міоглобін </t>
    </r>
    <r>
      <rPr>
        <i/>
        <sz val="10"/>
        <rFont val="Arial Narrow"/>
        <family val="2"/>
        <charset val="204"/>
      </rPr>
      <t>(сиров. та сеча)</t>
    </r>
  </si>
  <si>
    <r>
      <t xml:space="preserve">Mioglobin </t>
    </r>
    <r>
      <rPr>
        <i/>
        <sz val="10"/>
        <rFont val="Arial Narrow"/>
        <family val="2"/>
        <charset val="204"/>
      </rPr>
      <t>(serum, urine)</t>
    </r>
  </si>
  <si>
    <r>
      <t xml:space="preserve">Миоглобін </t>
    </r>
    <r>
      <rPr>
        <i/>
        <sz val="10"/>
        <rFont val="Arial Narrow"/>
        <family val="2"/>
        <charset val="204"/>
      </rPr>
      <t>(сывор. и моча)</t>
    </r>
  </si>
  <si>
    <t>3-021-001</t>
  </si>
  <si>
    <r>
      <t xml:space="preserve">Міоглобін </t>
    </r>
    <r>
      <rPr>
        <i/>
        <sz val="10"/>
        <rFont val="Arial Narrow"/>
        <family val="2"/>
        <charset val="204"/>
      </rPr>
      <t>( кров)</t>
    </r>
  </si>
  <si>
    <r>
      <t xml:space="preserve">Mioglobin </t>
    </r>
    <r>
      <rPr>
        <i/>
        <sz val="10"/>
        <rFont val="Arial Narrow"/>
        <family val="2"/>
        <charset val="204"/>
      </rPr>
      <t>(blood)</t>
    </r>
  </si>
  <si>
    <r>
      <t xml:space="preserve">Миоглобін </t>
    </r>
    <r>
      <rPr>
        <i/>
        <sz val="10"/>
        <rFont val="Arial Narrow"/>
        <family val="2"/>
        <charset val="204"/>
      </rPr>
      <t>( кровь)</t>
    </r>
  </si>
  <si>
    <t>166773-25</t>
  </si>
  <si>
    <r>
      <t>Міоглобін</t>
    </r>
    <r>
      <rPr>
        <i/>
        <sz val="10"/>
        <rFont val="Arial Narrow"/>
        <family val="2"/>
        <charset val="204"/>
      </rPr>
      <t xml:space="preserve"> (сиров.)</t>
    </r>
  </si>
  <si>
    <t>166774-25</t>
  </si>
  <si>
    <t>3-023-200</t>
  </si>
  <si>
    <r>
      <t xml:space="preserve">Тропонін I /Міоглобін </t>
    </r>
    <r>
      <rPr>
        <i/>
        <strike/>
        <sz val="10"/>
        <rFont val="Arial Narrow"/>
        <family val="2"/>
        <charset val="204"/>
      </rPr>
      <t>(кров)</t>
    </r>
  </si>
  <si>
    <r>
      <t xml:space="preserve">Troponin I/Mioglobin </t>
    </r>
    <r>
      <rPr>
        <i/>
        <sz val="10"/>
        <rFont val="Arial Narrow"/>
        <family val="2"/>
        <charset val="204"/>
      </rPr>
      <t>(blood)</t>
    </r>
  </si>
  <si>
    <r>
      <t xml:space="preserve">Тропонин I/Миоглобин </t>
    </r>
    <r>
      <rPr>
        <i/>
        <sz val="10"/>
        <rFont val="Arial Narrow"/>
        <family val="2"/>
        <charset val="204"/>
      </rPr>
      <t>(кровь)</t>
    </r>
  </si>
  <si>
    <t>3-023-000</t>
  </si>
  <si>
    <r>
      <t xml:space="preserve">Тропонін I /Міоглобін </t>
    </r>
    <r>
      <rPr>
        <i/>
        <strike/>
        <sz val="10"/>
        <rFont val="Arial Narrow"/>
        <family val="2"/>
        <charset val="204"/>
      </rPr>
      <t>(сиров.)</t>
    </r>
  </si>
  <si>
    <r>
      <t xml:space="preserve">Troponin I/Mioglobin </t>
    </r>
    <r>
      <rPr>
        <i/>
        <sz val="10"/>
        <rFont val="Arial Narrow"/>
        <family val="2"/>
        <charset val="204"/>
      </rPr>
      <t>(serum)</t>
    </r>
  </si>
  <si>
    <r>
      <t xml:space="preserve">Тропонин I/Миоглобин </t>
    </r>
    <r>
      <rPr>
        <i/>
        <sz val="10"/>
        <rFont val="Arial Narrow"/>
        <family val="2"/>
        <charset val="204"/>
      </rPr>
      <t>(сывор.)</t>
    </r>
  </si>
  <si>
    <t>Z08120CE</t>
  </si>
  <si>
    <r>
      <t>Тропонін I</t>
    </r>
    <r>
      <rPr>
        <i/>
        <sz val="10"/>
        <rFont val="Arial Narrow"/>
        <family val="2"/>
        <charset val="204"/>
      </rPr>
      <t xml:space="preserve"> (кров, сиров., плазма)</t>
    </r>
  </si>
  <si>
    <r>
      <t xml:space="preserve">Troponin I </t>
    </r>
    <r>
      <rPr>
        <i/>
        <sz val="10"/>
        <rFont val="Arial Narrow"/>
        <family val="2"/>
        <charset val="204"/>
      </rPr>
      <t>(blood, serum, plasma)</t>
    </r>
  </si>
  <si>
    <r>
      <t xml:space="preserve">Тропонин I </t>
    </r>
    <r>
      <rPr>
        <i/>
        <sz val="10"/>
        <rFont val="Arial Narrow"/>
        <family val="2"/>
        <charset val="204"/>
      </rPr>
      <t>(сывор./цельная кровь)</t>
    </r>
  </si>
  <si>
    <t>M-TNI-4D</t>
  </si>
  <si>
    <t>Troponin I, serum/whole blood</t>
  </si>
  <si>
    <t>Тропонин I (кровь, сывор., плазма)</t>
  </si>
  <si>
    <t>T825-A</t>
  </si>
  <si>
    <t>Troponin I Card Test</t>
  </si>
  <si>
    <t>M-TNI-2D</t>
  </si>
  <si>
    <t>TRO-W23</t>
  </si>
  <si>
    <t>3-019-000</t>
  </si>
  <si>
    <r>
      <t>Тропонін I</t>
    </r>
    <r>
      <rPr>
        <i/>
        <sz val="10"/>
        <rFont val="Arial Narrow"/>
        <family val="2"/>
        <charset val="204"/>
      </rPr>
      <t xml:space="preserve"> (сиров.)</t>
    </r>
  </si>
  <si>
    <t>3-019-200</t>
  </si>
  <si>
    <r>
      <t>Тропонін I</t>
    </r>
    <r>
      <rPr>
        <i/>
        <sz val="10"/>
        <rFont val="Arial Narrow"/>
        <family val="2"/>
        <charset val="204"/>
      </rPr>
      <t xml:space="preserve"> (кров)</t>
    </r>
  </si>
  <si>
    <t>166771-25</t>
  </si>
  <si>
    <t>166772-25</t>
  </si>
  <si>
    <t>див. розділ «Імуноферментний аналіз /  Автоімуні захворювання – Імуноблот»</t>
  </si>
  <si>
    <t>see appropriate section in "ELISA" chapter</t>
  </si>
  <si>
    <t>см. раздел «ИФА / Автоиммунные заболевания – Иммуноблот»</t>
  </si>
  <si>
    <t>Tumor Markers</t>
  </si>
  <si>
    <t>AFP-P11</t>
  </si>
  <si>
    <r>
      <t>Альфа-фетопротеїн</t>
    </r>
    <r>
      <rPr>
        <i/>
        <sz val="10"/>
        <color indexed="8"/>
        <rFont val="Arial Narrow"/>
        <family val="2"/>
        <charset val="204"/>
      </rPr>
      <t xml:space="preserve"> (сиров., плазма)</t>
    </r>
  </si>
  <si>
    <r>
      <t xml:space="preserve">AFP </t>
    </r>
    <r>
      <rPr>
        <i/>
        <sz val="10"/>
        <color indexed="8"/>
        <rFont val="Arial Narrow"/>
        <family val="2"/>
        <charset val="204"/>
      </rPr>
      <t>(serum, plasma)</t>
    </r>
  </si>
  <si>
    <t>Альфа-фетопротеин (сывор., плазма)</t>
  </si>
  <si>
    <t>25 нг/мл</t>
  </si>
  <si>
    <t>AFP-W11</t>
  </si>
  <si>
    <r>
      <t>Альфа-фетопротеїн</t>
    </r>
    <r>
      <rPr>
        <i/>
        <sz val="10"/>
        <color indexed="8"/>
        <rFont val="Arial Narrow"/>
        <family val="2"/>
        <charset val="204"/>
      </rPr>
      <t xml:space="preserve"> (кров, сиров., плазма)</t>
    </r>
  </si>
  <si>
    <r>
      <t xml:space="preserve">AFP </t>
    </r>
    <r>
      <rPr>
        <i/>
        <sz val="10"/>
        <color indexed="8"/>
        <rFont val="Arial Narrow"/>
        <family val="2"/>
        <charset val="204"/>
      </rPr>
      <t>(blood, serum, plasma)</t>
    </r>
  </si>
  <si>
    <t>Альфа-фетопротеин (кровь, сывор., плазма)</t>
  </si>
  <si>
    <t>M-AFP-1D</t>
  </si>
  <si>
    <t>AFP-W23</t>
  </si>
  <si>
    <t>A770-A</t>
  </si>
  <si>
    <t>13041-50</t>
  </si>
  <si>
    <t>Бета-2 Мікроглобулін калібратор (сироватка)</t>
  </si>
  <si>
    <t>Beta-2 Microglobuin Calibrators (serum)</t>
  </si>
  <si>
    <t>Бета-2 Микроглобулин калибратор (сироватка)</t>
  </si>
  <si>
    <t>A00735</t>
  </si>
  <si>
    <t>Бета-2-Мікроглобулін калібратор, набір 4 значень</t>
  </si>
  <si>
    <t>Beta-2 Microglobuin Calibrators</t>
  </si>
  <si>
    <t>Бета-2-Микроглобулин калибратор, набор 4 значений</t>
  </si>
  <si>
    <t>A00818</t>
  </si>
  <si>
    <t>Бета-2-Мікроглобулін контроль</t>
  </si>
  <si>
    <t>Beta-2 Microglobuin Control</t>
  </si>
  <si>
    <t>Бета-2-Микроглобулин контроль</t>
  </si>
  <si>
    <t>A00819</t>
  </si>
  <si>
    <t>A00532</t>
  </si>
  <si>
    <t>Гаптоглобін</t>
  </si>
  <si>
    <t>Haptoglobin</t>
  </si>
  <si>
    <t>Гаптоглобин</t>
  </si>
  <si>
    <t>4-587</t>
  </si>
  <si>
    <t>4-593</t>
  </si>
  <si>
    <t>Глікогемоглобін</t>
  </si>
  <si>
    <t>HbA1c</t>
  </si>
  <si>
    <t>Гликогемоглобин</t>
  </si>
  <si>
    <t>4-318</t>
  </si>
  <si>
    <t>Глікогемоглобін калібратори</t>
  </si>
  <si>
    <t>HbA1c Calibrators</t>
  </si>
  <si>
    <t>Гликогемоглобин калибраторы</t>
  </si>
  <si>
    <t>5*2</t>
  </si>
  <si>
    <t>4-319</t>
  </si>
  <si>
    <t>Глікогемоглобін контроль</t>
  </si>
  <si>
    <t>HbA1c Control</t>
  </si>
  <si>
    <t>Гликогемоглобин контроль</t>
  </si>
  <si>
    <t>4*0,25</t>
  </si>
  <si>
    <t>40 тестів</t>
  </si>
  <si>
    <t>Y04606</t>
  </si>
  <si>
    <t>Глікогемоглобін прямий</t>
  </si>
  <si>
    <t>HbA1c Direct</t>
  </si>
  <si>
    <t>Гликогемоглобин прямой</t>
  </si>
  <si>
    <t>Y04602</t>
  </si>
  <si>
    <t>Y04605</t>
  </si>
  <si>
    <t>Глікогемоглобін прямий - гемолізуючий реагент</t>
  </si>
  <si>
    <t>HbA1c Direct - Hemolysis Reagent</t>
  </si>
  <si>
    <t>Гликогемоглобин прямой - гемолизирующий реагент</t>
  </si>
  <si>
    <t>Y04603</t>
  </si>
  <si>
    <t>Глікогемоглобін прямий набір калібраторів 4 рівні</t>
  </si>
  <si>
    <t>Гликогемоглобин прямой набор калибраторов 4 уровня</t>
  </si>
  <si>
    <t>4*0,5</t>
  </si>
  <si>
    <t>Y04604</t>
  </si>
  <si>
    <t>Глікогемоглобін прямий набір контролів 2 рівні</t>
  </si>
  <si>
    <t>Фасціола печінкова</t>
  </si>
  <si>
    <t>Інфекція - різне</t>
  </si>
  <si>
    <t>Инфекция - разное</t>
  </si>
  <si>
    <t>Infection - Various</t>
  </si>
  <si>
    <t>Епштейна-Барра вірусу капс. антиген IgG</t>
  </si>
  <si>
    <t>Эпштейна-Барра вируса капс. антиген IgG</t>
  </si>
  <si>
    <t>Епштейна-Барра вірусу капс. антиген IgM</t>
  </si>
  <si>
    <t>Эпштейна-Барра вируса капс. антиген IgM</t>
  </si>
  <si>
    <t>Малярія</t>
  </si>
  <si>
    <r>
      <t xml:space="preserve">Імуно-Контроль ІІ </t>
    </r>
    <r>
      <rPr>
        <i/>
        <sz val="8"/>
        <rFont val="Arial Narrow"/>
        <family val="2"/>
        <charset val="204"/>
      </rPr>
      <t>(б2-мікроглобулін, міоглобін, феритин, IgE)</t>
    </r>
  </si>
  <si>
    <r>
      <t xml:space="preserve">Immuno-Control II </t>
    </r>
    <r>
      <rPr>
        <i/>
        <sz val="10"/>
        <rFont val="Arial Narrow"/>
        <family val="2"/>
        <charset val="204"/>
      </rPr>
      <t>(b2-microglobulin, mioglobin, ferritin, IgE)</t>
    </r>
  </si>
  <si>
    <r>
      <t xml:space="preserve">Иммуно-Контроль II </t>
    </r>
    <r>
      <rPr>
        <i/>
        <sz val="10"/>
        <rFont val="Arial Narrow"/>
        <family val="2"/>
        <charset val="204"/>
      </rPr>
      <t>(б2-микроглобулин, миоглобин, ферритин, IgE)</t>
    </r>
  </si>
  <si>
    <t>4-291</t>
  </si>
  <si>
    <r>
      <t xml:space="preserve">Імуно-Контроль ІІІ </t>
    </r>
    <r>
      <rPr>
        <i/>
        <sz val="8"/>
        <rFont val="Arial Narrow"/>
        <family val="2"/>
        <charset val="204"/>
      </rPr>
      <t>(а1-антитрипсин, а1-глікопротеїн, а2-макроглобулін, антитромбін ІІІ, С3, церулоплазмін, гаптоглобін, IgA, IgG, IgM, трансферин, альбумін, преальбумін)</t>
    </r>
  </si>
  <si>
    <r>
      <t xml:space="preserve">Immuno-Control III </t>
    </r>
    <r>
      <rPr>
        <i/>
        <sz val="10"/>
        <rFont val="Arial Narrow"/>
        <family val="2"/>
        <charset val="204"/>
      </rPr>
      <t>(а1-antitrypsin, а1-glicoprotein, а2-macroglobulin, antithrombin ІІІ, С3, ceruloplasmin, gaptoglobin, IgA, IgG, IgM, transferrin, albumin, prealbumin)</t>
    </r>
  </si>
  <si>
    <r>
      <t xml:space="preserve">Иммуно-контроль ІІІ </t>
    </r>
    <r>
      <rPr>
        <i/>
        <sz val="10"/>
        <rFont val="Arial Narrow"/>
        <family val="2"/>
        <charset val="204"/>
      </rPr>
      <t>(а1-антитрипсин, а1-гликопротеин, а2-макроглобулин, антитромбин ІІІ, С3, С3, церулоплазмин, гаптоглобин, IgA, IgG, IgM, трансферрин, альбумин, преальбумин)</t>
    </r>
  </si>
  <si>
    <t>A00590</t>
  </si>
  <si>
    <t>Імуно-Контроль</t>
  </si>
  <si>
    <t>Protein Control</t>
  </si>
  <si>
    <t>Иммуно-контроль</t>
  </si>
  <si>
    <t>A00800</t>
  </si>
  <si>
    <r>
      <t>Імуно-Контроль</t>
    </r>
    <r>
      <rPr>
        <i/>
        <sz val="8"/>
        <rFont val="Arial Narrow"/>
        <family val="2"/>
        <charset val="204"/>
      </rPr>
      <t xml:space="preserve"> (альбумін, преальбумін, а1-антитрипсин, а1-глікопротеїн, а2-макроглобулін, антитромбін ІІІ, гаптоглобін, С1 Естерази інгібітор, С3, С4, IgA, IgG, IgM, каппа, лямбда, трансферин, церулоплазмін)</t>
    </r>
  </si>
  <si>
    <r>
      <t xml:space="preserve">Protein Control </t>
    </r>
    <r>
      <rPr>
        <i/>
        <sz val="10"/>
        <rFont val="Arial Narrow"/>
        <family val="2"/>
        <charset val="204"/>
      </rPr>
      <t>(аlbumin, prealbumin, а1-antitrypsin, а1-glicoprotein, а2-macroglobulin, antithrombin ІІІ, gaptoglobin, С1 esterase ingibitor, С3, С4, IgA, IgG, IgM, cappa, lambda, transferrin, ceruloplasmin)</t>
    </r>
  </si>
  <si>
    <r>
      <t xml:space="preserve">Иммуно-контроль </t>
    </r>
    <r>
      <rPr>
        <i/>
        <sz val="10"/>
        <rFont val="Arial Narrow"/>
        <family val="2"/>
        <charset val="204"/>
      </rPr>
      <t>(альбумин, преальбумин, а1-антитрипсин, а1-гликопротеин, а2-макроглобулин, антитромбин ІІІ, гаптоглобин, С1 эстеразы ингибитор, С3, С4, IgA, IgG, IgM, каппа, лямбда, трансферрин, церулоплазмин)</t>
    </r>
  </si>
  <si>
    <t>A00801</t>
  </si>
  <si>
    <t>Протеїновий контроль + СРБ</t>
  </si>
  <si>
    <t>A00802</t>
  </si>
  <si>
    <t>A04823</t>
  </si>
  <si>
    <t>Потрійний контроль (АСО, СРБ, РФ)</t>
  </si>
  <si>
    <t>A04824</t>
  </si>
  <si>
    <t>A03808</t>
  </si>
  <si>
    <t>Педіатричний контроль</t>
  </si>
  <si>
    <t>A03809</t>
  </si>
  <si>
    <t>name</t>
  </si>
  <si>
    <t>Об'єм, мл</t>
  </si>
  <si>
    <t>К-сть
тестів</t>
  </si>
  <si>
    <t>Ціна 1 тесту</t>
  </si>
  <si>
    <t>Ціна 1 мл.</t>
  </si>
  <si>
    <t>Объем, мл</t>
  </si>
  <si>
    <t>Кол-во тестов
тестів</t>
  </si>
  <si>
    <t>Цена 1 теста</t>
  </si>
  <si>
    <t>Volume, ml</t>
  </si>
  <si>
    <t>Quantity of tests</t>
  </si>
  <si>
    <t>Price 1 test</t>
  </si>
  <si>
    <t>РЕАГЕНТИ ДЛЯ АНАЛІЗАТОРІВ
 PRESTIGE та SAPРHIRE (24 tray)</t>
  </si>
  <si>
    <t>РЕАГЕНТЫ к АНАЛИЗАТОРАМ 
 PRESTIGE и SAPРHIRE (24 tray)</t>
  </si>
  <si>
    <t>REAGENTS FOR ANALYZERS
 PRESTIGE and SAPРHIRE (24 tray)</t>
  </si>
  <si>
    <t>4-238</t>
  </si>
  <si>
    <t>4-245</t>
  </si>
  <si>
    <t>Bilirubin total</t>
  </si>
  <si>
    <t>6*40</t>
  </si>
  <si>
    <t>6*11,5</t>
  </si>
  <si>
    <t>4-248</t>
  </si>
  <si>
    <t>Bilirubin direct</t>
  </si>
  <si>
    <t>4*40</t>
  </si>
  <si>
    <t>4*11,5</t>
  </si>
  <si>
    <t>4-236</t>
  </si>
  <si>
    <t>Protein total</t>
  </si>
  <si>
    <t>4-242</t>
  </si>
  <si>
    <t>Білок в сечі**</t>
  </si>
  <si>
    <t>Urine protein</t>
  </si>
  <si>
    <t>2*60</t>
  </si>
  <si>
    <t>4-201</t>
  </si>
  <si>
    <t>4-233</t>
  </si>
  <si>
    <t>Creatinine</t>
  </si>
  <si>
    <t>4-208</t>
  </si>
  <si>
    <t>Uric acid</t>
  </si>
  <si>
    <t>4-206</t>
  </si>
  <si>
    <t>4-253</t>
  </si>
  <si>
    <t>Triglycerides</t>
  </si>
  <si>
    <t>Триглицериды</t>
  </si>
  <si>
    <t>4-204</t>
  </si>
  <si>
    <t>4-179</t>
  </si>
  <si>
    <t>Cholesterol HDL direct</t>
  </si>
  <si>
    <t>4-180</t>
  </si>
  <si>
    <t>Cholesterol LDL direct</t>
  </si>
  <si>
    <t>4-216</t>
  </si>
  <si>
    <t>ALAT</t>
  </si>
  <si>
    <t>4-255</t>
  </si>
  <si>
    <t>Amylase alpha</t>
  </si>
  <si>
    <t>4-214</t>
  </si>
  <si>
    <t>ASAT</t>
  </si>
  <si>
    <t>4-224</t>
  </si>
  <si>
    <t>Гама-глутамілтрансфераза (ГГТ)**</t>
  </si>
  <si>
    <t>4-241</t>
  </si>
  <si>
    <t>Гідроксибутиратдегідрогеназа**</t>
  </si>
  <si>
    <t>Гидроксибутиратдегидрогеназа</t>
  </si>
  <si>
    <t>4-220</t>
  </si>
  <si>
    <t>Creatine kinase</t>
  </si>
  <si>
    <t>4-227</t>
  </si>
  <si>
    <t>Creatine kinase-MB</t>
  </si>
  <si>
    <t>4-239</t>
  </si>
  <si>
    <t>LDH</t>
  </si>
  <si>
    <t>4-185</t>
  </si>
  <si>
    <t>Lipase</t>
  </si>
  <si>
    <t>4*19</t>
  </si>
  <si>
    <t>4-249</t>
  </si>
  <si>
    <t>Фосфатаза кисла**</t>
  </si>
  <si>
    <t>Acid phosphatase</t>
  </si>
  <si>
    <t>Фосфатаза кислая</t>
  </si>
  <si>
    <t>6*20</t>
  </si>
  <si>
    <t>4-212</t>
  </si>
  <si>
    <t>Alkaline phosphatase</t>
  </si>
  <si>
    <t>4-258</t>
  </si>
  <si>
    <t>4-186</t>
  </si>
  <si>
    <t>Заліза зв'язуюча здатність**</t>
  </si>
  <si>
    <t xml:space="preserve">Iron binding capacity </t>
  </si>
  <si>
    <t>1*40</t>
  </si>
  <si>
    <t>1*8,5</t>
  </si>
  <si>
    <t>4-251</t>
  </si>
  <si>
    <t>4-229</t>
  </si>
  <si>
    <t>4-243</t>
  </si>
  <si>
    <t>Специфические протеины</t>
  </si>
  <si>
    <t>Specific Proteins</t>
  </si>
  <si>
    <t>4-315</t>
  </si>
  <si>
    <t>Alpha-1-antitripsin</t>
  </si>
  <si>
    <t>4-314</t>
  </si>
  <si>
    <t>Alpha-1-acid glycoprotein</t>
  </si>
  <si>
    <t>4-268</t>
  </si>
  <si>
    <t>Barbiturates strips, cut-off 300 ng/ml</t>
  </si>
  <si>
    <t>M-BZO-2T</t>
  </si>
  <si>
    <t>Benzodiazepines strips, cut-off 200 ng/ml</t>
  </si>
  <si>
    <t>200 нг/мл</t>
  </si>
  <si>
    <t>M-BZO-1T</t>
  </si>
  <si>
    <t>Benzodiazepines strips, cut-off 300 ng/ml</t>
  </si>
  <si>
    <t>M-BUP-1T</t>
  </si>
  <si>
    <t>Buprenorphine-Metabolites strips, cut-off 10 ng/ml</t>
  </si>
  <si>
    <t>10 нг/мл</t>
  </si>
  <si>
    <t>M-MET-2T</t>
  </si>
  <si>
    <t>Екстазі (Метиленедіоксіметамфетамін)</t>
  </si>
  <si>
    <t>MDMA (Methylenedioxymethamphetamine) strips, cut-off 1000 ng/ml</t>
  </si>
  <si>
    <t>M-COC-2T</t>
  </si>
  <si>
    <t>Кокаїн</t>
  </si>
  <si>
    <t>Cocaine strips, cut-off 100 ng/ml</t>
  </si>
  <si>
    <t>100 нг/мл</t>
  </si>
  <si>
    <t>M-COC-3T</t>
  </si>
  <si>
    <t>M-COC-1T</t>
  </si>
  <si>
    <t>Cocaine strips, cut-off 300 ng/ml</t>
  </si>
  <si>
    <t>M-MET-3T</t>
  </si>
  <si>
    <t>Methamphetamines strips, cut-off 300 ng/ml</t>
  </si>
  <si>
    <t>M-MET-1T</t>
  </si>
  <si>
    <t>Methamphetamines strips, cut-off 1000 ng/ml</t>
  </si>
  <si>
    <t>M-MTD-1T</t>
  </si>
  <si>
    <t>Methadone strips, cut-off 300 ng/ml</t>
  </si>
  <si>
    <t>M-MOR-3T</t>
  </si>
  <si>
    <t>Морфін / Опіати</t>
  </si>
  <si>
    <t>Morphine / Opiates strips, cut-off 100 ng/ml</t>
  </si>
  <si>
    <t>M-MOR-4T</t>
  </si>
  <si>
    <t>M-MOR-1T</t>
  </si>
  <si>
    <t>Morphine / Opiates strips, cut-off 300 ng/ml</t>
  </si>
  <si>
    <t>M-MOR-2T</t>
  </si>
  <si>
    <t>Morphine / Opiates strips, cut-off 2000 ng/ml</t>
  </si>
  <si>
    <t>2000 нг/мл</t>
  </si>
  <si>
    <t>M-TCA-1T</t>
  </si>
  <si>
    <t>Трициклічні Антидепресанти</t>
  </si>
  <si>
    <t>Tricyclic Antidepressants strips, cut-off 1000 ng/ml</t>
  </si>
  <si>
    <t>M-PCP-1T</t>
  </si>
  <si>
    <t xml:space="preserve"> Phencyclidine strips, cut-off 25 ng/ml</t>
  </si>
  <si>
    <t xml:space="preserve"> Z06589 </t>
  </si>
  <si>
    <r>
      <t>DOA AMP TOUCH TEST</t>
    </r>
    <r>
      <rPr>
        <i/>
        <sz val="10"/>
        <color indexed="8"/>
        <rFont val="Arial Narrow"/>
        <family val="2"/>
        <charset val="204"/>
      </rPr>
      <t xml:space="preserve"> (Амфетамін)</t>
    </r>
  </si>
  <si>
    <r>
      <t xml:space="preserve"> </t>
    </r>
    <r>
      <rPr>
        <b/>
        <sz val="10"/>
        <color indexed="8"/>
        <rFont val="Arial Narrow"/>
        <family val="2"/>
        <charset val="204"/>
      </rPr>
      <t>DOA AMP TOUCH TEST (AMPHETAMINE)</t>
    </r>
  </si>
  <si>
    <t>DOA AMP TOUCH TEST (АМФЕТАМИН)</t>
  </si>
  <si>
    <r>
      <t xml:space="preserve"> </t>
    </r>
    <r>
      <rPr>
        <sz val="6.9"/>
        <color indexed="8"/>
        <rFont val="Arial Cyr"/>
        <family val="2"/>
        <charset val="204"/>
      </rPr>
      <t xml:space="preserve">Z06587 </t>
    </r>
  </si>
  <si>
    <r>
      <t xml:space="preserve">DOA COC TOUCH TEST </t>
    </r>
    <r>
      <rPr>
        <i/>
        <sz val="10"/>
        <color indexed="8"/>
        <rFont val="Arial Narrow"/>
        <family val="2"/>
        <charset val="204"/>
      </rPr>
      <t>(Кокаїн)</t>
    </r>
  </si>
  <si>
    <r>
      <t xml:space="preserve"> </t>
    </r>
    <r>
      <rPr>
        <b/>
        <sz val="10"/>
        <color indexed="8"/>
        <rFont val="Arial Narrow"/>
        <family val="2"/>
        <charset val="204"/>
      </rPr>
      <t>DOA COC TOUCH TEST (COCAINE)</t>
    </r>
  </si>
  <si>
    <t>DOA COC TOUCH TEST (КОКАИН)</t>
  </si>
  <si>
    <t xml:space="preserve"> Z06588 </t>
  </si>
  <si>
    <r>
      <t>DOA MET TOUCH TEST</t>
    </r>
    <r>
      <rPr>
        <i/>
        <sz val="10"/>
        <rFont val="Arial Narrow"/>
        <family val="2"/>
        <charset val="204"/>
      </rPr>
      <t xml:space="preserve"> (Метамфетамін)</t>
    </r>
  </si>
  <si>
    <t>DOA MET TOUCH TEST (METAMPHETAMINE)</t>
  </si>
  <si>
    <t>DOA MET TOUCH TEST (METАМФЕТАМИН)</t>
  </si>
  <si>
    <t xml:space="preserve"> Z06590 </t>
  </si>
  <si>
    <r>
      <t xml:space="preserve">DOA MOP TOUCH TEST </t>
    </r>
    <r>
      <rPr>
        <i/>
        <sz val="10"/>
        <color indexed="8"/>
        <rFont val="Arial Narrow"/>
        <family val="2"/>
        <charset val="204"/>
      </rPr>
      <t>(Опіати)</t>
    </r>
    <r>
      <rPr>
        <b/>
        <sz val="10"/>
        <color indexed="8"/>
        <rFont val="Arial Narrow"/>
        <family val="2"/>
        <charset val="204"/>
      </rPr>
      <t xml:space="preserve"> </t>
    </r>
  </si>
  <si>
    <r>
      <t xml:space="preserve"> </t>
    </r>
    <r>
      <rPr>
        <b/>
        <sz val="10"/>
        <color indexed="8"/>
        <rFont val="Arial Narrow"/>
        <family val="2"/>
        <charset val="204"/>
      </rPr>
      <t xml:space="preserve">DOA MOP TOUCH TEST (OPIATES) </t>
    </r>
  </si>
  <si>
    <t xml:space="preserve">DOA MOP TOUCH TEST (ОПИАТЫ) </t>
  </si>
  <si>
    <t xml:space="preserve"> Z05585 </t>
  </si>
  <si>
    <r>
      <t xml:space="preserve">DOA MULTI-6 HS TOUCH TEST (AMP,COC,THC,MET,OPI,PCP) </t>
    </r>
    <r>
      <rPr>
        <i/>
        <sz val="10"/>
        <color indexed="8"/>
        <rFont val="Arial Narrow"/>
        <family val="2"/>
        <charset val="204"/>
      </rPr>
      <t xml:space="preserve">(наркотики в сироватці) </t>
    </r>
  </si>
  <si>
    <r>
      <t xml:space="preserve"> </t>
    </r>
    <r>
      <rPr>
        <b/>
        <sz val="10"/>
        <color indexed="8"/>
        <rFont val="Arial Narrow"/>
        <family val="2"/>
        <charset val="204"/>
      </rPr>
      <t xml:space="preserve">DOA MULTI-6 HS TOUCH TEST (AMP,COC,THC,MET,OPI,PCP)  </t>
    </r>
  </si>
  <si>
    <t xml:space="preserve">DOA MULTI-6 HS TOUCH TEST (наркотики в сыворотке) (AMP,COC,THC,MET,OPI,PCP)  </t>
  </si>
  <si>
    <t xml:space="preserve"> Z04580CE </t>
  </si>
  <si>
    <r>
      <t xml:space="preserve">DOA SALIVA MULTI-6 TEST (AMP, COC, THC, MET, OPI, PCP) </t>
    </r>
    <r>
      <rPr>
        <i/>
        <sz val="10"/>
        <color indexed="8"/>
        <rFont val="Arial Narrow"/>
        <family val="2"/>
        <charset val="204"/>
      </rPr>
      <t xml:space="preserve">(наркотики в слині) </t>
    </r>
  </si>
  <si>
    <r>
      <t xml:space="preserve"> </t>
    </r>
    <r>
      <rPr>
        <b/>
        <sz val="10"/>
        <color indexed="8"/>
        <rFont val="Arial Narrow"/>
        <family val="2"/>
        <charset val="204"/>
      </rPr>
      <t>DOA SALIVA MULTI-6 TEST (AMP,COC,THC,MET,OPI,PCP)</t>
    </r>
  </si>
  <si>
    <t>DOA SALIVA MULTI-6 TEST (наркотики в слюне) (AMP,COC,THC,MET,OPI,PCP)</t>
  </si>
  <si>
    <r>
      <t xml:space="preserve"> </t>
    </r>
    <r>
      <rPr>
        <sz val="6.9"/>
        <color indexed="8"/>
        <rFont val="Arial Cyr"/>
        <family val="2"/>
        <charset val="204"/>
      </rPr>
      <t xml:space="preserve">117,81 </t>
    </r>
    <r>
      <rPr>
        <sz val="10"/>
        <rFont val="Arial Cyr"/>
        <family val="2"/>
        <charset val="204"/>
      </rPr>
      <t xml:space="preserve"> </t>
    </r>
  </si>
  <si>
    <t xml:space="preserve"> Z08581CE </t>
  </si>
  <si>
    <r>
      <t>DOA SALIVA MULTI-6/1 TEST (AMP, COC, THC, MET, OPI, MTD)</t>
    </r>
    <r>
      <rPr>
        <i/>
        <sz val="10"/>
        <color indexed="8"/>
        <rFont val="Arial Narrow"/>
        <family val="2"/>
        <charset val="204"/>
      </rPr>
      <t xml:space="preserve"> (наркотики в слині) </t>
    </r>
  </si>
  <si>
    <r>
      <t xml:space="preserve"> </t>
    </r>
    <r>
      <rPr>
        <b/>
        <sz val="10"/>
        <color indexed="8"/>
        <rFont val="Arial Narrow"/>
        <family val="2"/>
        <charset val="204"/>
      </rPr>
      <t xml:space="preserve">DOA SALIVA MULTI-6/1 TEST (AMP,COC,THC,MET,OPI,MTD) </t>
    </r>
    <r>
      <rPr>
        <b/>
        <sz val="10"/>
        <rFont val="Arial Narrow"/>
        <family val="2"/>
        <charset val="204"/>
      </rPr>
      <t xml:space="preserve"> </t>
    </r>
  </si>
  <si>
    <r>
      <t xml:space="preserve">DOA SALIVA MULTI-6/1 TEST (наркотики в слюне) (AMP,COC,THC,MET,OPI,MTD) </t>
    </r>
    <r>
      <rPr>
        <b/>
        <sz val="10"/>
        <rFont val="Arial Narrow"/>
        <family val="2"/>
        <charset val="204"/>
      </rPr>
      <t xml:space="preserve"> </t>
    </r>
  </si>
  <si>
    <t xml:space="preserve"> Z09556 </t>
  </si>
  <si>
    <r>
      <t xml:space="preserve">HS Multi-6 Drug Test (AMP, COC, THC, MET, OPI, PCP) </t>
    </r>
    <r>
      <rPr>
        <i/>
        <sz val="10"/>
        <color indexed="8"/>
        <rFont val="Arial Narrow"/>
        <family val="2"/>
        <charset val="204"/>
      </rPr>
      <t xml:space="preserve">(наркотики в сироватці) </t>
    </r>
  </si>
  <si>
    <r>
      <t xml:space="preserve"> </t>
    </r>
    <r>
      <rPr>
        <b/>
        <sz val="10"/>
        <color indexed="8"/>
        <rFont val="Arial Narrow"/>
        <family val="2"/>
        <charset val="204"/>
      </rPr>
      <t>HS Multi-6 Drug Test (AMP,COC,THC,MET,OPI,PCP)</t>
    </r>
    <r>
      <rPr>
        <b/>
        <sz val="10"/>
        <rFont val="Arial Narrow"/>
        <family val="2"/>
        <charset val="204"/>
      </rPr>
      <t xml:space="preserve"> </t>
    </r>
  </si>
  <si>
    <r>
      <t>HS Multi-6 Drug Test (наркотики в сыворотке) (AMP,COC,THC,MET,OPI,PCP)</t>
    </r>
    <r>
      <rPr>
        <b/>
        <sz val="10"/>
        <rFont val="Arial Narrow"/>
        <family val="2"/>
        <charset val="204"/>
      </rPr>
      <t xml:space="preserve"> </t>
    </r>
  </si>
  <si>
    <r>
      <t xml:space="preserve"> </t>
    </r>
    <r>
      <rPr>
        <sz val="6.9"/>
        <color indexed="8"/>
        <rFont val="Arial Cyr"/>
        <family val="2"/>
        <charset val="204"/>
      </rPr>
      <t xml:space="preserve">88,51 </t>
    </r>
    <r>
      <rPr>
        <sz val="10"/>
        <rFont val="Arial Cyr"/>
        <family val="2"/>
        <charset val="204"/>
      </rPr>
      <t xml:space="preserve"> </t>
    </r>
  </si>
  <si>
    <t xml:space="preserve"> Z09555 </t>
  </si>
  <si>
    <r>
      <t>HS Multi-6/1 Drug Test (AMP, COC, THC, MET, OPI, MTD)</t>
    </r>
    <r>
      <rPr>
        <i/>
        <sz val="10"/>
        <color indexed="8"/>
        <rFont val="Arial Narrow"/>
        <family val="2"/>
        <charset val="204"/>
      </rPr>
      <t xml:space="preserve"> (наркотики в сироватці)</t>
    </r>
  </si>
  <si>
    <r>
      <t xml:space="preserve"> </t>
    </r>
    <r>
      <rPr>
        <b/>
        <sz val="10"/>
        <color indexed="8"/>
        <rFont val="Arial Narrow"/>
        <family val="2"/>
        <charset val="204"/>
      </rPr>
      <t>HS Multi-6/1 Drug Test (AMP,COC,THC,MET,OPI,MTD)</t>
    </r>
    <r>
      <rPr>
        <b/>
        <sz val="10"/>
        <rFont val="Arial Narrow"/>
        <family val="2"/>
        <charset val="204"/>
      </rPr>
      <t xml:space="preserve"> </t>
    </r>
  </si>
  <si>
    <r>
      <t>HS Multi-6/1 Drug Test (наркотики в сыворотке) (AMP,COC,THC,MET,OPI,MTD)</t>
    </r>
    <r>
      <rPr>
        <b/>
        <sz val="10"/>
        <rFont val="Arial Narrow"/>
        <family val="2"/>
        <charset val="204"/>
      </rPr>
      <t xml:space="preserve"> </t>
    </r>
  </si>
  <si>
    <t xml:space="preserve"> Z09570 </t>
  </si>
  <si>
    <t>Розчинник для шкіри і поту (використовується з DOA Multi-Panels)</t>
  </si>
  <si>
    <r>
      <t xml:space="preserve"> </t>
    </r>
    <r>
      <rPr>
        <b/>
        <sz val="10"/>
        <color indexed="8"/>
        <rFont val="Arial Narrow"/>
        <family val="2"/>
        <charset val="204"/>
      </rPr>
      <t>Skin and Sweat Solvent (use with DOA Multi-Panels)</t>
    </r>
  </si>
  <si>
    <r>
      <t>Растворитель для кожи и пота</t>
    </r>
    <r>
      <rPr>
        <b/>
        <sz val="10"/>
        <color indexed="8"/>
        <rFont val="Arial Narrow"/>
        <family val="2"/>
        <charset val="204"/>
      </rPr>
      <t xml:space="preserve"> (используется с DOA Multi-Panels)</t>
    </r>
  </si>
  <si>
    <t xml:space="preserve"> 50 mL </t>
  </si>
  <si>
    <r>
      <t xml:space="preserve"> </t>
    </r>
    <r>
      <rPr>
        <sz val="6.9"/>
        <color indexed="8"/>
        <rFont val="Arial Cyr"/>
        <family val="2"/>
        <charset val="204"/>
      </rPr>
      <t xml:space="preserve">4,77 </t>
    </r>
    <r>
      <rPr>
        <sz val="10"/>
        <rFont val="Arial Cyr"/>
        <family val="2"/>
        <charset val="204"/>
      </rPr>
      <t xml:space="preserve"> </t>
    </r>
  </si>
  <si>
    <t xml:space="preserve"> Z09560 </t>
  </si>
  <si>
    <r>
      <t xml:space="preserve">Екстракційний розчин ТГК </t>
    </r>
    <r>
      <rPr>
        <i/>
        <sz val="10"/>
        <rFont val="Arial Narrow"/>
        <family val="2"/>
        <charset val="204"/>
      </rPr>
      <t>(використовується з DOA Multi-Panels)</t>
    </r>
    <r>
      <rPr>
        <b/>
        <sz val="10"/>
        <rFont val="Arial Narrow"/>
        <family val="2"/>
        <charset val="204"/>
      </rPr>
      <t xml:space="preserve"> </t>
    </r>
  </si>
  <si>
    <r>
      <t xml:space="preserve"> </t>
    </r>
    <r>
      <rPr>
        <b/>
        <sz val="10"/>
        <color indexed="8"/>
        <rFont val="Arial Narrow"/>
        <family val="2"/>
        <charset val="204"/>
      </rPr>
      <t xml:space="preserve">THC Extraction Solution (use with DOA Multi-Panels) </t>
    </r>
    <r>
      <rPr>
        <b/>
        <sz val="10"/>
        <rFont val="Arial Narrow"/>
        <family val="2"/>
        <charset val="204"/>
      </rPr>
      <t xml:space="preserve"> </t>
    </r>
  </si>
  <si>
    <r>
      <t>Экстракционный раствор ТГК</t>
    </r>
    <r>
      <rPr>
        <b/>
        <sz val="10"/>
        <color indexed="8"/>
        <rFont val="Arial Narrow"/>
        <family val="2"/>
        <charset val="204"/>
      </rPr>
      <t xml:space="preserve"> (используется с DOA Multi-Panels) </t>
    </r>
    <r>
      <rPr>
        <b/>
        <sz val="10"/>
        <rFont val="Arial Narrow"/>
        <family val="2"/>
        <charset val="204"/>
      </rPr>
      <t xml:space="preserve"> </t>
    </r>
  </si>
  <si>
    <t xml:space="preserve"> 10 mL </t>
  </si>
  <si>
    <r>
      <t xml:space="preserve"> </t>
    </r>
    <r>
      <rPr>
        <sz val="6.9"/>
        <color indexed="8"/>
        <rFont val="Arial Cyr"/>
        <family val="2"/>
        <charset val="204"/>
      </rPr>
      <t xml:space="preserve">2,39 </t>
    </r>
    <r>
      <rPr>
        <sz val="10"/>
        <rFont val="Arial Cyr"/>
        <family val="2"/>
        <charset val="204"/>
      </rPr>
      <t xml:space="preserve"> </t>
    </r>
  </si>
  <si>
    <t xml:space="preserve"> Z03219 </t>
  </si>
  <si>
    <r>
      <t xml:space="preserve">Реакційний розчин для досліджень на поверхнях </t>
    </r>
    <r>
      <rPr>
        <i/>
        <sz val="10"/>
        <color indexed="8"/>
        <rFont val="Arial Narrow"/>
        <family val="2"/>
        <charset val="204"/>
      </rPr>
      <t>(використовується з DOA Multi-Panels)</t>
    </r>
  </si>
  <si>
    <r>
      <t xml:space="preserve"> </t>
    </r>
    <r>
      <rPr>
        <b/>
        <sz val="10"/>
        <color indexed="8"/>
        <rFont val="Arial Narrow"/>
        <family val="2"/>
        <charset val="204"/>
      </rPr>
      <t>Touch Test Developing Solution (use with DOA Multi-Panels  )</t>
    </r>
  </si>
  <si>
    <t>Реакционный раствор для исследований на поверхностях (используется с DOA Multi-Panels)</t>
  </si>
  <si>
    <t xml:space="preserve"> 25 x 1,5 mL </t>
  </si>
  <si>
    <r>
      <t xml:space="preserve"> </t>
    </r>
    <r>
      <rPr>
        <sz val="6.9"/>
        <color indexed="8"/>
        <rFont val="Arial Cyr"/>
        <family val="2"/>
        <charset val="204"/>
      </rPr>
      <t xml:space="preserve">10,32 </t>
    </r>
    <r>
      <rPr>
        <sz val="10"/>
        <rFont val="Arial Cyr"/>
        <family val="2"/>
        <charset val="204"/>
      </rPr>
      <t xml:space="preserve"> </t>
    </r>
  </si>
  <si>
    <t xml:space="preserve"> Z09580 </t>
  </si>
  <si>
    <r>
      <t xml:space="preserve">Пробозабірник + пробірка </t>
    </r>
    <r>
      <rPr>
        <i/>
        <sz val="10"/>
        <color indexed="8"/>
        <rFont val="Arial Narrow"/>
        <family val="2"/>
        <charset val="204"/>
      </rPr>
      <t>(використовується з DOA Multi-Panels)</t>
    </r>
    <r>
      <rPr>
        <b/>
        <sz val="10"/>
        <color indexed="8"/>
        <rFont val="Arial Narrow"/>
        <family val="2"/>
        <charset val="204"/>
      </rPr>
      <t xml:space="preserve"> </t>
    </r>
  </si>
  <si>
    <r>
      <t xml:space="preserve"> </t>
    </r>
    <r>
      <rPr>
        <b/>
        <sz val="10"/>
        <color indexed="8"/>
        <rFont val="Arial Narrow"/>
        <family val="2"/>
        <charset val="204"/>
      </rPr>
      <t xml:space="preserve">DOA Collector + Coll. Tube (use with DOA Multi-Panels) </t>
    </r>
  </si>
  <si>
    <t xml:space="preserve">Пробозаборник + пробирка (используется с DOA Multi-Panels) </t>
  </si>
  <si>
    <t>Наркотики в моче</t>
  </si>
  <si>
    <t>Urine Drugs</t>
  </si>
  <si>
    <t>121020-25</t>
  </si>
  <si>
    <t>Амфетамін (AMP)</t>
  </si>
  <si>
    <t>Amphetamine (AMP), Test Card</t>
  </si>
  <si>
    <t>121060-25</t>
  </si>
  <si>
    <t>Барбітурати (BAR)</t>
  </si>
  <si>
    <t>121061-25</t>
  </si>
  <si>
    <t>Бензодіазепіни (BZD)</t>
  </si>
  <si>
    <t>121003-25</t>
  </si>
  <si>
    <t>121030-25</t>
  </si>
  <si>
    <t>Екстазі (MDMA)</t>
  </si>
  <si>
    <t>121040-25</t>
  </si>
  <si>
    <t>Кокаїн (COC)</t>
  </si>
  <si>
    <t>121027-25</t>
  </si>
  <si>
    <t>Маріхуана (THC)</t>
  </si>
  <si>
    <t>121070-25</t>
  </si>
  <si>
    <t>Метадон (MTD)</t>
  </si>
  <si>
    <t>121035-25</t>
  </si>
  <si>
    <t>Метамфетамін (MET)</t>
  </si>
  <si>
    <t>121002-25</t>
  </si>
  <si>
    <t>Оксикодон</t>
  </si>
  <si>
    <t>121058-25</t>
  </si>
  <si>
    <r>
      <t xml:space="preserve">Опіати </t>
    </r>
    <r>
      <rPr>
        <i/>
        <sz val="10"/>
        <color indexed="8"/>
        <rFont val="Arial Narrow"/>
        <family val="2"/>
        <charset val="204"/>
      </rPr>
      <t>(чутл. 2000 нг/мл)</t>
    </r>
  </si>
  <si>
    <t>121007-25</t>
  </si>
  <si>
    <t>Трамадол</t>
  </si>
  <si>
    <t>121025-25</t>
  </si>
  <si>
    <t>Трициклічні антидепресанти (TCA)</t>
  </si>
  <si>
    <t>121065-25</t>
  </si>
  <si>
    <t>Фенциклідин (PCP)</t>
  </si>
  <si>
    <t>121021-25</t>
  </si>
  <si>
    <t>Amphetamine (AMP), Test Strip</t>
  </si>
  <si>
    <t>121062-25</t>
  </si>
  <si>
    <t>121063-25</t>
  </si>
  <si>
    <t>121004-25</t>
  </si>
  <si>
    <t>121033-25</t>
  </si>
  <si>
    <t>121041-25</t>
  </si>
  <si>
    <t>121028-25</t>
  </si>
  <si>
    <t>121071-25</t>
  </si>
  <si>
    <t>121036-25</t>
  </si>
  <si>
    <t>121001-25</t>
  </si>
  <si>
    <t>121059-25</t>
  </si>
  <si>
    <r>
      <t xml:space="preserve">Опіати </t>
    </r>
    <r>
      <rPr>
        <i/>
        <sz val="10"/>
        <color indexed="8"/>
        <rFont val="Arial Narrow"/>
        <family val="2"/>
        <charset val="204"/>
      </rPr>
      <t>(чутл. 300 нг/мл)</t>
    </r>
  </si>
  <si>
    <t>121118-25</t>
  </si>
  <si>
    <t>121031-25</t>
  </si>
  <si>
    <t>121080-25</t>
  </si>
  <si>
    <t>M-MTD-2S</t>
  </si>
  <si>
    <t>1,5-Діметил-3,3-Діфенілпірролідін</t>
  </si>
  <si>
    <t>EDDP (1,5-Dimethyl-3,3-Diphenylpyrrolidine) dipstick, cut-off 100 ng/ml</t>
  </si>
  <si>
    <t>M-MTD-2D</t>
  </si>
  <si>
    <t>EDDP-U11</t>
  </si>
  <si>
    <t>EDDP (1,5-Діметил-3,3-Діфенілпірролідін)</t>
  </si>
  <si>
    <t xml:space="preserve">EDDP (1,5-Dimethyl-3,3-Diphenylpyrrolidine) </t>
  </si>
  <si>
    <t>EDDP (1,5-Диметил-3,3-Дифенилпирролидин)</t>
  </si>
  <si>
    <t>EDDP-U23</t>
  </si>
  <si>
    <t>AMP-U11</t>
  </si>
  <si>
    <t xml:space="preserve">Amphetamines </t>
  </si>
  <si>
    <t>Амфетамин</t>
  </si>
  <si>
    <t>M-AMP-3S</t>
  </si>
  <si>
    <t>Amphetamines dipstick, cut-off 300 ng/ml</t>
  </si>
  <si>
    <t>Z99004CE</t>
  </si>
  <si>
    <r>
      <t xml:space="preserve">Амфетамін (AMP) </t>
    </r>
    <r>
      <rPr>
        <sz val="10"/>
        <color indexed="8"/>
        <rFont val="Arial Narrow"/>
        <family val="2"/>
        <charset val="204"/>
      </rPr>
      <t>(сеча)</t>
    </r>
  </si>
  <si>
    <t>Amphetamines in urine</t>
  </si>
  <si>
    <r>
      <t>Амфетамин</t>
    </r>
    <r>
      <rPr>
        <sz val="10"/>
        <color indexed="8"/>
        <rFont val="Arial Narrow"/>
        <family val="2"/>
        <charset val="204"/>
      </rPr>
      <t xml:space="preserve"> (моча)</t>
    </r>
  </si>
  <si>
    <t>Z02504CE</t>
  </si>
  <si>
    <t>M-AMP-1S</t>
  </si>
  <si>
    <t>Amphetamines dipstick, cut-off 1000 ng/ml</t>
  </si>
  <si>
    <t>M-AMP-3D</t>
  </si>
  <si>
    <t>M-AMP-1D</t>
  </si>
  <si>
    <t>AMP-U23</t>
  </si>
  <si>
    <t>BAR-U11</t>
  </si>
  <si>
    <t xml:space="preserve">Barbiturates </t>
  </si>
  <si>
    <t>Барбитураты</t>
  </si>
  <si>
    <t>BAR-U23</t>
  </si>
  <si>
    <t>Z99006CE</t>
  </si>
  <si>
    <t>Барбітурати (BAR) (сеча)</t>
  </si>
  <si>
    <t>Barbiturates in urine</t>
  </si>
  <si>
    <r>
      <t>Барбитураты</t>
    </r>
    <r>
      <rPr>
        <sz val="10"/>
        <rFont val="Arial Narrow"/>
        <family val="2"/>
        <charset val="204"/>
      </rPr>
      <t xml:space="preserve"> (моча)</t>
    </r>
  </si>
  <si>
    <t>Z02506CE</t>
  </si>
  <si>
    <r>
      <t>Барбітурати</t>
    </r>
    <r>
      <rPr>
        <sz val="10"/>
        <rFont val="Arial Narrow"/>
        <family val="2"/>
        <charset val="204"/>
      </rPr>
      <t xml:space="preserve"> (BAR) (сеча)</t>
    </r>
  </si>
  <si>
    <t>M-AMP-2S</t>
  </si>
  <si>
    <t>Трийодтиронин свободный</t>
  </si>
  <si>
    <t>0-39 пг/мл</t>
  </si>
  <si>
    <t>RD002c</t>
  </si>
  <si>
    <t>Трийодтиронін вільний калібратори</t>
  </si>
  <si>
    <t xml:space="preserve">FT3 Calibrator   </t>
  </si>
  <si>
    <t>Трийодтиронин свободный калибраторы</t>
  </si>
  <si>
    <t>RD004</t>
  </si>
  <si>
    <t>Тиреоглобулін</t>
  </si>
  <si>
    <t xml:space="preserve">Tg </t>
  </si>
  <si>
    <t>Тиреоглобулин</t>
  </si>
  <si>
    <t>RD004C</t>
  </si>
  <si>
    <t>Тиреоглобулін калібратори</t>
  </si>
  <si>
    <t xml:space="preserve">Tg Calibrator   </t>
  </si>
  <si>
    <t>Тиреоглобулин калибраторы</t>
  </si>
  <si>
    <t>RD008</t>
  </si>
  <si>
    <t>Тироксин</t>
  </si>
  <si>
    <t xml:space="preserve">T4  </t>
  </si>
  <si>
    <t>0-31 мкг/дл</t>
  </si>
  <si>
    <t>RD008c</t>
  </si>
  <si>
    <t>Тироксин калібратори</t>
  </si>
  <si>
    <t xml:space="preserve">T4 Calibrator   </t>
  </si>
  <si>
    <t>Тироксин калибраторы</t>
  </si>
  <si>
    <t>RD003</t>
  </si>
  <si>
    <t>Тироксин вільний</t>
  </si>
  <si>
    <t xml:space="preserve">FT4  </t>
  </si>
  <si>
    <t>RD003C</t>
  </si>
  <si>
    <t>Тироксин вільний калібратори</t>
  </si>
  <si>
    <t xml:space="preserve">FT4 Calibrator   </t>
  </si>
  <si>
    <t>Тироксин свободный калибраторы</t>
  </si>
  <si>
    <t>RD001</t>
  </si>
  <si>
    <t>Тиреотропний гормон</t>
  </si>
  <si>
    <t>Тиреотропный гормон</t>
  </si>
  <si>
    <t>RD001c</t>
  </si>
  <si>
    <t>Тиреотропний гормон калібратори</t>
  </si>
  <si>
    <t xml:space="preserve">TSH Calibrator   </t>
  </si>
  <si>
    <t>Тиреотропный гормон калибраторы</t>
  </si>
  <si>
    <t>RD014</t>
  </si>
  <si>
    <t xml:space="preserve">LH  </t>
  </si>
  <si>
    <t>Лютеинизующий гормон</t>
  </si>
  <si>
    <t>0-150 мМО/мл</t>
  </si>
  <si>
    <t>RD014C</t>
  </si>
  <si>
    <t>Лютеїнізуючий гормон калібратори</t>
  </si>
  <si>
    <t xml:space="preserve">LH Calibrator   </t>
  </si>
  <si>
    <t>Лютеинизующий гормон калибраторы</t>
  </si>
  <si>
    <t>RD015</t>
  </si>
  <si>
    <t xml:space="preserve">Prolactin  </t>
  </si>
  <si>
    <t>0-5000 мкМО/мл</t>
  </si>
  <si>
    <t>RD015C</t>
  </si>
  <si>
    <t>Пролактин калібратори</t>
  </si>
  <si>
    <t xml:space="preserve">Prolactin Calibrator   </t>
  </si>
  <si>
    <t>Пролактин калибраторы</t>
  </si>
  <si>
    <t>RD013</t>
  </si>
  <si>
    <t xml:space="preserve">FSH  </t>
  </si>
  <si>
    <t>Фолликулостимулируущий гормон</t>
  </si>
  <si>
    <t>RD013C</t>
  </si>
  <si>
    <t>Фолікулостимулюючий гормон калібратори</t>
  </si>
  <si>
    <t xml:space="preserve">FSH Calibrator   </t>
  </si>
  <si>
    <t>Фолликулостимулирующий гормон калибраторы</t>
  </si>
  <si>
    <t>RD016</t>
  </si>
  <si>
    <t xml:space="preserve">HCG  </t>
  </si>
  <si>
    <t>0-500 мМО/мл</t>
  </si>
  <si>
    <t>RD016C</t>
  </si>
  <si>
    <t>Хоріонічний гонадотропін калібратори</t>
  </si>
  <si>
    <t xml:space="preserve">HCG Calibrator   </t>
  </si>
  <si>
    <t>Хорионический гонадотропин калибраторы</t>
  </si>
  <si>
    <t>RD010</t>
  </si>
  <si>
    <t>0-4900 пг/мл</t>
  </si>
  <si>
    <t>RD010C</t>
  </si>
  <si>
    <t>Естрадіол калібратори</t>
  </si>
  <si>
    <t xml:space="preserve">Estradiol Calibrator   </t>
  </si>
  <si>
    <t>Эстрадиол калибраторы</t>
  </si>
  <si>
    <t>RD011</t>
  </si>
  <si>
    <t xml:space="preserve">Progesterone </t>
  </si>
  <si>
    <t>0-63 нг/мл</t>
  </si>
  <si>
    <t>RD011C</t>
  </si>
  <si>
    <t>Прогестерон калібратори</t>
  </si>
  <si>
    <t xml:space="preserve">Progesterone Calibrator   </t>
  </si>
  <si>
    <t>Прогестерон калибраторы</t>
  </si>
  <si>
    <t>RD012</t>
  </si>
  <si>
    <t xml:space="preserve">Testosterone  </t>
  </si>
  <si>
    <t>0-14,4 нг/мл</t>
  </si>
  <si>
    <t>RD012C</t>
  </si>
  <si>
    <t>Тестостерон калібратори</t>
  </si>
  <si>
    <t xml:space="preserve">Testosterone Calibrator   </t>
  </si>
  <si>
    <t>Тестостерон калибраторы</t>
  </si>
  <si>
    <t>Tumour markers</t>
  </si>
  <si>
    <t>RD026</t>
  </si>
  <si>
    <t xml:space="preserve">AFP  </t>
  </si>
  <si>
    <t>RD026C</t>
  </si>
  <si>
    <t>Альфа-Фетопротеїн калібратори</t>
  </si>
  <si>
    <t xml:space="preserve">AFP Calibrator   </t>
  </si>
  <si>
    <t>Альфа-Фетопротеин калибраторы</t>
  </si>
  <si>
    <t>RD029</t>
  </si>
  <si>
    <t>B2-Microglobulin</t>
  </si>
  <si>
    <t>0-32 нг/мл</t>
  </si>
  <si>
    <t>RD029C</t>
  </si>
  <si>
    <t>Бета-2-Мікроглобулін калібратори</t>
  </si>
  <si>
    <t xml:space="preserve">B2-Microglobulin Calibrator   </t>
  </si>
  <si>
    <t>Бета-2-Микроглобулин калибраторы</t>
  </si>
  <si>
    <t>RD103</t>
  </si>
  <si>
    <t>Монототал</t>
  </si>
  <si>
    <t>Monototal</t>
  </si>
  <si>
    <t>RD103C</t>
  </si>
  <si>
    <t>Монототал калібратори</t>
  </si>
  <si>
    <t xml:space="preserve">Monototal Calibrator   </t>
  </si>
  <si>
    <t>Монототал калибраторы</t>
  </si>
  <si>
    <t>RD027</t>
  </si>
  <si>
    <t xml:space="preserve">PSA  </t>
  </si>
  <si>
    <t>Простат-специфический антиген</t>
  </si>
  <si>
    <t>RD027C</t>
  </si>
  <si>
    <t>Простат-специфічний антиген калібратори</t>
  </si>
  <si>
    <t xml:space="preserve">PSA Calibrator   </t>
  </si>
  <si>
    <t>Простат-специфический антиген калибраторы</t>
  </si>
  <si>
    <t>RD028</t>
  </si>
  <si>
    <t xml:space="preserve">PSA Free  </t>
  </si>
  <si>
    <t>Простат-специфический антиген свободный</t>
  </si>
  <si>
    <t>0-45 нг/мл</t>
  </si>
  <si>
    <t>RD028C</t>
  </si>
  <si>
    <t>Простат-специфічний антиген вільний калібратори</t>
  </si>
  <si>
    <t xml:space="preserve">PSA Free Calibrator   </t>
  </si>
  <si>
    <t>Простат-специфический антиген свободный калибраторы</t>
  </si>
  <si>
    <t>RD034</t>
  </si>
  <si>
    <t>Раковий маркер раку яйників (CA 125)</t>
  </si>
  <si>
    <t>TM-Ov (CA 125)</t>
  </si>
  <si>
    <t>Раковый маркер рака яичников (CA 125)</t>
  </si>
  <si>
    <t>RD034C</t>
  </si>
  <si>
    <t>Раковий маркер CA 125 калібратори</t>
  </si>
  <si>
    <t>TM-Ov (CA 125) Calibrator</t>
  </si>
  <si>
    <t>Раковый маркер CA 125 калибраторы</t>
  </si>
  <si>
    <t>RD032</t>
  </si>
  <si>
    <t>TM-Br (CA 15-3)</t>
  </si>
  <si>
    <t>Раковый маркер рака груди (CA 15-3)</t>
  </si>
  <si>
    <t>RD032C</t>
  </si>
  <si>
    <t>Раковий маркер CA 15-3 калібратори</t>
  </si>
  <si>
    <t>TM-Br (CA 15-3) Calibrator</t>
  </si>
  <si>
    <t>Раковый маркер CA 15-3 калибраторы</t>
  </si>
  <si>
    <t>RD033</t>
  </si>
  <si>
    <t>Раковий маркер раку ш.к.т. (CA 19-9)</t>
  </si>
  <si>
    <t>TM-Gi (CA 19-9)</t>
  </si>
  <si>
    <t>Раковый маркер рака ж.к.т. (CA 19-9)</t>
  </si>
  <si>
    <t>RD033C</t>
  </si>
  <si>
    <t>Раковий маркер CA125 калібратори</t>
  </si>
  <si>
    <t>TM-Gi (CA 19-9) Calibrator</t>
  </si>
  <si>
    <t>Раковый маркер CA 19-9 калибраторы</t>
  </si>
  <si>
    <t>RD025</t>
  </si>
  <si>
    <t xml:space="preserve">CEA  </t>
  </si>
  <si>
    <t>Раковоэмбриональный антиген</t>
  </si>
  <si>
    <t>RD025C</t>
  </si>
  <si>
    <t>Раковоембріональний антиген калібратори</t>
  </si>
  <si>
    <t xml:space="preserve">CEA Calibrator   </t>
  </si>
  <si>
    <t>Раковоэмбриональный антиген калибраторы</t>
  </si>
  <si>
    <t>RD030</t>
  </si>
  <si>
    <t>RD030C</t>
  </si>
  <si>
    <t>Феритин калібратори</t>
  </si>
  <si>
    <t xml:space="preserve">Ferritin Calibrator   </t>
  </si>
  <si>
    <t>Ферритин калибраторы</t>
  </si>
  <si>
    <t>RD104</t>
  </si>
  <si>
    <t>Хромогранін</t>
  </si>
  <si>
    <t>Chromogranin</t>
  </si>
  <si>
    <t>Хромогранин</t>
  </si>
  <si>
    <t>RD104C</t>
  </si>
  <si>
    <t>Хромогранін калібратори</t>
  </si>
  <si>
    <t xml:space="preserve">Chromogranin Calibrator   </t>
  </si>
  <si>
    <t>Хромогранин калибраторы</t>
  </si>
  <si>
    <t>Маркери захворювань ш.к.т.</t>
  </si>
  <si>
    <t>Маркеры заболеваний ж.к.т.</t>
  </si>
  <si>
    <t>Gastrointestinal Disease Markers</t>
  </si>
  <si>
    <t>RD046</t>
  </si>
  <si>
    <t>А/т до трансглютамінази, IgA</t>
  </si>
  <si>
    <t xml:space="preserve">Anti-Transglutaminase IgA  </t>
  </si>
  <si>
    <t>А/т к трансглютаминазе, IgA</t>
  </si>
  <si>
    <t>RD046C</t>
  </si>
  <si>
    <t>А/т до трансглютамінази, IgA калібратори</t>
  </si>
  <si>
    <t xml:space="preserve">Anti-Transglutaminase IgA Calibrator   </t>
  </si>
  <si>
    <t>А/т к трансглютаминазе, IgA калибраторы</t>
  </si>
  <si>
    <t>RD047</t>
  </si>
  <si>
    <t>А/т до трансглютамінази, IgG</t>
  </si>
  <si>
    <t xml:space="preserve">Anti-Transglutaminase IgG </t>
  </si>
  <si>
    <t>А/т к трансглютаминазе, IgG</t>
  </si>
  <si>
    <t>RD047C</t>
  </si>
  <si>
    <t>А/т до трансглютамінази, IgG калібратори</t>
  </si>
  <si>
    <t xml:space="preserve">Anti-Transglutaminase IgG Calibrator   </t>
  </si>
  <si>
    <t>А/т к трансглютаминазе, IgG калибраторы</t>
  </si>
  <si>
    <t>Mаркери метаболізму кісткової тканини</t>
  </si>
  <si>
    <t>Маркеры метаболизма костной ткани</t>
  </si>
  <si>
    <t>Bone metabolism Markers</t>
  </si>
  <si>
    <t>RD021</t>
  </si>
  <si>
    <t>Кальцитонін</t>
  </si>
  <si>
    <t xml:space="preserve">Calcitonin  </t>
  </si>
  <si>
    <t>Кальцитонин</t>
  </si>
  <si>
    <t>RD021C</t>
  </si>
  <si>
    <t>Кальцитонін калібратори</t>
  </si>
  <si>
    <t xml:space="preserve">Calcitonin Calibrator   </t>
  </si>
  <si>
    <t>Кальцитонин калибраторы</t>
  </si>
  <si>
    <t>RD022</t>
  </si>
  <si>
    <t>Остеокальцин</t>
  </si>
  <si>
    <t xml:space="preserve">Osteocalcin  </t>
  </si>
  <si>
    <t>RD022C</t>
  </si>
  <si>
    <t>Остеокальцин калібратори</t>
  </si>
  <si>
    <t xml:space="preserve">Osteocalcin Calibrator   </t>
  </si>
  <si>
    <t>Остеокальцин калибраторы</t>
  </si>
  <si>
    <t>RD023</t>
  </si>
  <si>
    <t>Паратиреоїдний гормон</t>
  </si>
  <si>
    <t xml:space="preserve">I-PTH </t>
  </si>
  <si>
    <t>Паратиреоидный гормон</t>
  </si>
  <si>
    <t>RD023C</t>
  </si>
  <si>
    <t>Паратиреоїдний гормон калібратори</t>
  </si>
  <si>
    <t xml:space="preserve">I-PTH Calibrator   </t>
  </si>
  <si>
    <t>Паратиреоидный гормон калибраторы</t>
  </si>
  <si>
    <t>Autoimmune Markers</t>
  </si>
  <si>
    <t>RD050</t>
  </si>
  <si>
    <t>А/т антиядерні (ANA)</t>
  </si>
  <si>
    <t xml:space="preserve">ANA  </t>
  </si>
  <si>
    <t>0-332 МО/мл</t>
  </si>
  <si>
    <t>RD050C</t>
  </si>
  <si>
    <t>А/т антиядерні (ANA) калібратори</t>
  </si>
  <si>
    <t xml:space="preserve">ANA Calibrator   </t>
  </si>
  <si>
    <t>А/т антиядерные (ANA) калибраторы</t>
  </si>
  <si>
    <t>RD051</t>
  </si>
  <si>
    <t>А/т антиядерні екстрагов. 6 (ENA-6)</t>
  </si>
  <si>
    <t xml:space="preserve">ENA  </t>
  </si>
  <si>
    <t>А/т антиядерные экстрагиров. 6 (ENA-6)</t>
  </si>
  <si>
    <t>RD051C</t>
  </si>
  <si>
    <t>А/т антиядерні екстрагов. 6 (ENA-6) калібратори</t>
  </si>
  <si>
    <t xml:space="preserve">ENA Calibrator   </t>
  </si>
  <si>
    <t>А/т антиядерные экстрагиров. 6 (ENA-6) калибраторы</t>
  </si>
  <si>
    <t>RD052</t>
  </si>
  <si>
    <t>А/т до ДНК двохспіральної</t>
  </si>
  <si>
    <t xml:space="preserve">DsDNA  </t>
  </si>
  <si>
    <t>А/т к ДНК двуспиральной</t>
  </si>
  <si>
    <t>0-555 МО/мл</t>
  </si>
  <si>
    <t>RD052C</t>
  </si>
  <si>
    <t>А/т до ДНК двохспіральної калібратори</t>
  </si>
  <si>
    <t xml:space="preserve">DsDNA Calibrator   </t>
  </si>
  <si>
    <t>А/т к ДНК двоспиральной калибраторы</t>
  </si>
  <si>
    <t>RD053</t>
  </si>
  <si>
    <t>А/т до ревматоїдного фактору</t>
  </si>
  <si>
    <t xml:space="preserve">RF  </t>
  </si>
  <si>
    <t>А/т к ревматоидному фактору</t>
  </si>
  <si>
    <t>0-485 МО/мл</t>
  </si>
  <si>
    <t>RD053C</t>
  </si>
  <si>
    <t>А/т до ревматоїдного фактору калібратори</t>
  </si>
  <si>
    <t xml:space="preserve">RF Calibrator   </t>
  </si>
  <si>
    <t>А/т к ревматоидному фактору калибраторы</t>
  </si>
  <si>
    <t>RD044</t>
  </si>
  <si>
    <t>Total IgE</t>
  </si>
  <si>
    <t>RD044C</t>
  </si>
  <si>
    <t>IgE загальний калібратори</t>
  </si>
  <si>
    <t xml:space="preserve">Total IgE Calibrator   </t>
  </si>
  <si>
    <t>IgE общий калибраторы</t>
  </si>
  <si>
    <t>Інфекція, у т.ч., ТОRСH панель</t>
  </si>
  <si>
    <t>Инфекция, в т.ч., ТОRСH панель</t>
  </si>
  <si>
    <t>Infection, ТОRСH Panel also</t>
  </si>
  <si>
    <t>RD074</t>
  </si>
  <si>
    <t>Гелікобактер Пілорі, IgG</t>
  </si>
  <si>
    <t>H.Pylori IgG</t>
  </si>
  <si>
    <t>Геликобактер Пилори, IgG</t>
  </si>
  <si>
    <t>RD074C</t>
  </si>
  <si>
    <t>Гелікобактер Пілорі, IgG калібратори</t>
  </si>
  <si>
    <t xml:space="preserve">H.Pylori IgG Calibrator   </t>
  </si>
  <si>
    <t>Геликобактер Пилори, IgG калибраторы</t>
  </si>
  <si>
    <t>RD065</t>
  </si>
  <si>
    <t xml:space="preserve">HSV 1 IgG  </t>
  </si>
  <si>
    <t>0-240 АО/мл</t>
  </si>
  <si>
    <t>RD065C</t>
  </si>
  <si>
    <t>Герпесу простого вірус 1 IgG калібратори</t>
  </si>
  <si>
    <t xml:space="preserve">HSV 1 IgG Calibrator   </t>
  </si>
  <si>
    <t>Герпеса простого вирус 1 IgG калибраторы</t>
  </si>
  <si>
    <t>RD066</t>
  </si>
  <si>
    <t xml:space="preserve">HSV2 IgG  </t>
  </si>
  <si>
    <t>0-120 АО/мл</t>
  </si>
  <si>
    <t>RD066C</t>
  </si>
  <si>
    <t>Герпесу простого вірус 2 IgG калібратори</t>
  </si>
  <si>
    <t xml:space="preserve">HSV 2 IgG Calibrator   </t>
  </si>
  <si>
    <t>Герпеса простого вирус 2 IgG калибраторы</t>
  </si>
  <si>
    <t>RD067</t>
  </si>
  <si>
    <t>Герпесу простого вирус 2 IgG</t>
  </si>
  <si>
    <t>RD067C</t>
  </si>
  <si>
    <t>Герпесу простого вірус 1+2 IgM калібратори</t>
  </si>
  <si>
    <t xml:space="preserve">HSV 1+2 IgM Calibrator   </t>
  </si>
  <si>
    <t>Герпесу простого вирус 1+2 IgM калибраторы</t>
  </si>
  <si>
    <t>RD076</t>
  </si>
  <si>
    <t xml:space="preserve">EBV VCA IgG </t>
  </si>
  <si>
    <t>RD076C</t>
  </si>
  <si>
    <t>Епштейна-Барра вірусу капс. антиген IgG калібратори</t>
  </si>
  <si>
    <t xml:space="preserve">EBV VCA IgG Calibrator   </t>
  </si>
  <si>
    <t>Эпштейна-Барра вируса капс. антиген IgG калибраторы</t>
  </si>
  <si>
    <t>RD077</t>
  </si>
  <si>
    <t xml:space="preserve">EBV VCA IgM </t>
  </si>
  <si>
    <t>RD077C</t>
  </si>
  <si>
    <t>Епштейна-Барра вірусу капс. антиген IgM калібратори</t>
  </si>
  <si>
    <t xml:space="preserve">EBV VCA IgM Calibrator   </t>
  </si>
  <si>
    <t>Эпштейна-Барра вируса капс. антиген IgM калибраторы</t>
  </si>
  <si>
    <t>RD078</t>
  </si>
  <si>
    <t>Епштейна-Барра вірусу ядерний антиген IgG</t>
  </si>
  <si>
    <t>EBV EBNA IgG</t>
  </si>
  <si>
    <t>Эпштейна-Барра вируса ядерный антиген IgG</t>
  </si>
  <si>
    <t>RD078C</t>
  </si>
  <si>
    <t>Епштейна-Барра вірусу ядерний антиген IgG калібратори</t>
  </si>
  <si>
    <t xml:space="preserve">EBV EBNA IgG Calibrator   </t>
  </si>
  <si>
    <t>Эпштейна-Барра вируса ядерный антиген IgG калибраторы</t>
  </si>
  <si>
    <t>RD058</t>
  </si>
  <si>
    <t xml:space="preserve">Rubella IgG  </t>
  </si>
  <si>
    <t>0-250 МО/мл</t>
  </si>
  <si>
    <t>RD058C</t>
  </si>
  <si>
    <t>Краснуха IgG калібратори</t>
  </si>
  <si>
    <t xml:space="preserve">Rubella IgG Calibrator   </t>
  </si>
  <si>
    <t>Краснуха IgG калибраторы</t>
  </si>
  <si>
    <t>RD059</t>
  </si>
  <si>
    <t xml:space="preserve">Rubella IgM  </t>
  </si>
  <si>
    <t>0-9 АО/мл</t>
  </si>
  <si>
    <t>RD059C</t>
  </si>
  <si>
    <t>Краснуха IgM калібратори</t>
  </si>
  <si>
    <t xml:space="preserve">Rubella IgM Calibrator   </t>
  </si>
  <si>
    <t>Краснуха IgM калибраторы</t>
  </si>
  <si>
    <t>RD079</t>
  </si>
  <si>
    <t>Сифіліс (скринінг)</t>
  </si>
  <si>
    <t>Syphilis Screening</t>
  </si>
  <si>
    <t>Сифилис (скрининг)</t>
  </si>
  <si>
    <t>RD079C</t>
  </si>
  <si>
    <r>
      <t>ABBOTT:</t>
    </r>
    <r>
      <rPr>
        <b/>
        <sz val="14"/>
        <color indexed="9"/>
        <rFont val="Arial Narrow"/>
        <family val="2"/>
        <charset val="204"/>
      </rPr>
      <t xml:space="preserve"> </t>
    </r>
    <r>
      <rPr>
        <b/>
        <i/>
        <sz val="14"/>
        <color indexed="9"/>
        <rFont val="Arial Narrow"/>
        <family val="2"/>
        <charset val="204"/>
      </rPr>
      <t xml:space="preserve">Cell-Dyn 1200, 1400, 1600, 1700, 1800   </t>
    </r>
    <r>
      <rPr>
        <b/>
        <u/>
        <sz val="18"/>
        <color indexed="9"/>
        <rFont val="Arial Narrow"/>
        <family val="2"/>
        <charset val="204"/>
      </rPr>
      <t>BAKER</t>
    </r>
    <r>
      <rPr>
        <b/>
        <i/>
        <sz val="14"/>
        <color indexed="9"/>
        <rFont val="Arial Narrow"/>
        <family val="2"/>
        <charset val="204"/>
      </rPr>
      <t xml:space="preserve"> Systems 9000 Diff</t>
    </r>
  </si>
  <si>
    <r>
      <t>SYSMEX:</t>
    </r>
    <r>
      <rPr>
        <b/>
        <i/>
        <sz val="14"/>
        <color indexed="9"/>
        <rFont val="Arial Narrow"/>
        <family val="2"/>
        <charset val="204"/>
      </rPr>
      <t xml:space="preserve"> K-800, K1000, K1000 KCP1; KX-21; pocH-100i; K-450</t>
    </r>
  </si>
  <si>
    <t>0ST-N-VA2</t>
  </si>
  <si>
    <t>Контроль ST Plus норма</t>
  </si>
  <si>
    <t>CBC-ST Plus Normal</t>
  </si>
  <si>
    <t>0ST-L-VA2</t>
  </si>
  <si>
    <t>Контроль ST Plus низький</t>
  </si>
  <si>
    <t>CBC-ST Plus Low</t>
  </si>
  <si>
    <t>0ST-Р-VA2</t>
  </si>
  <si>
    <t>Контроль ST Plus високий</t>
  </si>
  <si>
    <t>CBC-ST Plus High</t>
  </si>
  <si>
    <r>
      <t>BAYER:</t>
    </r>
    <r>
      <rPr>
        <b/>
        <i/>
        <sz val="14"/>
        <color indexed="9"/>
        <rFont val="Arial Narrow"/>
        <family val="2"/>
        <charset val="204"/>
      </rPr>
      <t xml:space="preserve"> H*1, H*2, H*3; Advia 120, 2120</t>
    </r>
  </si>
  <si>
    <t>0TE-N-TA3</t>
  </si>
  <si>
    <t>Контроль TECH норма</t>
  </si>
  <si>
    <t>CBC-TECH Normal</t>
  </si>
  <si>
    <t>3,5 ml</t>
  </si>
  <si>
    <t>0TE-L-TA3</t>
  </si>
  <si>
    <t>Контроль TECH низький</t>
  </si>
  <si>
    <t>CBC-TECH Low</t>
  </si>
  <si>
    <t>0TE-Р-TA3</t>
  </si>
  <si>
    <t>Контроль TECH високий</t>
  </si>
  <si>
    <t>CBC-TECH High</t>
  </si>
  <si>
    <r>
      <t>SYSMEX:</t>
    </r>
    <r>
      <rPr>
        <b/>
        <i/>
        <sz val="14"/>
        <color indexed="9"/>
        <rFont val="Arial Narrow"/>
        <family val="2"/>
        <charset val="204"/>
      </rPr>
      <t xml:space="preserve"> SF-3000; SE Series</t>
    </r>
  </si>
  <si>
    <t>0SY-N-TA4</t>
  </si>
  <si>
    <t>Контроль SYS норма</t>
  </si>
  <si>
    <t>CBC-SYS Normal</t>
  </si>
  <si>
    <t>0SY-L-TA4</t>
  </si>
  <si>
    <t>Контроль SYS низький</t>
  </si>
  <si>
    <t>CBC-SYS Low</t>
  </si>
  <si>
    <t>0SY-Р-TA4</t>
  </si>
  <si>
    <t>Контроль SYS високий</t>
  </si>
  <si>
    <t>CBC-SYS High</t>
  </si>
  <si>
    <r>
      <t>SYSMEX:</t>
    </r>
    <r>
      <rPr>
        <b/>
        <i/>
        <sz val="14"/>
        <color indexed="9"/>
        <rFont val="Arial Narrow"/>
        <family val="2"/>
        <charset val="204"/>
      </rPr>
      <t xml:space="preserve"> XT1800i, XT2000i, XE2100 Series</t>
    </r>
  </si>
  <si>
    <t>0XE-N-TA4</t>
  </si>
  <si>
    <t>Контроль XE норма</t>
  </si>
  <si>
    <t>CBC-XE Normal</t>
  </si>
  <si>
    <t>0XE-L-TA4</t>
  </si>
  <si>
    <t>Контроль XE низький</t>
  </si>
  <si>
    <t>CBC-XE Low</t>
  </si>
  <si>
    <t>0XE-Р-TA4</t>
  </si>
  <si>
    <t>Контроль XE високий</t>
  </si>
  <si>
    <t>CBC-XE High</t>
  </si>
  <si>
    <t>*</t>
  </si>
  <si>
    <t>Настійливо рекомендується робити замовлення 4 місяці допереду</t>
  </si>
  <si>
    <r>
      <t>ABBOTT:</t>
    </r>
    <r>
      <rPr>
        <b/>
        <sz val="18"/>
        <color indexed="9"/>
        <rFont val="Arial Narrow"/>
        <family val="2"/>
        <charset val="204"/>
      </rPr>
      <t xml:space="preserve"> </t>
    </r>
    <r>
      <rPr>
        <b/>
        <i/>
        <sz val="14"/>
        <color indexed="9"/>
        <rFont val="Arial Narrow"/>
        <family val="2"/>
        <charset val="204"/>
      </rPr>
      <t>Cell-Dyn 100, 300, 400, 500, 800, 900</t>
    </r>
    <r>
      <rPr>
        <b/>
        <i/>
        <sz val="18"/>
        <color indexed="9"/>
        <rFont val="Arial Narrow"/>
        <family val="2"/>
        <charset val="204"/>
      </rPr>
      <t xml:space="preserve">   </t>
    </r>
    <r>
      <rPr>
        <b/>
        <u/>
        <sz val="18"/>
        <color indexed="9"/>
        <rFont val="Arial Narrow"/>
        <family val="2"/>
        <charset val="204"/>
      </rPr>
      <t>COULTER:</t>
    </r>
    <r>
      <rPr>
        <b/>
        <i/>
        <sz val="18"/>
        <color indexed="9"/>
        <rFont val="Arial Narrow"/>
        <family val="2"/>
        <charset val="204"/>
      </rPr>
      <t xml:space="preserve"> </t>
    </r>
    <r>
      <rPr>
        <b/>
        <i/>
        <sz val="14"/>
        <color indexed="9"/>
        <rFont val="Arial Narrow"/>
        <family val="2"/>
        <charset val="204"/>
      </rPr>
      <t>CBC-5</t>
    </r>
  </si>
  <si>
    <r>
      <t>HYCEL:</t>
    </r>
    <r>
      <rPr>
        <b/>
        <sz val="18"/>
        <color indexed="9"/>
        <rFont val="Arial Narrow"/>
        <family val="2"/>
        <charset val="204"/>
      </rPr>
      <t xml:space="preserve"> </t>
    </r>
    <r>
      <rPr>
        <b/>
        <i/>
        <sz val="14"/>
        <color indexed="9"/>
        <rFont val="Arial Narrow"/>
        <family val="2"/>
        <charset val="204"/>
      </rPr>
      <t>HC 210, 310, 510, 680, 680+, 720</t>
    </r>
    <r>
      <rPr>
        <b/>
        <i/>
        <sz val="18"/>
        <color indexed="9"/>
        <rFont val="Arial Narrow"/>
        <family val="2"/>
        <charset val="204"/>
      </rPr>
      <t xml:space="preserve"> </t>
    </r>
    <r>
      <rPr>
        <b/>
        <sz val="18"/>
        <color indexed="9"/>
        <rFont val="Arial Narrow"/>
        <family val="2"/>
        <charset val="204"/>
      </rPr>
      <t xml:space="preserve">  </t>
    </r>
    <r>
      <rPr>
        <b/>
        <u/>
        <sz val="18"/>
        <color indexed="9"/>
        <rFont val="Arial Narrow"/>
        <family val="2"/>
        <charset val="204"/>
      </rPr>
      <t>BIOCHEM:</t>
    </r>
    <r>
      <rPr>
        <b/>
        <sz val="18"/>
        <color indexed="9"/>
        <rFont val="Arial Narrow"/>
        <family val="2"/>
        <charset val="204"/>
      </rPr>
      <t xml:space="preserve"> </t>
    </r>
    <r>
      <rPr>
        <b/>
        <i/>
        <sz val="18"/>
        <color indexed="9"/>
        <rFont val="Arial Narrow"/>
        <family val="2"/>
        <charset val="204"/>
      </rPr>
      <t xml:space="preserve">Serono </t>
    </r>
    <r>
      <rPr>
        <b/>
        <i/>
        <sz val="14"/>
        <color indexed="9"/>
        <rFont val="Arial Narrow"/>
        <family val="2"/>
        <charset val="204"/>
      </rPr>
      <t>130, 150, 170</t>
    </r>
  </si>
  <si>
    <r>
      <t>CONTRAVES:</t>
    </r>
    <r>
      <rPr>
        <b/>
        <sz val="18"/>
        <color indexed="9"/>
        <rFont val="Arial Narrow"/>
        <family val="2"/>
        <charset val="204"/>
      </rPr>
      <t xml:space="preserve"> </t>
    </r>
    <r>
      <rPr>
        <b/>
        <i/>
        <sz val="14"/>
        <color indexed="9"/>
        <rFont val="Arial Narrow"/>
        <family val="2"/>
        <charset val="204"/>
      </rPr>
      <t xml:space="preserve">DC 100, 200, 300, 500, 800   </t>
    </r>
    <r>
      <rPr>
        <b/>
        <u/>
        <sz val="18"/>
        <color indexed="9"/>
        <rFont val="Arial Narrow"/>
        <family val="2"/>
        <charset val="204"/>
      </rPr>
      <t>AL. SYSTEMS:</t>
    </r>
    <r>
      <rPr>
        <b/>
        <i/>
        <sz val="14"/>
        <color indexed="9"/>
        <rFont val="Arial Narrow"/>
        <family val="2"/>
        <charset val="204"/>
      </rPr>
      <t xml:space="preserve"> 871-3, 871-6, 871-7,</t>
    </r>
  </si>
  <si>
    <r>
      <t xml:space="preserve"> 871-9, 871-vet, 903-6l   </t>
    </r>
    <r>
      <rPr>
        <b/>
        <u/>
        <sz val="18"/>
        <color indexed="9"/>
        <rFont val="Arial Narrow"/>
        <family val="2"/>
        <charset val="204"/>
      </rPr>
      <t>ANALIS SWEDEN:</t>
    </r>
    <r>
      <rPr>
        <b/>
        <i/>
        <sz val="14"/>
        <color indexed="9"/>
        <rFont val="Arial Narrow"/>
        <family val="2"/>
        <charset val="204"/>
      </rPr>
      <t xml:space="preserve"> 134, 148C, 187, 189 (semi-automatics)</t>
    </r>
  </si>
  <si>
    <r>
      <t>SEAC:</t>
    </r>
    <r>
      <rPr>
        <b/>
        <sz val="18"/>
        <color indexed="9"/>
        <rFont val="Arial Narrow"/>
        <family val="2"/>
        <charset val="204"/>
      </rPr>
      <t xml:space="preserve"> </t>
    </r>
    <r>
      <rPr>
        <b/>
        <i/>
        <sz val="14"/>
        <color indexed="9"/>
        <rFont val="Arial Narrow"/>
        <family val="2"/>
        <charset val="204"/>
      </rPr>
      <t>H3, H5-M</t>
    </r>
    <r>
      <rPr>
        <b/>
        <sz val="14"/>
        <color indexed="9"/>
        <rFont val="Arial Narrow"/>
        <family val="2"/>
        <charset val="204"/>
      </rPr>
      <t xml:space="preserve"> </t>
    </r>
    <r>
      <rPr>
        <b/>
        <sz val="18"/>
        <color indexed="9"/>
        <rFont val="Arial Narrow"/>
        <family val="2"/>
        <charset val="204"/>
      </rPr>
      <t xml:space="preserve">  </t>
    </r>
    <r>
      <rPr>
        <b/>
        <u/>
        <sz val="18"/>
        <color indexed="9"/>
        <rFont val="Arial Narrow"/>
        <family val="2"/>
        <charset val="204"/>
      </rPr>
      <t>NIHON:</t>
    </r>
    <r>
      <rPr>
        <b/>
        <sz val="18"/>
        <color indexed="9"/>
        <rFont val="Arial Narrow"/>
        <family val="2"/>
        <charset val="204"/>
      </rPr>
      <t xml:space="preserve"> </t>
    </r>
    <r>
      <rPr>
        <b/>
        <i/>
        <sz val="14"/>
        <color indexed="9"/>
        <rFont val="Arial Narrow"/>
        <family val="2"/>
        <charset val="204"/>
      </rPr>
      <t>Celltak 5103K, 5105K, 5108K, 5207K</t>
    </r>
  </si>
  <si>
    <r>
      <t>AVL:</t>
    </r>
    <r>
      <rPr>
        <b/>
        <sz val="18"/>
        <color indexed="9"/>
        <rFont val="Arial Narrow"/>
        <family val="2"/>
        <charset val="204"/>
      </rPr>
      <t xml:space="preserve"> </t>
    </r>
    <r>
      <rPr>
        <b/>
        <i/>
        <sz val="14"/>
        <color indexed="9"/>
        <rFont val="Arial Narrow"/>
        <family val="2"/>
        <charset val="204"/>
      </rPr>
      <t xml:space="preserve">Autolyzer 801, 808   </t>
    </r>
    <r>
      <rPr>
        <b/>
        <u/>
        <sz val="18"/>
        <color indexed="9"/>
        <rFont val="Arial Narrow"/>
        <family val="2"/>
        <charset val="204"/>
      </rPr>
      <t>COULTER:</t>
    </r>
    <r>
      <rPr>
        <b/>
        <i/>
        <sz val="14"/>
        <color indexed="9"/>
        <rFont val="Arial Narrow"/>
        <family val="2"/>
        <charset val="204"/>
      </rPr>
      <t xml:space="preserve"> S, S junior, S senior,</t>
    </r>
  </si>
  <si>
    <t xml:space="preserve"> S 560, S 770, S5, S7, S-Plus (I), S 880, T 880, MD 8</t>
  </si>
  <si>
    <r>
      <t>AVL:</t>
    </r>
    <r>
      <rPr>
        <b/>
        <sz val="18"/>
        <color indexed="9"/>
        <rFont val="Arial Narrow"/>
        <family val="2"/>
        <charset val="204"/>
      </rPr>
      <t xml:space="preserve"> </t>
    </r>
    <r>
      <rPr>
        <b/>
        <i/>
        <sz val="14"/>
        <color indexed="9"/>
        <rFont val="Arial Narrow"/>
        <family val="2"/>
        <charset val="204"/>
      </rPr>
      <t xml:space="preserve">Autolyzer 815, 816, MS8   </t>
    </r>
    <r>
      <rPr>
        <b/>
        <u/>
        <sz val="18"/>
        <color indexed="9"/>
        <rFont val="Arial Narrow"/>
        <family val="2"/>
        <charset val="204"/>
      </rPr>
      <t>COULTER:</t>
    </r>
    <r>
      <rPr>
        <b/>
        <i/>
        <sz val="14"/>
        <color indexed="9"/>
        <rFont val="Arial Narrow"/>
        <family val="2"/>
        <charset val="204"/>
      </rPr>
      <t xml:space="preserve"> ST, TC 10, T540, T890, 7660, S880,</t>
    </r>
  </si>
  <si>
    <t>S890, S-plus II, III, IV, V, VI (with CHD), JT, JR, Micro DIFF (II) 16, JS, MD 18,</t>
  </si>
  <si>
    <t xml:space="preserve"> Onyx, Onyx Plus, Onyx A/L, Onyx A/L plus, SKTR, Act 18</t>
  </si>
  <si>
    <t>Очисник ферментний форте</t>
  </si>
  <si>
    <t>100  мл</t>
  </si>
  <si>
    <r>
      <t>MEDONIC:</t>
    </r>
    <r>
      <rPr>
        <b/>
        <sz val="18"/>
        <color indexed="9"/>
        <rFont val="Arial Narrow"/>
        <family val="2"/>
        <charset val="204"/>
      </rPr>
      <t xml:space="preserve"> </t>
    </r>
    <r>
      <rPr>
        <b/>
        <i/>
        <sz val="14"/>
        <color indexed="9"/>
        <rFont val="Arial Narrow"/>
        <family val="2"/>
        <charset val="204"/>
      </rPr>
      <t>CA 470, CA 490</t>
    </r>
    <r>
      <rPr>
        <b/>
        <sz val="18"/>
        <color indexed="9"/>
        <rFont val="Arial Narrow"/>
        <family val="2"/>
        <charset val="204"/>
      </rPr>
      <t xml:space="preserve">   </t>
    </r>
    <r>
      <rPr>
        <b/>
        <u/>
        <sz val="18"/>
        <color indexed="9"/>
        <rFont val="Arial Narrow"/>
        <family val="2"/>
        <charset val="204"/>
      </rPr>
      <t>HEMOCELL:</t>
    </r>
    <r>
      <rPr>
        <b/>
        <i/>
        <sz val="18"/>
        <color indexed="9"/>
        <rFont val="Arial Narrow"/>
        <family val="2"/>
        <charset val="204"/>
      </rPr>
      <t xml:space="preserve"> </t>
    </r>
    <r>
      <rPr>
        <b/>
        <i/>
        <sz val="14"/>
        <color indexed="9"/>
        <rFont val="Arial Narrow"/>
        <family val="2"/>
        <charset val="204"/>
      </rPr>
      <t>900, 1200 (semi-automatics)</t>
    </r>
  </si>
  <si>
    <r>
      <t>MEDONIC:</t>
    </r>
    <r>
      <rPr>
        <b/>
        <i/>
        <sz val="14"/>
        <color indexed="9"/>
        <rFont val="Arial Narrow"/>
        <family val="2"/>
        <charset val="204"/>
      </rPr>
      <t xml:space="preserve"> CA 570, CA 610</t>
    </r>
    <r>
      <rPr>
        <b/>
        <i/>
        <sz val="18"/>
        <color indexed="9"/>
        <rFont val="Arial Narrow"/>
        <family val="2"/>
        <charset val="204"/>
      </rPr>
      <t xml:space="preserve">   </t>
    </r>
    <r>
      <rPr>
        <b/>
        <u/>
        <sz val="18"/>
        <color indexed="9"/>
        <rFont val="Arial Narrow"/>
        <family val="2"/>
        <charset val="204"/>
      </rPr>
      <t>HEMOCELL:</t>
    </r>
    <r>
      <rPr>
        <b/>
        <i/>
        <sz val="18"/>
        <color indexed="9"/>
        <rFont val="Arial Narrow"/>
        <family val="2"/>
        <charset val="204"/>
      </rPr>
      <t xml:space="preserve"> </t>
    </r>
    <r>
      <rPr>
        <b/>
        <i/>
        <sz val="14"/>
        <color indexed="9"/>
        <rFont val="Arial Narrow"/>
        <family val="2"/>
        <charset val="204"/>
      </rPr>
      <t>1600 (automatics)</t>
    </r>
  </si>
  <si>
    <r>
      <t>MEDONIC:</t>
    </r>
    <r>
      <rPr>
        <b/>
        <i/>
        <sz val="18"/>
        <color indexed="9"/>
        <rFont val="Arial Narrow"/>
        <family val="2"/>
        <charset val="204"/>
      </rPr>
      <t xml:space="preserve"> </t>
    </r>
    <r>
      <rPr>
        <b/>
        <i/>
        <sz val="14"/>
        <color indexed="9"/>
        <rFont val="Arial Narrow"/>
        <family val="2"/>
        <charset val="204"/>
      </rPr>
      <t>CA 530-MIMER</t>
    </r>
    <r>
      <rPr>
        <b/>
        <i/>
        <sz val="18"/>
        <color indexed="9"/>
        <rFont val="Arial Narrow"/>
        <family val="2"/>
        <charset val="204"/>
      </rPr>
      <t xml:space="preserve">   </t>
    </r>
    <r>
      <rPr>
        <b/>
        <u/>
        <sz val="18"/>
        <color indexed="9"/>
        <rFont val="Arial Narrow"/>
        <family val="2"/>
        <charset val="204"/>
      </rPr>
      <t>HEMOCELL</t>
    </r>
    <r>
      <rPr>
        <b/>
        <u/>
        <sz val="14"/>
        <color indexed="9"/>
        <rFont val="Arial Narrow"/>
        <family val="2"/>
        <charset val="204"/>
      </rPr>
      <t>:</t>
    </r>
    <r>
      <rPr>
        <b/>
        <i/>
        <sz val="14"/>
        <color indexed="9"/>
        <rFont val="Arial Narrow"/>
        <family val="2"/>
        <charset val="204"/>
      </rPr>
      <t xml:space="preserve"> 2000 S (automatics)</t>
    </r>
  </si>
  <si>
    <r>
      <t>MEDONIC:</t>
    </r>
    <r>
      <rPr>
        <b/>
        <i/>
        <sz val="18"/>
        <color indexed="9"/>
        <rFont val="Arial Narrow"/>
        <family val="2"/>
        <charset val="204"/>
      </rPr>
      <t xml:space="preserve"> </t>
    </r>
    <r>
      <rPr>
        <b/>
        <i/>
        <sz val="14"/>
        <color indexed="9"/>
        <rFont val="Arial Narrow"/>
        <family val="2"/>
        <charset val="204"/>
      </rPr>
      <t>CA 530-ODEN, THOR, CA 620- LOKE, BALDER</t>
    </r>
  </si>
  <si>
    <r>
      <t>HEMOCELL:</t>
    </r>
    <r>
      <rPr>
        <b/>
        <i/>
        <sz val="18"/>
        <color indexed="9"/>
        <rFont val="Arial Narrow"/>
        <family val="2"/>
        <charset val="204"/>
      </rPr>
      <t xml:space="preserve"> </t>
    </r>
    <r>
      <rPr>
        <b/>
        <i/>
        <sz val="14"/>
        <color indexed="9"/>
        <rFont val="Arial Narrow"/>
        <family val="2"/>
        <charset val="204"/>
      </rPr>
      <t>2000 M, L (automatics)</t>
    </r>
  </si>
  <si>
    <r>
      <t>SWELAB:</t>
    </r>
    <r>
      <rPr>
        <b/>
        <i/>
        <sz val="18"/>
        <color indexed="9"/>
        <rFont val="Arial Narrow"/>
        <family val="2"/>
        <charset val="204"/>
      </rPr>
      <t xml:space="preserve"> </t>
    </r>
    <r>
      <rPr>
        <b/>
        <i/>
        <sz val="14"/>
        <color indexed="9"/>
        <rFont val="Arial Narrow"/>
        <family val="2"/>
        <charset val="204"/>
      </rPr>
      <t>AC 900 , 920, 970</t>
    </r>
  </si>
  <si>
    <r>
      <t>ORPHY:</t>
    </r>
    <r>
      <rPr>
        <b/>
        <sz val="14"/>
        <color indexed="9"/>
        <rFont val="Arial Narrow"/>
        <family val="2"/>
        <charset val="204"/>
      </rPr>
      <t xml:space="preserve"> </t>
    </r>
    <r>
      <rPr>
        <b/>
        <i/>
        <sz val="14"/>
        <color indexed="9"/>
        <rFont val="Arial Narrow"/>
        <family val="2"/>
        <charset val="204"/>
      </rPr>
      <t xml:space="preserve">Mythic 18     </t>
    </r>
    <r>
      <rPr>
        <b/>
        <u/>
        <sz val="18"/>
        <color indexed="9"/>
        <rFont val="Arial Narrow"/>
        <family val="2"/>
        <charset val="204"/>
      </rPr>
      <t>COULTER:</t>
    </r>
    <r>
      <rPr>
        <b/>
        <i/>
        <sz val="14"/>
        <color indexed="9"/>
        <rFont val="Arial Narrow"/>
        <family val="2"/>
        <charset val="204"/>
      </rPr>
      <t xml:space="preserve"> S-plus II, III, IV, V,</t>
    </r>
  </si>
  <si>
    <t xml:space="preserve"> ST, STKR, STKS, MAXM, S880, T-Series, Act-8, Act-10, Act Diff, Act diff 2</t>
  </si>
  <si>
    <t>Orphy</t>
  </si>
  <si>
    <t>MYT306N-1</t>
  </si>
  <si>
    <t>MYT306N</t>
  </si>
  <si>
    <t>6*2,5 ml</t>
  </si>
  <si>
    <r>
      <t>COULTER</t>
    </r>
    <r>
      <rPr>
        <b/>
        <sz val="18"/>
        <color indexed="9"/>
        <rFont val="Arial Narrow"/>
        <family val="2"/>
        <charset val="204"/>
      </rPr>
      <t xml:space="preserve">, </t>
    </r>
    <r>
      <rPr>
        <b/>
        <u/>
        <sz val="18"/>
        <color indexed="9"/>
        <rFont val="Arial Narrow"/>
        <family val="2"/>
        <charset val="204"/>
      </rPr>
      <t>SYSMEX</t>
    </r>
    <r>
      <rPr>
        <b/>
        <sz val="18"/>
        <color indexed="9"/>
        <rFont val="Arial Narrow"/>
        <family val="2"/>
        <charset val="204"/>
      </rPr>
      <t xml:space="preserve"> (except series NE), </t>
    </r>
    <r>
      <rPr>
        <b/>
        <u/>
        <sz val="18"/>
        <color indexed="9"/>
        <rFont val="Arial Narrow"/>
        <family val="2"/>
        <charset val="204"/>
      </rPr>
      <t>ABBOTT</t>
    </r>
    <r>
      <rPr>
        <b/>
        <sz val="18"/>
        <color indexed="9"/>
        <rFont val="Arial Narrow"/>
        <family val="2"/>
        <charset val="204"/>
      </rPr>
      <t xml:space="preserve">, </t>
    </r>
    <r>
      <rPr>
        <b/>
        <u/>
        <sz val="18"/>
        <color indexed="9"/>
        <rFont val="Arial Narrow"/>
        <family val="2"/>
        <charset val="204"/>
      </rPr>
      <t>MEDONIC</t>
    </r>
    <r>
      <rPr>
        <b/>
        <sz val="18"/>
        <color indexed="9"/>
        <rFont val="Arial Narrow"/>
        <family val="2"/>
        <charset val="204"/>
      </rPr>
      <t>,</t>
    </r>
  </si>
  <si>
    <r>
      <t>SWELAB</t>
    </r>
    <r>
      <rPr>
        <b/>
        <sz val="18"/>
        <color indexed="9"/>
        <rFont val="Arial Narrow"/>
        <family val="2"/>
        <charset val="204"/>
      </rPr>
      <t xml:space="preserve">, </t>
    </r>
    <r>
      <rPr>
        <b/>
        <u/>
        <sz val="18"/>
        <color indexed="9"/>
        <rFont val="Arial Narrow"/>
        <family val="2"/>
        <charset val="204"/>
      </rPr>
      <t>HYCEL</t>
    </r>
    <r>
      <rPr>
        <b/>
        <sz val="18"/>
        <color indexed="9"/>
        <rFont val="Arial Narrow"/>
        <family val="2"/>
        <charset val="204"/>
      </rPr>
      <t xml:space="preserve">, </t>
    </r>
    <r>
      <rPr>
        <b/>
        <u/>
        <sz val="18"/>
        <color indexed="9"/>
        <rFont val="Arial Narrow"/>
        <family val="2"/>
        <charset val="204"/>
      </rPr>
      <t>ERMA</t>
    </r>
    <r>
      <rPr>
        <b/>
        <sz val="18"/>
        <color indexed="9"/>
        <rFont val="Arial Narrow"/>
        <family val="2"/>
        <charset val="204"/>
      </rPr>
      <t xml:space="preserve">, </t>
    </r>
    <r>
      <rPr>
        <b/>
        <u/>
        <sz val="18"/>
        <color indexed="9"/>
        <rFont val="Arial Narrow"/>
        <family val="2"/>
        <charset val="204"/>
      </rPr>
      <t>NIHON</t>
    </r>
    <r>
      <rPr>
        <b/>
        <sz val="18"/>
        <color indexed="9"/>
        <rFont val="Arial Narrow"/>
        <family val="2"/>
        <charset val="204"/>
      </rPr>
      <t xml:space="preserve">, </t>
    </r>
    <r>
      <rPr>
        <b/>
        <u/>
        <sz val="18"/>
        <color indexed="9"/>
        <rFont val="Arial Narrow"/>
        <family val="2"/>
        <charset val="204"/>
      </rPr>
      <t>BIOCHEM</t>
    </r>
    <r>
      <rPr>
        <b/>
        <sz val="18"/>
        <color indexed="9"/>
        <rFont val="Arial Narrow"/>
        <family val="2"/>
        <charset val="204"/>
      </rPr>
      <t xml:space="preserve">, </t>
    </r>
    <r>
      <rPr>
        <b/>
        <u/>
        <sz val="18"/>
        <color indexed="9"/>
        <rFont val="Arial Narrow"/>
        <family val="2"/>
        <charset val="204"/>
      </rPr>
      <t>DANAM</t>
    </r>
    <r>
      <rPr>
        <b/>
        <sz val="18"/>
        <color indexed="9"/>
        <rFont val="Arial Narrow"/>
        <family val="2"/>
        <charset val="204"/>
      </rPr>
      <t xml:space="preserve">, </t>
    </r>
    <r>
      <rPr>
        <b/>
        <u/>
        <sz val="18"/>
        <color indexed="9"/>
        <rFont val="Arial Narrow"/>
        <family val="2"/>
        <charset val="204"/>
      </rPr>
      <t>CONTRAVES</t>
    </r>
    <r>
      <rPr>
        <b/>
        <sz val="18"/>
        <color indexed="9"/>
        <rFont val="Arial Narrow"/>
        <family val="2"/>
        <charset val="204"/>
      </rPr>
      <t>,</t>
    </r>
  </si>
  <si>
    <r>
      <t xml:space="preserve"> </t>
    </r>
    <r>
      <rPr>
        <b/>
        <u/>
        <sz val="18"/>
        <color indexed="9"/>
        <rFont val="Arial Narrow"/>
        <family val="2"/>
        <charset val="204"/>
      </rPr>
      <t>TECHNICON</t>
    </r>
    <r>
      <rPr>
        <b/>
        <sz val="18"/>
        <color indexed="9"/>
        <rFont val="Arial Narrow"/>
        <family val="2"/>
        <charset val="204"/>
      </rPr>
      <t xml:space="preserve">, </t>
    </r>
    <r>
      <rPr>
        <b/>
        <u/>
        <sz val="18"/>
        <color indexed="9"/>
        <rFont val="Arial Narrow"/>
        <family val="2"/>
        <charset val="204"/>
      </rPr>
      <t>BAYER</t>
    </r>
    <r>
      <rPr>
        <b/>
        <sz val="18"/>
        <color indexed="9"/>
        <rFont val="Arial Narrow"/>
        <family val="2"/>
        <charset val="204"/>
      </rPr>
      <t xml:space="preserve">, </t>
    </r>
    <r>
      <rPr>
        <b/>
        <u/>
        <sz val="18"/>
        <color indexed="9"/>
        <rFont val="Arial Narrow"/>
        <family val="2"/>
        <charset val="204"/>
      </rPr>
      <t>SEBIA</t>
    </r>
    <r>
      <rPr>
        <b/>
        <sz val="18"/>
        <color indexed="9"/>
        <rFont val="Arial Narrow"/>
        <family val="2"/>
        <charset val="204"/>
      </rPr>
      <t xml:space="preserve">, </t>
    </r>
    <r>
      <rPr>
        <b/>
        <u/>
        <sz val="18"/>
        <color indexed="9"/>
        <rFont val="Arial Narrow"/>
        <family val="2"/>
        <charset val="204"/>
      </rPr>
      <t>ABX</t>
    </r>
    <r>
      <rPr>
        <b/>
        <sz val="18"/>
        <color indexed="9"/>
        <rFont val="Arial Narrow"/>
        <family val="2"/>
        <charset val="204"/>
      </rPr>
      <t xml:space="preserve">, </t>
    </r>
    <r>
      <rPr>
        <b/>
        <u/>
        <sz val="18"/>
        <color indexed="9"/>
        <rFont val="Arial Narrow"/>
        <family val="2"/>
        <charset val="204"/>
      </rPr>
      <t>LABOVER</t>
    </r>
    <r>
      <rPr>
        <b/>
        <sz val="18"/>
        <color indexed="9"/>
        <rFont val="Arial Narrow"/>
        <family val="2"/>
        <charset val="204"/>
      </rPr>
      <t xml:space="preserve">, </t>
    </r>
    <r>
      <rPr>
        <b/>
        <u/>
        <sz val="18"/>
        <color indexed="9"/>
        <rFont val="Arial Narrow"/>
        <family val="2"/>
        <charset val="204"/>
      </rPr>
      <t>AL. SYSTEMS</t>
    </r>
  </si>
  <si>
    <r>
      <t>ПАРАМЕТРИ:</t>
    </r>
    <r>
      <rPr>
        <b/>
        <sz val="14"/>
        <color indexed="9"/>
        <rFont val="Arial Narrow"/>
        <family val="2"/>
        <charset val="204"/>
      </rPr>
      <t xml:space="preserve"> </t>
    </r>
    <r>
      <rPr>
        <b/>
        <i/>
        <sz val="10"/>
        <color indexed="9"/>
        <rFont val="Arial Narrow"/>
        <family val="2"/>
        <charset val="204"/>
      </rPr>
      <t>WBC, RBC, HGB, HCT, MCV, MCHC, PLT, MPV</t>
    </r>
  </si>
  <si>
    <r>
      <t>COULTER</t>
    </r>
    <r>
      <rPr>
        <b/>
        <sz val="18"/>
        <color indexed="9"/>
        <rFont val="Arial Narrow"/>
        <family val="2"/>
        <charset val="204"/>
      </rPr>
      <t xml:space="preserve">, </t>
    </r>
    <r>
      <rPr>
        <b/>
        <u/>
        <sz val="18"/>
        <color indexed="9"/>
        <rFont val="Arial Narrow"/>
        <family val="2"/>
        <charset val="204"/>
      </rPr>
      <t>ABBOTT</t>
    </r>
    <r>
      <rPr>
        <b/>
        <sz val="18"/>
        <color indexed="9"/>
        <rFont val="Arial Narrow"/>
        <family val="2"/>
        <charset val="204"/>
      </rPr>
      <t xml:space="preserve">, </t>
    </r>
    <r>
      <rPr>
        <b/>
        <u/>
        <sz val="18"/>
        <color indexed="9"/>
        <rFont val="Arial Narrow"/>
        <family val="2"/>
        <charset val="204"/>
      </rPr>
      <t>BIOCHEM</t>
    </r>
    <r>
      <rPr>
        <b/>
        <sz val="18"/>
        <color indexed="9"/>
        <rFont val="Arial Narrow"/>
        <family val="2"/>
        <charset val="204"/>
      </rPr>
      <t xml:space="preserve"> </t>
    </r>
    <r>
      <rPr>
        <b/>
        <i/>
        <sz val="18"/>
        <color indexed="9"/>
        <rFont val="Arial Narrow"/>
        <family val="2"/>
        <charset val="204"/>
      </rPr>
      <t>Serono 9000</t>
    </r>
    <r>
      <rPr>
        <b/>
        <sz val="18"/>
        <color indexed="9"/>
        <rFont val="Arial Narrow"/>
        <family val="2"/>
        <charset val="204"/>
      </rPr>
      <t xml:space="preserve">, </t>
    </r>
    <r>
      <rPr>
        <b/>
        <u/>
        <sz val="18"/>
        <color indexed="9"/>
        <rFont val="Arial Narrow"/>
        <family val="2"/>
        <charset val="204"/>
      </rPr>
      <t>HYCEL</t>
    </r>
    <r>
      <rPr>
        <b/>
        <sz val="18"/>
        <color indexed="9"/>
        <rFont val="Arial Narrow"/>
        <family val="2"/>
        <charset val="204"/>
      </rPr>
      <t xml:space="preserve">, </t>
    </r>
    <r>
      <rPr>
        <b/>
        <u/>
        <sz val="18"/>
        <color indexed="9"/>
        <rFont val="Arial Narrow"/>
        <family val="2"/>
        <charset val="204"/>
      </rPr>
      <t>ERMA</t>
    </r>
    <r>
      <rPr>
        <b/>
        <sz val="18"/>
        <color indexed="9"/>
        <rFont val="Arial Narrow"/>
        <family val="2"/>
        <charset val="204"/>
      </rPr>
      <t>,</t>
    </r>
  </si>
  <si>
    <r>
      <t>NIHON</t>
    </r>
    <r>
      <rPr>
        <b/>
        <sz val="18"/>
        <color indexed="9"/>
        <rFont val="Arial Narrow"/>
        <family val="2"/>
        <charset val="204"/>
      </rPr>
      <t xml:space="preserve">, </t>
    </r>
    <r>
      <rPr>
        <b/>
        <u/>
        <sz val="18"/>
        <color indexed="9"/>
        <rFont val="Arial Narrow"/>
        <family val="2"/>
        <charset val="204"/>
      </rPr>
      <t>DANAM</t>
    </r>
    <r>
      <rPr>
        <b/>
        <sz val="18"/>
        <color indexed="9"/>
        <rFont val="Arial Narrow"/>
        <family val="2"/>
        <charset val="204"/>
      </rPr>
      <t xml:space="preserve">, </t>
    </r>
    <r>
      <rPr>
        <b/>
        <u/>
        <sz val="18"/>
        <color indexed="9"/>
        <rFont val="Arial Narrow"/>
        <family val="2"/>
        <charset val="204"/>
      </rPr>
      <t>ABX</t>
    </r>
    <r>
      <rPr>
        <b/>
        <sz val="18"/>
        <color indexed="9"/>
        <rFont val="Arial Narrow"/>
        <family val="2"/>
        <charset val="204"/>
      </rPr>
      <t xml:space="preserve">, </t>
    </r>
    <r>
      <rPr>
        <b/>
        <u/>
        <sz val="18"/>
        <color indexed="9"/>
        <rFont val="Arial Narrow"/>
        <family val="2"/>
        <charset val="204"/>
      </rPr>
      <t>ORPHY</t>
    </r>
    <r>
      <rPr>
        <b/>
        <sz val="18"/>
        <color indexed="9"/>
        <rFont val="Arial Narrow"/>
        <family val="2"/>
        <charset val="204"/>
      </rPr>
      <t xml:space="preserve">, </t>
    </r>
    <r>
      <rPr>
        <b/>
        <u/>
        <sz val="18"/>
        <color indexed="9"/>
        <rFont val="Arial Narrow"/>
        <family val="2"/>
        <charset val="204"/>
      </rPr>
      <t>AL. SYSTEMS</t>
    </r>
  </si>
  <si>
    <r>
      <t>ПАРАМЕТРИ:</t>
    </r>
    <r>
      <rPr>
        <b/>
        <sz val="14"/>
        <color indexed="9"/>
        <rFont val="Arial Narrow"/>
        <family val="2"/>
        <charset val="204"/>
      </rPr>
      <t xml:space="preserve"> </t>
    </r>
    <r>
      <rPr>
        <b/>
        <i/>
        <sz val="10"/>
        <color indexed="9"/>
        <rFont val="Arial Narrow"/>
        <family val="2"/>
        <charset val="204"/>
      </rPr>
      <t>WBC, Ly%,#, Mo%,#, Gr#%, RBC, HGB, HCT, MCV, MCH, MCHC, PLT, MPV, RDW%</t>
    </r>
  </si>
  <si>
    <t>Q-145</t>
  </si>
  <si>
    <t>Контроль 12 низький</t>
  </si>
  <si>
    <t>Контроль 12 норма</t>
  </si>
  <si>
    <t>Q-147</t>
  </si>
  <si>
    <t>Контроль 12 високий</t>
  </si>
  <si>
    <t>Q-158</t>
  </si>
  <si>
    <t>Q-159</t>
  </si>
  <si>
    <t>Q-160</t>
  </si>
  <si>
    <t>К-сть, мл.</t>
  </si>
  <si>
    <t>К-сть тестів</t>
  </si>
  <si>
    <t>Кол-во тестов</t>
  </si>
  <si>
    <t>Price of 1 test</t>
  </si>
  <si>
    <t>КОАГУЛОЛОГИЯ</t>
  </si>
  <si>
    <t>COAGULATION</t>
  </si>
  <si>
    <t>Протромбиновое время (PT)</t>
  </si>
  <si>
    <t>Prothrombine Time (PT)</t>
  </si>
  <si>
    <t>K-220</t>
  </si>
  <si>
    <t>Тромбопластин PT-4 (сухий, з хлоридом кальцію, ISI 1,9-2,1)</t>
  </si>
  <si>
    <t>Thromboplastin PT-4</t>
  </si>
  <si>
    <t>Тромбопластин PT-4 (сухой, с хлоридом кальция, ISI 1,9-2,1)</t>
  </si>
  <si>
    <t>10*4 мл</t>
  </si>
  <si>
    <t>K-250</t>
  </si>
  <si>
    <t>Тромбопластин PT-10 (сухий, з хлоридом кальцію, ISI 1,9-2,1)</t>
  </si>
  <si>
    <t>Thromboplastin PT-10</t>
  </si>
  <si>
    <t>Тромбопластин PT-10 (сухой, с хлоридом кальция, ISI 1,9-2,1)</t>
  </si>
  <si>
    <t>10*10 мл</t>
  </si>
  <si>
    <t>K-221</t>
  </si>
  <si>
    <t>Thromboplastin PT-S-4</t>
  </si>
  <si>
    <t>Тромбопластин PT-S-4 (сухой, с хлоридом кальция, ISI 1,0-1,2)</t>
  </si>
  <si>
    <t>K-251</t>
  </si>
  <si>
    <t>Тромбопластин PT-S-10 (сухий, з хлоридом кальцію, ISI 1,0-1,2)</t>
  </si>
  <si>
    <t>Thromboplastin PT-S-10</t>
  </si>
  <si>
    <t>Тромбопластин PT-S-10 (сухой, с хлоридом кальция, ISI 1,0-1,2)</t>
  </si>
  <si>
    <t>R-225</t>
  </si>
  <si>
    <r>
      <t>Тромбопластин liquid</t>
    </r>
    <r>
      <rPr>
        <i/>
        <sz val="9"/>
        <rFont val="Arial Narrow"/>
        <family val="2"/>
        <charset val="204"/>
      </rPr>
      <t xml:space="preserve"> (рідкий, ISI 1,15)</t>
    </r>
  </si>
  <si>
    <t>Thromboplastin liquid</t>
  </si>
  <si>
    <t>Тромбопластин liquid (жидкий, ISI 1,15)</t>
  </si>
  <si>
    <t>5 мл</t>
  </si>
  <si>
    <t>R-227</t>
  </si>
  <si>
    <t>10 мл</t>
  </si>
  <si>
    <t>T-226</t>
  </si>
  <si>
    <r>
      <t>Тромбопластин S liquid</t>
    </r>
    <r>
      <rPr>
        <i/>
        <sz val="9"/>
        <rFont val="Arial Narrow"/>
        <family val="2"/>
        <charset val="204"/>
      </rPr>
      <t xml:space="preserve"> (рідкий, ISI 1,0-1,1)</t>
    </r>
  </si>
  <si>
    <t>Thromboplastin S liquid</t>
  </si>
  <si>
    <t>Тромбопластин S liquid (жидкий, ISI 1,0-1,1)</t>
  </si>
  <si>
    <t>2*8 мл</t>
  </si>
  <si>
    <r>
      <t xml:space="preserve">Техпластин-тест (Тромбопластин Са) </t>
    </r>
    <r>
      <rPr>
        <i/>
        <sz val="9"/>
        <rFont val="Arial Narrow"/>
        <family val="2"/>
        <charset val="204"/>
      </rPr>
      <t>(протромбіновий час)</t>
    </r>
  </si>
  <si>
    <t>Techplastin-test (Thromboplastin Ca), w/ISI</t>
  </si>
  <si>
    <r>
      <t xml:space="preserve">Техпластин-тест (Тромбопластин Са)* </t>
    </r>
    <r>
      <rPr>
        <i/>
        <sz val="9"/>
        <rFont val="Arial Narrow"/>
        <family val="2"/>
        <charset val="204"/>
      </rPr>
      <t>(протромбиновое время)</t>
    </r>
  </si>
  <si>
    <t>4 х 10</t>
  </si>
  <si>
    <t>4 х 25</t>
  </si>
  <si>
    <t>Техпластин-тест (К) (протромбіновий час в капілярній крові)</t>
  </si>
  <si>
    <t>Techplastin-test (K) (capillar blood)</t>
  </si>
  <si>
    <r>
      <t xml:space="preserve">Техпластин-тест (К) </t>
    </r>
    <r>
      <rPr>
        <i/>
        <sz val="9"/>
        <rFont val="Arial Narrow"/>
        <family val="2"/>
        <charset val="204"/>
      </rPr>
      <t>(протромбиновое время в капиллярной крови)</t>
    </r>
  </si>
  <si>
    <t xml:space="preserve"> K103M</t>
  </si>
  <si>
    <t xml:space="preserve">Цитомегаловірус, IgM </t>
  </si>
  <si>
    <t xml:space="preserve">Цитомегаловирус, IgM </t>
  </si>
  <si>
    <t>D-1552</t>
  </si>
  <si>
    <t>D-4752</t>
  </si>
  <si>
    <t xml:space="preserve">Аспергіла, IgG </t>
  </si>
  <si>
    <t xml:space="preserve">Aspergillus, IgG </t>
  </si>
  <si>
    <t xml:space="preserve">Аспергилла, IgG </t>
  </si>
  <si>
    <t>D-3452</t>
  </si>
  <si>
    <t xml:space="preserve">Аскарида, IgG </t>
  </si>
  <si>
    <t xml:space="preserve">Ascaris Lumbricoides, IgG </t>
  </si>
  <si>
    <t>D-1452</t>
  </si>
  <si>
    <t xml:space="preserve">Борелія, IgG (B. afzelii, B. garninii, B. burgdorferi s.s.) </t>
  </si>
  <si>
    <t xml:space="preserve">Borrelia, IgG (B. afzelii, B. garninii, B. burgdorferi s.s.) </t>
  </si>
  <si>
    <t xml:space="preserve">Боррелия, IgG (B. afzelii, B. garninii, B. burgdorferi s.s.) </t>
  </si>
  <si>
    <t>D-2192</t>
  </si>
  <si>
    <t>Варіцелла Зостер вірус, IgG</t>
  </si>
  <si>
    <t>VZV, IgG</t>
  </si>
  <si>
    <t>Варицелла Зостер вирус, IgG</t>
  </si>
  <si>
    <t>D-2186</t>
  </si>
  <si>
    <t>Варіцелла Зостер вірусу глікопротеїн Е, IgG</t>
  </si>
  <si>
    <t>VZV glicoprotein Е, IgG</t>
  </si>
  <si>
    <t>Варицелла Зостер вируса гликопротеин Е, IgG</t>
  </si>
  <si>
    <t>D-2188</t>
  </si>
  <si>
    <t>Варіцелла Зостер вірус, IgM</t>
  </si>
  <si>
    <t>VZV, IgM</t>
  </si>
  <si>
    <t>Варицелла Зостер вирус, IgM</t>
  </si>
  <si>
    <t>D-3552</t>
  </si>
  <si>
    <t>Гардія лямблія, антитіла</t>
  </si>
  <si>
    <t>Giardia lamblia, Ab</t>
  </si>
  <si>
    <t>Гардия лямблия, антитела</t>
  </si>
  <si>
    <t>D-3554</t>
  </si>
  <si>
    <t>Гардія лямблія, IgM</t>
  </si>
  <si>
    <t>Giardia lamblia, IgM</t>
  </si>
  <si>
    <t>Гардия лямблия, IgM</t>
  </si>
  <si>
    <t>D-3752</t>
  </si>
  <si>
    <t xml:space="preserve">H. Pylori IgG CagA, Ab </t>
  </si>
  <si>
    <t xml:space="preserve">Геликобактер пилори CagA, антитела </t>
  </si>
  <si>
    <t>D-2172</t>
  </si>
  <si>
    <t xml:space="preserve">Епштейна-Барра вірусу ранній антиген, IgG </t>
  </si>
  <si>
    <t xml:space="preserve">EBV EA, IgG </t>
  </si>
  <si>
    <t xml:space="preserve">Эпштейна-Барра вируса ранний антиген, IgG </t>
  </si>
  <si>
    <t>D-2170</t>
  </si>
  <si>
    <t>А/т до гістонів</t>
  </si>
  <si>
    <t>А/т до лактоферину</t>
  </si>
  <si>
    <t>А/т до мієлопероксидази</t>
  </si>
  <si>
    <t>А/т к тиреоглобулину</t>
  </si>
  <si>
    <t>А/т до еластази</t>
  </si>
  <si>
    <t>А/т антиядерные (ANA)</t>
  </si>
  <si>
    <t>Anti-GBM</t>
  </si>
  <si>
    <t>Anti-BPI</t>
  </si>
  <si>
    <t>Anti-Intrinsic Factor</t>
  </si>
  <si>
    <t>Anti-dsDNA IgA</t>
  </si>
  <si>
    <t>Anti-dsDNA IgG</t>
  </si>
  <si>
    <t>Anti-dsDNA IgM</t>
  </si>
  <si>
    <t>Anti-dsDNA Screen</t>
  </si>
  <si>
    <t>А/т до компоненту Jo-1</t>
  </si>
  <si>
    <t>Anti-Jo-1</t>
  </si>
  <si>
    <t>Anti-Rib-P</t>
  </si>
  <si>
    <t>А/т до компоненту Scl-70</t>
  </si>
  <si>
    <t>Anti-Scl-70</t>
  </si>
  <si>
    <t>А/т до компоненту Sm</t>
  </si>
  <si>
    <t>Anti-Sm</t>
  </si>
  <si>
    <t>А/т до компоненту Sm/RNP</t>
  </si>
  <si>
    <t>Anti-SS-A 52</t>
  </si>
  <si>
    <t>Anti-SS-A 60</t>
  </si>
  <si>
    <t>А/т до компоненту SS-A</t>
  </si>
  <si>
    <t>Anti-Lactoferrin</t>
  </si>
  <si>
    <t>Anti-Lysozyme</t>
  </si>
  <si>
    <t>А/т до компоненту SS-B</t>
  </si>
  <si>
    <t>Anti-MPO (ANCA-P)</t>
  </si>
  <si>
    <t>А/т до компоненту Rib-P</t>
  </si>
  <si>
    <t>А/т до компоненту RNP/Sm</t>
  </si>
  <si>
    <t>А/т до компоненту RNP-70</t>
  </si>
  <si>
    <t xml:space="preserve">Глюкоза стандарт </t>
  </si>
  <si>
    <t>Glucose standard</t>
  </si>
  <si>
    <t>Y04500</t>
  </si>
  <si>
    <t>Глюкоза-6-Фосфат Дегідрогеназа</t>
  </si>
  <si>
    <t>Глюкоза-6-Фосфат Дегидрогеназа</t>
  </si>
  <si>
    <t>UV, Kinetic</t>
  </si>
  <si>
    <t>10*6</t>
  </si>
  <si>
    <t>Y04550LV</t>
  </si>
  <si>
    <t>Глюкоза-6-Фосфат Дегідрогеназа - Лізуючий Реагент</t>
  </si>
  <si>
    <t>Глюкоза-6-Фосфат Дегидрогеназа - Лсоуючий Реагент</t>
  </si>
  <si>
    <t>Y04560</t>
  </si>
  <si>
    <t>Глюкоза-6-Фосфат Дегідрогеназа контролі 3 рівні</t>
  </si>
  <si>
    <t>Глюкоза-6-Фосфат Дегидрогеназа контроли 3 уровня</t>
  </si>
  <si>
    <t>6*0,5</t>
  </si>
  <si>
    <t>Y04560SV</t>
  </si>
  <si>
    <t>Y04450LV</t>
  </si>
  <si>
    <t>Глюкоза-6-Фосфат Дегідрогеназа скрін - Мінер. Масло</t>
  </si>
  <si>
    <t>Глюкоза-6-Фосфат Дегидрогеназа скрин - Минер. Масло</t>
  </si>
  <si>
    <t>for G6PDH Deficiency Screen</t>
  </si>
  <si>
    <t>Y04400</t>
  </si>
  <si>
    <t>Глюкоза-6-Фосфат Дегідрогеназа скрін (якісно)</t>
  </si>
  <si>
    <t>Глюкоза-6-Фосфат Дегидрогеназа скрин (якисно)</t>
  </si>
  <si>
    <t>qualitative</t>
  </si>
  <si>
    <t>8*15</t>
  </si>
  <si>
    <r>
      <t>Креатинін</t>
    </r>
    <r>
      <rPr>
        <i/>
        <sz val="10"/>
        <color indexed="8"/>
        <rFont val="Arial Narrow"/>
        <family val="2"/>
        <charset val="204"/>
      </rPr>
      <t xml:space="preserve"> (із стандартом)**</t>
    </r>
  </si>
  <si>
    <r>
      <t xml:space="preserve">Creatinine </t>
    </r>
    <r>
      <rPr>
        <i/>
        <sz val="10"/>
        <color indexed="8"/>
        <rFont val="Arial Narrow"/>
        <family val="2"/>
        <charset val="204"/>
      </rPr>
      <t>(with standard)</t>
    </r>
  </si>
  <si>
    <t>Креатинин (со стандартом)</t>
  </si>
  <si>
    <t>Colorim., Jaffe without deprotein., kinetic</t>
  </si>
  <si>
    <t>2-233</t>
  </si>
  <si>
    <t>Креатинін**</t>
  </si>
  <si>
    <t xml:space="preserve">Creatinine </t>
  </si>
  <si>
    <t>Креатинин</t>
  </si>
  <si>
    <t>C514-480</t>
  </si>
  <si>
    <r>
      <t>Креатинін</t>
    </r>
    <r>
      <rPr>
        <i/>
        <sz val="10"/>
        <color indexed="8"/>
        <rFont val="Arial Narrow"/>
        <family val="2"/>
        <charset val="204"/>
      </rPr>
      <t xml:space="preserve"> (із стандартом)</t>
    </r>
  </si>
  <si>
    <t>C513-480</t>
  </si>
  <si>
    <t>2-299</t>
  </si>
  <si>
    <t>5-123</t>
  </si>
  <si>
    <t>Креатинін стандарт 2**</t>
  </si>
  <si>
    <t>Creatinine standard 2</t>
  </si>
  <si>
    <t>Креатинин стандарт 2</t>
  </si>
  <si>
    <t>C515-480</t>
  </si>
  <si>
    <t>прямий, кінцева точка</t>
  </si>
  <si>
    <t>5-124</t>
  </si>
  <si>
    <t>Креатинін стандарт 5**</t>
  </si>
  <si>
    <t>Creatinine standard 5</t>
  </si>
  <si>
    <t>Креатинин стандарт 5</t>
  </si>
  <si>
    <t>D06450</t>
  </si>
  <si>
    <t>Enzymatic</t>
  </si>
  <si>
    <t>4*7,5</t>
  </si>
  <si>
    <t>D04851</t>
  </si>
  <si>
    <t>Креатинін Додаток</t>
  </si>
  <si>
    <t>Креатинин Додаток</t>
  </si>
  <si>
    <t>SR (for Jaffe)</t>
  </si>
  <si>
    <t>D04871</t>
  </si>
  <si>
    <t>Креатинін Розчинник Сечі</t>
  </si>
  <si>
    <t>Креатинин Розчинник моче</t>
  </si>
  <si>
    <t>SR (for Jaffe+Suppl.)</t>
  </si>
  <si>
    <t>Jaffe</t>
  </si>
  <si>
    <t>D06430</t>
  </si>
  <si>
    <t>4*37,5</t>
  </si>
  <si>
    <t>D94592</t>
  </si>
  <si>
    <t xml:space="preserve">Креатинін стандарт </t>
  </si>
  <si>
    <t>Creatinine standard</t>
  </si>
  <si>
    <t xml:space="preserve">Креатинин стандарт </t>
  </si>
  <si>
    <t>T526-480</t>
  </si>
  <si>
    <r>
      <t xml:space="preserve">Ліпіди загальні </t>
    </r>
    <r>
      <rPr>
        <i/>
        <sz val="10"/>
        <rFont val="Arial Narrow"/>
        <family val="2"/>
        <charset val="204"/>
      </rPr>
      <t>(із стандартом)</t>
    </r>
  </si>
  <si>
    <r>
      <t>Total Lipid</t>
    </r>
    <r>
      <rPr>
        <sz val="10"/>
        <rFont val="Arial Narrow"/>
        <family val="2"/>
        <charset val="204"/>
      </rPr>
      <t xml:space="preserve"> (with standard)</t>
    </r>
  </si>
  <si>
    <t>Липиды общие (со стандартом)</t>
  </si>
  <si>
    <t>colorimetric</t>
  </si>
  <si>
    <t>2-235</t>
  </si>
  <si>
    <r>
      <t>Сечова кислота</t>
    </r>
    <r>
      <rPr>
        <i/>
        <sz val="9"/>
        <color indexed="8"/>
        <rFont val="Arial Narrow"/>
        <family val="2"/>
        <charset val="204"/>
      </rPr>
      <t xml:space="preserve"> (із стандартом)**</t>
    </r>
  </si>
  <si>
    <r>
      <t xml:space="preserve">Uric Acid </t>
    </r>
    <r>
      <rPr>
        <i/>
        <sz val="10"/>
        <color indexed="8"/>
        <rFont val="Arial Narrow"/>
        <family val="2"/>
        <charset val="204"/>
      </rPr>
      <t>(with standard)</t>
    </r>
  </si>
  <si>
    <t>Мочевая кислота (со стандартом)</t>
  </si>
  <si>
    <t>Enzymatic (uricase), colorim., end-point</t>
  </si>
  <si>
    <t>2-208</t>
  </si>
  <si>
    <t>Сечова кислота**</t>
  </si>
  <si>
    <t>Uric Acid</t>
  </si>
  <si>
    <t>Мочевая кислота</t>
  </si>
  <si>
    <t>U580-400</t>
  </si>
  <si>
    <t>Сечова кислота</t>
  </si>
  <si>
    <t>2-209</t>
  </si>
  <si>
    <t>2-308</t>
  </si>
  <si>
    <t>5-125</t>
  </si>
  <si>
    <t>Сечова кислота стандарт 5**</t>
  </si>
  <si>
    <t>Uric Acid standard 5</t>
  </si>
  <si>
    <t>Мочевая кислота стандарт 5</t>
  </si>
  <si>
    <t>U580-240</t>
  </si>
  <si>
    <t>Кінцева точка</t>
  </si>
  <si>
    <t>20*12</t>
  </si>
  <si>
    <t>5-126</t>
  </si>
  <si>
    <t>Сечова кислота стандарт 10**</t>
  </si>
  <si>
    <t>Uric Acid standard 10</t>
  </si>
  <si>
    <t>Мочевая кислота стандарт 10</t>
  </si>
  <si>
    <t>D98461</t>
  </si>
  <si>
    <t>Еnzymatic</t>
  </si>
  <si>
    <t>D95459</t>
  </si>
  <si>
    <t>D98714</t>
  </si>
  <si>
    <t>Еnzymatic, colorimetric</t>
  </si>
  <si>
    <t>D94708</t>
  </si>
  <si>
    <t xml:space="preserve">Сечова кислота стандарт </t>
  </si>
  <si>
    <t>Uric Acid standard</t>
  </si>
  <si>
    <t xml:space="preserve">Мочевая кислота стандарт </t>
  </si>
  <si>
    <r>
      <t xml:space="preserve">Сечовина </t>
    </r>
    <r>
      <rPr>
        <i/>
        <sz val="10"/>
        <color indexed="8"/>
        <rFont val="Arial Narrow"/>
        <family val="2"/>
        <charset val="204"/>
      </rPr>
      <t>(із стандартом)**</t>
    </r>
  </si>
  <si>
    <r>
      <t xml:space="preserve">Urea </t>
    </r>
    <r>
      <rPr>
        <i/>
        <sz val="10"/>
        <color indexed="8"/>
        <rFont val="Arial Narrow"/>
        <family val="2"/>
        <charset val="204"/>
      </rPr>
      <t>(with standard)</t>
    </r>
  </si>
  <si>
    <t>Мочевина (со стандартом)</t>
  </si>
  <si>
    <t>Enzymatic (urease/GLDH), kinetic</t>
  </si>
  <si>
    <t>2-206</t>
  </si>
  <si>
    <t>Сечовина **</t>
  </si>
  <si>
    <t>Urea</t>
  </si>
  <si>
    <t xml:space="preserve">Мочевина </t>
  </si>
  <si>
    <t>2-207</t>
  </si>
  <si>
    <t>Сечовина**</t>
  </si>
  <si>
    <t>Мочевина</t>
  </si>
  <si>
    <t>2-310</t>
  </si>
  <si>
    <t>5-128</t>
  </si>
  <si>
    <t>Сечовина стандарт 42**</t>
  </si>
  <si>
    <t>Urea standard 42</t>
  </si>
  <si>
    <t>Мочевина стандарт 42</t>
  </si>
  <si>
    <t>5-129</t>
  </si>
  <si>
    <t>Сечовина стандарт 85**</t>
  </si>
  <si>
    <t>Urea standard 85</t>
  </si>
  <si>
    <t>Мочевина стандарт 85</t>
  </si>
  <si>
    <t>D98707</t>
  </si>
  <si>
    <t>Urease + GLDH</t>
  </si>
  <si>
    <t xml:space="preserve">Сечовина </t>
  </si>
  <si>
    <t>Urease/Colorimetric</t>
  </si>
  <si>
    <t>2*125</t>
  </si>
  <si>
    <t>3*83,3+1*2,5</t>
  </si>
  <si>
    <t>D95704</t>
  </si>
  <si>
    <t>D95706</t>
  </si>
  <si>
    <t xml:space="preserve">Сечовина стандарт </t>
  </si>
  <si>
    <t>Urea standard</t>
  </si>
  <si>
    <t xml:space="preserve">Мочевина стандарт </t>
  </si>
  <si>
    <t>2-262</t>
  </si>
  <si>
    <r>
      <t>Тригліцериди</t>
    </r>
    <r>
      <rPr>
        <i/>
        <sz val="10"/>
        <color indexed="8"/>
        <rFont val="Arial Narrow"/>
        <family val="2"/>
        <charset val="204"/>
      </rPr>
      <t xml:space="preserve"> (із стандартом)**</t>
    </r>
  </si>
  <si>
    <r>
      <t xml:space="preserve">TG </t>
    </r>
    <r>
      <rPr>
        <i/>
        <sz val="10"/>
        <color indexed="8"/>
        <rFont val="Arial Narrow"/>
        <family val="2"/>
        <charset val="204"/>
      </rPr>
      <t>(with standard)</t>
    </r>
  </si>
  <si>
    <t>Триглицериди (со стандартом)</t>
  </si>
  <si>
    <r>
      <t xml:space="preserve">CAST®-2000 ELISA </t>
    </r>
    <r>
      <rPr>
        <i/>
        <sz val="10"/>
        <rFont val="Arial Narrow"/>
        <family val="2"/>
        <charset val="204"/>
      </rPr>
      <t>(определение сульфидолейкотриенов C4, D4, E4 при стимуляции изолированных лейкоцитов специфическими аллергенами)</t>
    </r>
  </si>
  <si>
    <t>EK-CAST5</t>
  </si>
  <si>
    <r>
      <t xml:space="preserve">CAST®-2000 ELISA </t>
    </r>
    <r>
      <rPr>
        <i/>
        <sz val="10"/>
        <rFont val="Arial Narrow"/>
        <family val="2"/>
        <charset val="204"/>
      </rPr>
      <t>(определение сульфидолейкотриенов при стимуляции изолированных лейкоцитов специфическими аллергенами)</t>
    </r>
  </si>
  <si>
    <t>FK-CCR</t>
  </si>
  <si>
    <r>
      <t xml:space="preserve">Flow2 CAST® </t>
    </r>
    <r>
      <rPr>
        <i/>
        <sz val="10"/>
        <rFont val="Arial Narrow"/>
        <family val="2"/>
        <charset val="204"/>
      </rPr>
      <t>(Тест активації базофілів методом проточної цитометрії в цільній крові)</t>
    </r>
  </si>
  <si>
    <r>
      <t xml:space="preserve">Flow2 CAST® </t>
    </r>
    <r>
      <rPr>
        <i/>
        <sz val="10"/>
        <rFont val="Arial Narrow"/>
        <family val="2"/>
        <charset val="204"/>
      </rPr>
      <t>(Тест активации базофилов методом проточной цитометрии в цельной крови)</t>
    </r>
  </si>
  <si>
    <t>BAG-№ алергена</t>
  </si>
  <si>
    <t>Алергени для CAST®: професійні, медикаментозні, харчові, інгалаційні, міксти</t>
  </si>
  <si>
    <t>Аллергены для CAST®: профессиональные, лекарственные, пищевые, ингаляционные, миксты</t>
  </si>
  <si>
    <t>BAG2-C11</t>
  </si>
  <si>
    <t>Бензилпеніцилін-полілізин, PPL</t>
  </si>
  <si>
    <t>Бензилпенициллин-полилизин, PPL</t>
  </si>
  <si>
    <t>BAG2-C3</t>
  </si>
  <si>
    <t>Цефалоспорин C</t>
  </si>
  <si>
    <t>BAG2-C61</t>
  </si>
  <si>
    <t>Сульфаметоксазол</t>
  </si>
  <si>
    <t>BAG2-C51</t>
  </si>
  <si>
    <t>Lys-аспірин</t>
  </si>
  <si>
    <t>Lys-аспирин</t>
  </si>
  <si>
    <t>BAG2-CLID</t>
  </si>
  <si>
    <t>Лідокаїн/Ксилокаїн</t>
  </si>
  <si>
    <t>Лидокаин/Ксилокаин</t>
  </si>
  <si>
    <t>BAG-IX1</t>
  </si>
  <si>
    <r>
      <t xml:space="preserve">Мікст Інгаляційні алергени </t>
    </r>
    <r>
      <rPr>
        <i/>
        <sz val="10"/>
        <rFont val="Arial Narrow"/>
        <family val="2"/>
        <charset val="204"/>
      </rPr>
      <t>(Gx1, G12, T3, T4, W6, W9, M6, D1, D2, E1, E2)</t>
    </r>
  </si>
  <si>
    <r>
      <t xml:space="preserve">Микст Ингаляционные аллергены </t>
    </r>
    <r>
      <rPr>
        <i/>
        <sz val="10"/>
        <rFont val="Arial Narrow"/>
        <family val="2"/>
        <charset val="204"/>
      </rPr>
      <t>(Gx1, G12, T3, T4, W6, W9, M6, D1, D2, E1, E2)</t>
    </r>
  </si>
  <si>
    <t xml:space="preserve"> Тест-системи: визначення загального IgE</t>
  </si>
  <si>
    <t>Тест-системы – определение общего IgE</t>
  </si>
  <si>
    <t>Test Kits – total IgE assays</t>
  </si>
  <si>
    <t>IgE загальний</t>
  </si>
  <si>
    <t>IgE total</t>
  </si>
  <si>
    <t>IgE общий</t>
  </si>
  <si>
    <t>Dr. Fooke</t>
  </si>
  <si>
    <t>08102CP</t>
  </si>
  <si>
    <r>
      <t xml:space="preserve">IgE загальний в сироватці </t>
    </r>
    <r>
      <rPr>
        <i/>
        <sz val="10"/>
        <rFont val="Arial Narrow"/>
        <family val="2"/>
        <charset val="204"/>
      </rPr>
      <t>(мікропланшетний варіант, λ 450 нм)</t>
    </r>
  </si>
  <si>
    <r>
      <t xml:space="preserve">Общий IgE в сыворотке </t>
    </r>
    <r>
      <rPr>
        <i/>
        <sz val="10"/>
        <rFont val="Arial Narrow"/>
        <family val="2"/>
        <charset val="204"/>
      </rPr>
      <t>(микропланшетный вариант, λ 450 нм)</t>
    </r>
  </si>
  <si>
    <r>
      <t xml:space="preserve">IgE загальний - </t>
    </r>
    <r>
      <rPr>
        <i/>
        <sz val="10"/>
        <rFont val="Arial Narrow"/>
        <family val="2"/>
        <charset val="204"/>
      </rPr>
      <t>ALFA Набір для експрес-аналsзу загального IgE</t>
    </r>
  </si>
  <si>
    <t>ALFA набор для экспресс-анализа общего IgE</t>
  </si>
  <si>
    <t xml:space="preserve"> Тест-системи: визначення специфічного IgE (ALFA)</t>
  </si>
  <si>
    <t>Тест-системы – определение специфического IgE – ALFA</t>
  </si>
  <si>
    <t>Test Kits – specific IgE assays – ALFA</t>
  </si>
  <si>
    <r>
      <t xml:space="preserve">Набір ALFA для експрес-аналізу IgE-специфічних антитіл </t>
    </r>
    <r>
      <rPr>
        <i/>
        <sz val="10"/>
        <rFont val="Arial Narrow"/>
        <family val="2"/>
        <charset val="204"/>
      </rPr>
      <t>(касета на 1 дослідження)</t>
    </r>
  </si>
  <si>
    <r>
      <t xml:space="preserve">Набор ALFA для экспресс-анализа IgE-специфических антител </t>
    </r>
    <r>
      <rPr>
        <i/>
        <sz val="10"/>
        <rFont val="Arial Narrow"/>
        <family val="2"/>
        <charset val="204"/>
      </rPr>
      <t>(кассета на 1 исследование)</t>
    </r>
  </si>
  <si>
    <r>
      <t xml:space="preserve">Набір реагентів ALFA для експрес-аналізу IgE-специфічних антитіл </t>
    </r>
    <r>
      <rPr>
        <i/>
        <sz val="10"/>
        <rFont val="Arial Narrow"/>
        <family val="2"/>
        <charset val="204"/>
      </rPr>
      <t>(касета на 8 досліджень)</t>
    </r>
  </si>
  <si>
    <r>
      <t xml:space="preserve">Набор реагентов ALFA для экспресс-анализа IgE-специфических антител </t>
    </r>
    <r>
      <rPr>
        <i/>
        <sz val="10"/>
        <rFont val="Arial Narrow"/>
        <family val="2"/>
        <charset val="204"/>
      </rPr>
      <t>(кассета на 8 исследований), 10 кассет</t>
    </r>
  </si>
  <si>
    <t>18-код аллергена</t>
  </si>
  <si>
    <r>
      <t xml:space="preserve">Індивідуальні алергени ALFA, </t>
    </r>
    <r>
      <rPr>
        <i/>
        <sz val="10"/>
        <rFont val="Arial Narrow"/>
        <family val="2"/>
        <charset val="204"/>
      </rPr>
      <t>1,0 мл/флакон</t>
    </r>
  </si>
  <si>
    <r>
      <t xml:space="preserve">Индивидуальные  аллергены ALFA, </t>
    </r>
    <r>
      <rPr>
        <i/>
        <sz val="10"/>
        <rFont val="Arial Narrow"/>
        <family val="2"/>
        <charset val="204"/>
      </rPr>
      <t>1,0 мл/флакон</t>
    </r>
  </si>
  <si>
    <r>
      <t xml:space="preserve">Міксти алергенів для скринінга ALFA, </t>
    </r>
    <r>
      <rPr>
        <i/>
        <sz val="10"/>
        <rFont val="Arial Narrow"/>
        <family val="2"/>
        <charset val="204"/>
      </rPr>
      <t>2,0 мл/флакон</t>
    </r>
  </si>
  <si>
    <r>
      <t xml:space="preserve">Миксты  аллергенов для скрининга ALFA, </t>
    </r>
    <r>
      <rPr>
        <i/>
        <sz val="10"/>
        <rFont val="Arial Narrow"/>
        <family val="2"/>
        <charset val="204"/>
      </rPr>
      <t>2,0 мл/флакон</t>
    </r>
  </si>
  <si>
    <t xml:space="preserve"> Тест-системи: визначення специфічного IgE 
(метод з алергодисками)</t>
  </si>
  <si>
    <t>Тест-системы – определение специфического IgE – метод с аллергодисками</t>
  </si>
  <si>
    <t>Test Kits – specific IgE assays – allergodisks</t>
  </si>
  <si>
    <t>0540200PKL</t>
  </si>
  <si>
    <r>
      <t xml:space="preserve">Алерген-специфічні IgE-антитіла, диапазон 0.35-17.5 МЕ/мл, </t>
    </r>
    <r>
      <rPr>
        <i/>
        <sz val="10"/>
        <rFont val="Arial Narrow"/>
        <family val="2"/>
        <charset val="204"/>
      </rPr>
      <t>(Набір реагентів для мікропланшетного формату з алергодисками)</t>
    </r>
  </si>
  <si>
    <r>
      <t xml:space="preserve">Аллерген-специфические IgE-антитела, диапазон 0.35-17.5 МЕ/мл, </t>
    </r>
    <r>
      <rPr>
        <i/>
        <sz val="10"/>
        <rFont val="Arial Narrow"/>
        <family val="2"/>
        <charset val="204"/>
      </rPr>
      <t>(набор реагентов для микропланшетного формата c аллергодисками)</t>
    </r>
  </si>
  <si>
    <t>074000PQ</t>
  </si>
  <si>
    <r>
      <t xml:space="preserve">Стандарти для визначення алерген-специфічних IgЕ-антитіл </t>
    </r>
    <r>
      <rPr>
        <i/>
        <sz val="10"/>
        <rFont val="Arial Narrow"/>
        <family val="2"/>
        <charset val="204"/>
      </rPr>
      <t>(до набору 0540200PКL), 4 стандарти</t>
    </r>
  </si>
  <si>
    <r>
      <t xml:space="preserve">Стандарты для определения аллерген-специфических IgЕ-антител </t>
    </r>
    <r>
      <rPr>
        <i/>
        <sz val="10"/>
        <rFont val="Arial Narrow"/>
        <family val="2"/>
        <charset val="204"/>
      </rPr>
      <t>(к набору 0540200PКL), 4 стандарта</t>
    </r>
  </si>
  <si>
    <t>0560200PKL</t>
  </si>
  <si>
    <r>
      <t xml:space="preserve">Алерген-специфічні IgE-антитіла, діапазон 0.35-100 МЕ/мл, </t>
    </r>
    <r>
      <rPr>
        <i/>
        <sz val="10"/>
        <rFont val="Arial Narrow"/>
        <family val="2"/>
        <charset val="204"/>
      </rPr>
      <t>(Набір реагентів для мікропланшетного формату з алергодисками)</t>
    </r>
  </si>
  <si>
    <r>
      <t xml:space="preserve">Аллерген-специфические IgE-антитела, диапазон 0.35-100 МЕ/мл, </t>
    </r>
    <r>
      <rPr>
        <i/>
        <sz val="10"/>
        <rFont val="Arial Narrow"/>
        <family val="2"/>
        <charset val="204"/>
      </rPr>
      <t>(набор реагентов для микропланшетного формата с аллергодисками)</t>
    </r>
  </si>
  <si>
    <t>076000PQ</t>
  </si>
  <si>
    <r>
      <t xml:space="preserve">Стандарти для визначення алерген-специфічних IgЕ-антитіл </t>
    </r>
    <r>
      <rPr>
        <i/>
        <sz val="10"/>
        <rFont val="Arial Narrow"/>
        <family val="2"/>
        <charset val="204"/>
      </rPr>
      <t>(до набору 0560200PКL), 6 стандартів</t>
    </r>
  </si>
  <si>
    <r>
      <t xml:space="preserve">Стандарты для определения аллерген-специфических IgЕ-антител </t>
    </r>
    <r>
      <rPr>
        <i/>
        <sz val="10"/>
        <rFont val="Arial Narrow"/>
        <family val="2"/>
        <charset val="204"/>
      </rPr>
      <t>(к набору 0560200PКL), 6 стандартов</t>
    </r>
  </si>
  <si>
    <t>O7001</t>
  </si>
  <si>
    <r>
      <t xml:space="preserve">Позитивний контроль для визначення специфічних IgE антитіл </t>
    </r>
    <r>
      <rPr>
        <i/>
        <sz val="10"/>
        <rFont val="Arial Narrow"/>
        <family val="2"/>
        <charset val="204"/>
      </rPr>
      <t>(до наборів 05010К, 0540200PKL, 0560200PKL)</t>
    </r>
  </si>
  <si>
    <r>
      <t xml:space="preserve">Позитивный контроль для определения специфических IgE антител </t>
    </r>
    <r>
      <rPr>
        <i/>
        <sz val="10"/>
        <rFont val="Arial Narrow"/>
        <family val="2"/>
        <charset val="204"/>
      </rPr>
      <t>(к наборам 05010К, 0540200PKL, 0560200PKL)</t>
    </r>
  </si>
  <si>
    <t>0,5 мл</t>
  </si>
  <si>
    <t>O7002</t>
  </si>
  <si>
    <r>
      <t xml:space="preserve">Негативний контроль для визначення специфічних IgE антитіл </t>
    </r>
    <r>
      <rPr>
        <i/>
        <sz val="10"/>
        <rFont val="Arial Narrow"/>
        <family val="2"/>
        <charset val="204"/>
      </rPr>
      <t>(до наборів 05010К, 0540200PKL, 0560200PKL)</t>
    </r>
  </si>
  <si>
    <r>
      <t xml:space="preserve">Негативный контроль для определения специфических IgE антител </t>
    </r>
    <r>
      <rPr>
        <i/>
        <sz val="10"/>
        <rFont val="Arial Narrow"/>
        <family val="2"/>
        <charset val="204"/>
      </rPr>
      <t>(к наборам 05010К, 0540200PKL, 0560200PKL)</t>
    </r>
  </si>
  <si>
    <t>g/t/w/ /&lt;номер&gt;</t>
  </si>
  <si>
    <t>Алергодиски</t>
  </si>
  <si>
    <t>Allergodisks</t>
  </si>
  <si>
    <t>Аллергодиски</t>
  </si>
  <si>
    <t>b/d/e/f/i/m/o/p/s /&lt;номер&gt;</t>
  </si>
  <si>
    <t>X &lt;номер&gt;</t>
  </si>
  <si>
    <t>Мультиалергодиски з нанесеними мікстами алергенів</t>
  </si>
  <si>
    <t>Multiallergodisks (with mixtes)</t>
  </si>
  <si>
    <t>Мультиаллергодиски с нанесенными микстами аллергенов</t>
  </si>
  <si>
    <t>c/k – HSA &lt;номер&gt;</t>
  </si>
  <si>
    <r>
      <t xml:space="preserve">Алергодиски з HSA </t>
    </r>
    <r>
      <rPr>
        <i/>
        <sz val="10"/>
        <rFont val="Arial Narrow"/>
        <family val="2"/>
        <charset val="204"/>
      </rPr>
      <t>(людським сироваточним альбуміном)</t>
    </r>
  </si>
  <si>
    <r>
      <t xml:space="preserve">Аллергодиски с HSA </t>
    </r>
    <r>
      <rPr>
        <i/>
        <sz val="10"/>
        <rFont val="Arial Narrow"/>
        <family val="2"/>
        <charset val="204"/>
      </rPr>
      <t>(человеческим сывороточным альбумином)</t>
    </r>
  </si>
  <si>
    <t>F253</t>
  </si>
  <si>
    <r>
      <t xml:space="preserve">Алерген Пероксидаза хріну, для вазначення перехресних антитіл до вуглеводних бокових ланцюгів </t>
    </r>
    <r>
      <rPr>
        <i/>
        <sz val="10"/>
        <rFont val="Arial Narrow"/>
        <family val="2"/>
        <charset val="204"/>
      </rPr>
      <t>(анти-CCD антитіл) до набору 0540200PKL</t>
    </r>
  </si>
  <si>
    <r>
      <t xml:space="preserve">Аллерген Пероксидаза хрена, для определения перекрестных антител к углеводным боковым цепям </t>
    </r>
    <r>
      <rPr>
        <i/>
        <sz val="10"/>
        <rFont val="Arial Narrow"/>
        <family val="2"/>
        <charset val="204"/>
      </rPr>
      <t>(анти-CCD антител) к набору 0540200PKL</t>
    </r>
  </si>
  <si>
    <t>Тест-системы – определение специфического IgE 
(метод биотинилированными аллергенами)</t>
  </si>
  <si>
    <t xml:space="preserve">Test Kits – specific IgE assays </t>
  </si>
  <si>
    <t xml:space="preserve">0520960FL </t>
  </si>
  <si>
    <r>
      <t>Urine Strip 11</t>
    </r>
    <r>
      <rPr>
        <b/>
        <sz val="9"/>
        <rFont val="Arial Narrow"/>
        <family val="2"/>
        <charset val="204"/>
      </rPr>
      <t xml:space="preserve"> </t>
    </r>
    <r>
      <rPr>
        <i/>
        <sz val="8"/>
        <rFont val="Arial Narrow"/>
        <family val="2"/>
        <charset val="204"/>
      </rPr>
      <t>(уробилиноген, глюкоза, билирубин, кетоны, удельный вес, кровь, pH, белок, нитриты, лейкоциты, аскорбиновая кислота)</t>
    </r>
  </si>
  <si>
    <t>URS-10-100</t>
  </si>
  <si>
    <r>
      <t>URS-10</t>
    </r>
    <r>
      <rPr>
        <i/>
        <sz val="9"/>
        <rFont val="Arial Narrow"/>
        <family val="2"/>
        <charset val="204"/>
      </rPr>
      <t xml:space="preserve"> (глюкоза, білок, pH, білірубін, кров, кетони, уробіліноген, нітрити, питома вага, лейкоцити)</t>
    </r>
  </si>
  <si>
    <r>
      <t xml:space="preserve">URS-10 </t>
    </r>
    <r>
      <rPr>
        <i/>
        <sz val="8"/>
        <color indexed="8"/>
        <rFont val="Arial Narrow"/>
        <family val="2"/>
        <charset val="204"/>
      </rPr>
      <t>(glucose, protein, pH, bilirubin, blood, ketones, urobilinogen, nitrites, specific gravity, leucocytes)</t>
    </r>
  </si>
  <si>
    <r>
      <t xml:space="preserve">URS-10 </t>
    </r>
    <r>
      <rPr>
        <i/>
        <sz val="8"/>
        <color indexed="8"/>
        <rFont val="Arial Narrow"/>
        <family val="2"/>
        <charset val="204"/>
      </rPr>
      <t>(глюкоза, белок, pH, билирубин, кровьь, кетоны, уробилиноген, нитриты, удельный вес, лейкоциты)</t>
    </r>
  </si>
  <si>
    <t>URS-10</t>
  </si>
  <si>
    <r>
      <t>СДС-10</t>
    </r>
    <r>
      <rPr>
        <i/>
        <sz val="9"/>
        <rFont val="Arial Narrow"/>
        <family val="2"/>
        <charset val="204"/>
      </rPr>
      <t xml:space="preserve"> (глюкоза, білок, pH, білірубін, кров, кетони, уробіліноген, нітрити, п. вага, лейкоцити)</t>
    </r>
  </si>
  <si>
    <t>URS-10 (glucose, protein, pH, bilirubin, blood, ketones, urobilinogen, nitrites, specific gravity, leucocytes)</t>
  </si>
  <si>
    <t>МДП-10 (глюкоза, белок, pH, билирубин, кровьь, кетоны, уробилиноген, нитриты, у. вес, лейкоциты)</t>
  </si>
  <si>
    <t>URS-11</t>
  </si>
  <si>
    <t>Spec.Grav (питома вага), Blood (кров), pH, Prot (білок), Nitr (нітрити), Leu (лейкоцити), Asc</t>
  </si>
  <si>
    <t>D700-25</t>
  </si>
  <si>
    <t>Сечова переднаркотична контрольна смужка</t>
  </si>
  <si>
    <t>UrineCheck 7</t>
  </si>
  <si>
    <r>
      <t xml:space="preserve">Сечовий контроль І високий </t>
    </r>
    <r>
      <rPr>
        <i/>
        <sz val="10"/>
        <rFont val="Arial Narrow"/>
        <family val="2"/>
        <charset val="204"/>
      </rPr>
      <t>(4x15 ml)</t>
    </r>
  </si>
  <si>
    <t>Urine Control I High Abnorm. (4x15 ml)</t>
  </si>
  <si>
    <r>
      <t xml:space="preserve">Сечовий контроль І високий </t>
    </r>
    <r>
      <rPr>
        <i/>
        <sz val="10"/>
        <rFont val="Arial Narrow"/>
        <family val="2"/>
        <charset val="204"/>
      </rPr>
      <t>(4x60 ml)</t>
    </r>
  </si>
  <si>
    <t>Urine Control I High Abnorm. (4x60 ml)</t>
  </si>
  <si>
    <r>
      <t xml:space="preserve">Сечовий контроль ІІ низький </t>
    </r>
    <r>
      <rPr>
        <i/>
        <sz val="10"/>
        <rFont val="Arial Narrow"/>
        <family val="2"/>
        <charset val="204"/>
      </rPr>
      <t>(4x15 ml)</t>
    </r>
  </si>
  <si>
    <t>Urine Control II Low Abnorm. (4x15 ml)</t>
  </si>
  <si>
    <r>
      <t>Сечовий контроль ІІ низький</t>
    </r>
    <r>
      <rPr>
        <i/>
        <sz val="10"/>
        <rFont val="Arial Narrow"/>
        <family val="2"/>
        <charset val="204"/>
      </rPr>
      <t xml:space="preserve"> (4x60 ml)</t>
    </r>
  </si>
  <si>
    <t>Urine Control II Low Abnorm. (4x60 ml)</t>
  </si>
  <si>
    <r>
      <t xml:space="preserve">Сечовий контроль ІІІ норма </t>
    </r>
    <r>
      <rPr>
        <i/>
        <sz val="10"/>
        <rFont val="Arial Narrow"/>
        <family val="2"/>
        <charset val="204"/>
      </rPr>
      <t>(4x15 ml)</t>
    </r>
  </si>
  <si>
    <t>Urine Control III Normal (4x15 ml)</t>
  </si>
  <si>
    <t>Мочевой контроль ІІІ норма (4x15 мл)</t>
  </si>
  <si>
    <r>
      <t>Сечовий контроль ІІІ норма</t>
    </r>
    <r>
      <rPr>
        <i/>
        <sz val="10"/>
        <rFont val="Arial Narrow"/>
        <family val="2"/>
        <charset val="204"/>
      </rPr>
      <t xml:space="preserve"> (4x60 ml)</t>
    </r>
  </si>
  <si>
    <t>Urine Control III Normal (4x60 ml)</t>
  </si>
  <si>
    <r>
      <t>Сечовий контроль рідкий 1 патологія</t>
    </r>
    <r>
      <rPr>
        <i/>
        <sz val="10"/>
        <rFont val="Arial Narrow"/>
        <family val="2"/>
        <charset val="204"/>
      </rPr>
      <t xml:space="preserve"> (5х12)</t>
    </r>
  </si>
  <si>
    <r>
      <t>Сечовий контроль рідкий 2 норма</t>
    </r>
    <r>
      <rPr>
        <i/>
        <sz val="10"/>
        <rFont val="Arial Narrow"/>
        <family val="2"/>
        <charset val="204"/>
      </rPr>
      <t xml:space="preserve"> (5х12)</t>
    </r>
  </si>
  <si>
    <t>2. Визначення глюкози в крові</t>
  </si>
  <si>
    <t>BGRS-25</t>
  </si>
  <si>
    <t>Глюкоза в крові</t>
  </si>
  <si>
    <t>20-800 мг/дл</t>
  </si>
  <si>
    <t>BGRS-50</t>
  </si>
  <si>
    <t>Репродукция</t>
  </si>
  <si>
    <t>Fertility</t>
  </si>
  <si>
    <t>104113-25</t>
  </si>
  <si>
    <r>
      <t xml:space="preserve">Лютеїнізуючий гормон </t>
    </r>
    <r>
      <rPr>
        <i/>
        <sz val="10"/>
        <color indexed="8"/>
        <rFont val="Arial Narrow"/>
        <family val="2"/>
        <charset val="204"/>
      </rPr>
      <t>(сеча)</t>
    </r>
  </si>
  <si>
    <r>
      <t xml:space="preserve">hLH dipstick </t>
    </r>
    <r>
      <rPr>
        <i/>
        <sz val="10"/>
        <color indexed="8"/>
        <rFont val="Arial Narrow"/>
        <family val="2"/>
        <charset val="204"/>
      </rPr>
      <t>(urine)</t>
    </r>
  </si>
  <si>
    <t>Лютеинизирующий гормон (моча)</t>
  </si>
  <si>
    <t>30 мМО/мл</t>
  </si>
  <si>
    <t>104115-25</t>
  </si>
  <si>
    <t>Лютеїнізуючий гормон (сеча), 5 мм</t>
  </si>
  <si>
    <t>Лютеинизирующий гормон (моча), 5 мм</t>
  </si>
  <si>
    <t>LH-U12</t>
  </si>
  <si>
    <r>
      <t xml:space="preserve">Лютеїнізуючий гормон </t>
    </r>
    <r>
      <rPr>
        <i/>
        <sz val="10"/>
        <color indexed="8"/>
        <rFont val="Arial Narrow"/>
        <family val="2"/>
        <charset val="204"/>
      </rPr>
      <t>(сеча), (насипом в тюбіку)</t>
    </r>
  </si>
  <si>
    <r>
      <t xml:space="preserve">hLH dipstick </t>
    </r>
    <r>
      <rPr>
        <i/>
        <sz val="10"/>
        <color indexed="8"/>
        <rFont val="Arial Narrow"/>
        <family val="2"/>
        <charset val="204"/>
      </rPr>
      <t>(urine), (bulk in tube)</t>
    </r>
  </si>
  <si>
    <t>Лютеинизирующий гормон (моча), (насыпью в тюбике)</t>
  </si>
  <si>
    <t>35 мМО/мл</t>
  </si>
  <si>
    <t>LH-U11</t>
  </si>
  <si>
    <t>M-HLH-1S</t>
  </si>
  <si>
    <t>hLH dipstick, 35 mIU/ml urine</t>
  </si>
  <si>
    <t>Z06507</t>
  </si>
  <si>
    <r>
      <t>Лютеїнізуючий гормон</t>
    </r>
    <r>
      <rPr>
        <b/>
        <i/>
        <sz val="10"/>
        <color indexed="8"/>
        <rFont val="Arial Narrow"/>
        <family val="2"/>
        <charset val="204"/>
      </rPr>
      <t xml:space="preserve"> </t>
    </r>
    <r>
      <rPr>
        <i/>
        <sz val="10"/>
        <color indexed="8"/>
        <rFont val="Arial Narrow"/>
        <family val="2"/>
        <charset val="204"/>
      </rPr>
      <t>(сеча)</t>
    </r>
  </si>
  <si>
    <r>
      <t xml:space="preserve">LH </t>
    </r>
    <r>
      <rPr>
        <i/>
        <sz val="8"/>
        <color indexed="8"/>
        <rFont val="Arial Narrow"/>
        <family val="2"/>
        <charset val="204"/>
      </rPr>
      <t>(urine)</t>
    </r>
  </si>
  <si>
    <r>
      <t xml:space="preserve">ЛГ </t>
    </r>
    <r>
      <rPr>
        <i/>
        <sz val="8"/>
        <color indexed="8"/>
        <rFont val="Arial Narrow"/>
        <family val="2"/>
        <charset val="204"/>
      </rPr>
      <t>(моча)</t>
    </r>
  </si>
  <si>
    <t>104116-25</t>
  </si>
  <si>
    <t>касета</t>
  </si>
  <si>
    <t>M-HLH-1D</t>
  </si>
  <si>
    <r>
      <t>hLH cassette</t>
    </r>
    <r>
      <rPr>
        <i/>
        <sz val="10"/>
        <color indexed="8"/>
        <rFont val="Arial Narrow"/>
        <family val="2"/>
        <charset val="204"/>
      </rPr>
      <t xml:space="preserve"> (urine)</t>
    </r>
  </si>
  <si>
    <t>LH-U23</t>
  </si>
  <si>
    <r>
      <t xml:space="preserve">hLH cassette </t>
    </r>
    <r>
      <rPr>
        <i/>
        <sz val="10"/>
        <color indexed="8"/>
        <rFont val="Arial Narrow"/>
        <family val="2"/>
        <charset val="204"/>
      </rPr>
      <t>(urine)</t>
    </r>
  </si>
  <si>
    <t>Z98502</t>
  </si>
  <si>
    <t>Лютеїнізуючий гормон (сеча)</t>
  </si>
  <si>
    <t>198219-25</t>
  </si>
  <si>
    <r>
      <t>Фолікулостимулюючий гормон</t>
    </r>
    <r>
      <rPr>
        <i/>
        <sz val="10"/>
        <color indexed="8"/>
        <rFont val="Arial Narrow"/>
        <family val="2"/>
        <charset val="204"/>
      </rPr>
      <t xml:space="preserve"> (сеча)</t>
    </r>
  </si>
  <si>
    <t>Білірубін прямий Bulk + 8,3%</t>
  </si>
  <si>
    <t>2-271</t>
  </si>
  <si>
    <t>Білок загальний Bulk + 224%</t>
  </si>
  <si>
    <t>1-287</t>
  </si>
  <si>
    <t>Гама-глутамілтрансфераза (Гама-глутамілтрансфераза (ГГТ)) Bulk + 18,3%</t>
  </si>
  <si>
    <t>1-285</t>
  </si>
  <si>
    <t>Гідроксібутіратдегідрогеназа альфа Bulk + 8%</t>
  </si>
  <si>
    <t>2-275</t>
  </si>
  <si>
    <t>Глюкоза Bulk + 44,6%</t>
  </si>
  <si>
    <t>3-292</t>
  </si>
  <si>
    <t>Залізо Bulk + 21%</t>
  </si>
  <si>
    <t>Colorimetric without deproteinization, Ferene, end-point</t>
  </si>
  <si>
    <t>3-293</t>
  </si>
  <si>
    <t>Кальцій Bulk + 61,4%</t>
  </si>
  <si>
    <t>Colorimetric, o-cresolphthalein complexone, end-point</t>
  </si>
  <si>
    <t>2-276</t>
  </si>
  <si>
    <t>Креатинін Bulk + 27,3%</t>
  </si>
  <si>
    <t>Colorimetric, Jaffe without deproteinization, kinetic</t>
  </si>
  <si>
    <t>1-288</t>
  </si>
  <si>
    <t>Креатинкіназа Bulk - x%</t>
  </si>
  <si>
    <t>1-259</t>
  </si>
  <si>
    <t>Креатинкіназа МВ Bulk + 13,7%</t>
  </si>
  <si>
    <t>1-284</t>
  </si>
  <si>
    <t>Лактатдегідрогеназа Bulk + 76,9%</t>
  </si>
  <si>
    <t>3-291</t>
  </si>
  <si>
    <t>Магній Bulk + 32%</t>
  </si>
  <si>
    <t>2-278</t>
  </si>
  <si>
    <t>Сечова кислота Bulk + 56,3%</t>
  </si>
  <si>
    <t>Enzymatic (uricase), colorimetric, end-point</t>
  </si>
  <si>
    <t>2-279</t>
  </si>
  <si>
    <t>Сечовина Bulk + 48,8%</t>
  </si>
  <si>
    <t>2-280</t>
  </si>
  <si>
    <t>Тригліцериди Bulk + 9,3%</t>
  </si>
  <si>
    <t>Colorimetric, enzymatic (GPO/POD), end-point</t>
  </si>
  <si>
    <t>1-291</t>
  </si>
  <si>
    <t>1-286</t>
  </si>
  <si>
    <t>Фосфатаза лужна Bulk + 32,9%</t>
  </si>
  <si>
    <t>3-290</t>
  </si>
  <si>
    <t>Фосфор Bulk + 70%</t>
  </si>
  <si>
    <t>2-274</t>
  </si>
  <si>
    <t>Холестерин Bulk + 68%</t>
  </si>
  <si>
    <t>Ціна, грн 
(з ПДВ)*</t>
  </si>
  <si>
    <t>Ціна, € 
(з ПДВ)</t>
  </si>
  <si>
    <t>СПЕЦИФІЧНІ ПРОТЕЇНИ
(турбідіметрія)</t>
  </si>
  <si>
    <r>
      <t xml:space="preserve">СПЕЦИФИЧЕСКИЕ ПРОТЕИНЫ
</t>
    </r>
    <r>
      <rPr>
        <b/>
        <i/>
        <sz val="18"/>
        <rFont val="Arial Narrow"/>
        <family val="2"/>
        <charset val="204"/>
      </rPr>
      <t>(турбидиметрия)</t>
    </r>
  </si>
  <si>
    <r>
      <t xml:space="preserve">SPECIFIC PROTEINS
</t>
    </r>
    <r>
      <rPr>
        <b/>
        <i/>
        <sz val="18"/>
        <rFont val="Arial Narrow"/>
        <family val="2"/>
        <charset val="204"/>
      </rPr>
      <t>(turbidimetry)</t>
    </r>
  </si>
  <si>
    <t>Наборы</t>
  </si>
  <si>
    <t>Kits</t>
  </si>
  <si>
    <t>A00504</t>
  </si>
  <si>
    <t>Альбумін</t>
  </si>
  <si>
    <t>A00529</t>
  </si>
  <si>
    <t>Пре-Альбумін</t>
  </si>
  <si>
    <t xml:space="preserve">Prealbumin </t>
  </si>
  <si>
    <t>Пре-Альбумин</t>
  </si>
  <si>
    <t>A00501</t>
  </si>
  <si>
    <t>Альфа-1-Антитрипсин</t>
  </si>
  <si>
    <t>a-1 Antitrypsin</t>
  </si>
  <si>
    <t>4-591</t>
  </si>
  <si>
    <t>Альфа-1 Антитрипсін</t>
  </si>
  <si>
    <t>Альфа-1 Антитрипсин</t>
  </si>
  <si>
    <t>1*13,5</t>
  </si>
  <si>
    <t>A00502</t>
  </si>
  <si>
    <t>Альфа-1-Кислий Глікопротеїн</t>
  </si>
  <si>
    <t>a-1 Acid Glycoprotein</t>
  </si>
  <si>
    <t>Альфа-1-Кислий Гликопротеин</t>
  </si>
  <si>
    <t>4-590</t>
  </si>
  <si>
    <t>Альфа-1 кислий Глікопротеїн</t>
  </si>
  <si>
    <t>Альфа-1 кислий Гликопротеин</t>
  </si>
  <si>
    <t>6-307</t>
  </si>
  <si>
    <t>Альфа-1-Мікроглобулін</t>
  </si>
  <si>
    <t>a-1 Microglobulin</t>
  </si>
  <si>
    <t>Альфа-1-Микроглобулин</t>
  </si>
  <si>
    <t>4-285</t>
  </si>
  <si>
    <r>
      <t xml:space="preserve">Альфа-1-Мікроглобулін калібратор </t>
    </r>
    <r>
      <rPr>
        <i/>
        <sz val="10"/>
        <rFont val="Arial Narrow"/>
        <family val="2"/>
        <charset val="204"/>
      </rPr>
      <t>(сеча)</t>
    </r>
  </si>
  <si>
    <r>
      <t>a-1 Microglobulin calibrator</t>
    </r>
    <r>
      <rPr>
        <i/>
        <sz val="10"/>
        <rFont val="Arial Narrow"/>
        <family val="2"/>
        <charset val="204"/>
      </rPr>
      <t xml:space="preserve"> (urine)</t>
    </r>
  </si>
  <si>
    <t>Альфа-1-Микроглобулин калибратор (моча)</t>
  </si>
  <si>
    <t>4-286</t>
  </si>
  <si>
    <r>
      <t xml:space="preserve">Альфа-1-Мікроглобулін калібратор </t>
    </r>
    <r>
      <rPr>
        <i/>
        <sz val="10"/>
        <rFont val="Arial Narrow"/>
        <family val="2"/>
        <charset val="204"/>
      </rPr>
      <t>(сироватка)</t>
    </r>
  </si>
  <si>
    <r>
      <t xml:space="preserve">a-1 Microglobulin calibrator </t>
    </r>
    <r>
      <rPr>
        <i/>
        <sz val="10"/>
        <rFont val="Arial Narrow"/>
        <family val="2"/>
        <charset val="204"/>
      </rPr>
      <t>(serum)</t>
    </r>
  </si>
  <si>
    <t>Альфа-1-Микроглобулин калибратор (сыворотка)</t>
  </si>
  <si>
    <t>5*1</t>
  </si>
  <si>
    <t>A00503</t>
  </si>
  <si>
    <t>Альфа-1 Мікроглобулін</t>
  </si>
  <si>
    <t>Альфа-1 Микроглобулин</t>
  </si>
  <si>
    <t>A00737</t>
  </si>
  <si>
    <t>Альфа-1 Мікроглобулін калібратор</t>
  </si>
  <si>
    <t>a-1 Microglobulin calibrator</t>
  </si>
  <si>
    <t>Альфа-1 Микроглобулин калибратор</t>
  </si>
  <si>
    <t>A00738</t>
  </si>
  <si>
    <t>A01810</t>
  </si>
  <si>
    <t>Альфа-1 Мікроглобулін контроль</t>
  </si>
  <si>
    <t>a-1 Microglobulin Control</t>
  </si>
  <si>
    <t>Альфа-1 Микроглобулин контроль</t>
  </si>
  <si>
    <t>A00505</t>
  </si>
  <si>
    <t>Альфа-2-Макроглобулін</t>
  </si>
  <si>
    <t>a-2 Macroglobulin</t>
  </si>
  <si>
    <t>Альфа-2-Макроглобулин</t>
  </si>
  <si>
    <t>6-305</t>
  </si>
  <si>
    <t>Альфа-Фетопротеин</t>
  </si>
  <si>
    <t>4-282</t>
  </si>
  <si>
    <t>Альфа-Фетопротеїн калібратор</t>
  </si>
  <si>
    <t>AFP calibrator</t>
  </si>
  <si>
    <t>Альфа-Фетопротеин калибратор</t>
  </si>
  <si>
    <t>6-309</t>
  </si>
  <si>
    <t>Анти-Стрептолізин О</t>
  </si>
  <si>
    <t>ASO</t>
  </si>
  <si>
    <t>Анти-Стрептолизин О</t>
  </si>
  <si>
    <t>4-278</t>
  </si>
  <si>
    <t>Анти-Стрептолізин О калібратор</t>
  </si>
  <si>
    <t>ASO calibrator</t>
  </si>
  <si>
    <t>Анти-Стрептолизин О калибратор</t>
  </si>
  <si>
    <t>A00509</t>
  </si>
  <si>
    <t>A00725</t>
  </si>
  <si>
    <t>Анти-Стрептолізин О калібратор, низьке значення</t>
  </si>
  <si>
    <t>ASO Calibrator Low</t>
  </si>
  <si>
    <t>Анти-Стрептолизин О калибратор, низкое значение</t>
  </si>
  <si>
    <t>A00726</t>
  </si>
  <si>
    <t>A00727</t>
  </si>
  <si>
    <t>Анти-Стрептолізин О калібратор, високе значення</t>
  </si>
  <si>
    <t>ASO Calibrator High</t>
  </si>
  <si>
    <t>Анти-Стрептолизин О калибратор, высокое значение</t>
  </si>
  <si>
    <t>A00728</t>
  </si>
  <si>
    <t>A00729</t>
  </si>
  <si>
    <t>Анти-Стрептолізин О калібратор, дуже високе значення</t>
  </si>
  <si>
    <t>ASO Calibrator Super High</t>
  </si>
  <si>
    <t>Анти-Стрептолизин О калибратор, очень высокое значение</t>
  </si>
  <si>
    <t>A00730</t>
  </si>
  <si>
    <t>A00812</t>
  </si>
  <si>
    <t>Анти-Стрептолізин О контроль</t>
  </si>
  <si>
    <t>ASO Control</t>
  </si>
  <si>
    <t>Анти-Стрептолизин О контроль</t>
  </si>
  <si>
    <t>A00813</t>
  </si>
  <si>
    <t>A00510</t>
  </si>
  <si>
    <t>Анти-Тромбін ІІІ</t>
  </si>
  <si>
    <t>Antithrombin III</t>
  </si>
  <si>
    <t>Анти-Тромбин ІІІ</t>
  </si>
  <si>
    <t>4-592</t>
  </si>
  <si>
    <t>Анти-Тромбин иии</t>
  </si>
  <si>
    <t>A00506</t>
  </si>
  <si>
    <t>Аполіпопротеїн A1</t>
  </si>
  <si>
    <t>APO A1</t>
  </si>
  <si>
    <t>Аполипопротеин A1</t>
  </si>
  <si>
    <t>A00522</t>
  </si>
  <si>
    <t>Аполіпопротеїн A2</t>
  </si>
  <si>
    <t>APO A2</t>
  </si>
  <si>
    <t>Аполипопротеин A2</t>
  </si>
  <si>
    <t>A00508</t>
  </si>
  <si>
    <t>Аполіпопротеїн B</t>
  </si>
  <si>
    <t>APO B</t>
  </si>
  <si>
    <t>Аполипопротеин B</t>
  </si>
  <si>
    <t>4-584</t>
  </si>
  <si>
    <t>4-289</t>
  </si>
  <si>
    <t>Аполіпопротеїн калібратор</t>
  </si>
  <si>
    <t>APO calibrators</t>
  </si>
  <si>
    <t>Аполипопротеин калибратор</t>
  </si>
  <si>
    <t>5*0,5</t>
  </si>
  <si>
    <t>4-293</t>
  </si>
  <si>
    <t>Аполіпопротеїн контроль</t>
  </si>
  <si>
    <t>APO control</t>
  </si>
  <si>
    <t>Аполипопротеин контроль</t>
  </si>
  <si>
    <t>A00716</t>
  </si>
  <si>
    <t>Аполіпопротеїн А1/А2/В калібратор, високе значення</t>
  </si>
  <si>
    <t>APO A1/A2/B Calibrator High</t>
  </si>
  <si>
    <t>Аполипопротеин А1/А2/В калибратор, высокое значение</t>
  </si>
  <si>
    <t>A00717</t>
  </si>
  <si>
    <t>A00806</t>
  </si>
  <si>
    <t>Аполіпопротеїн А1/А2/В контроль</t>
  </si>
  <si>
    <t>APO A1/A2/B Control</t>
  </si>
  <si>
    <t>Аполипопротеин А1/А2/В контроль</t>
  </si>
  <si>
    <t>A00807</t>
  </si>
  <si>
    <t>A00511</t>
  </si>
  <si>
    <t>Beta-2 Microglobulin</t>
  </si>
  <si>
    <t>6-306</t>
  </si>
  <si>
    <t>Бета-2 Мікроглобулін</t>
  </si>
  <si>
    <t>Бета-2 Микроглобулин</t>
  </si>
  <si>
    <t>4-284</t>
  </si>
  <si>
    <t>Бета-2 Мікроглобулін калібратор (сеча)</t>
  </si>
  <si>
    <t>Beta-2 Microglobuin Calibrators (urine)</t>
  </si>
  <si>
    <t>Бета-2 Микроглобулин калибратор (моча)</t>
  </si>
  <si>
    <t>4-283</t>
  </si>
  <si>
    <t>Цитомегаловірус IgG</t>
  </si>
  <si>
    <t>Цитомегаловирус IgG</t>
  </si>
  <si>
    <t xml:space="preserve">CMV IgG </t>
  </si>
  <si>
    <t>Цитомегаловірус IgG Авідність</t>
  </si>
  <si>
    <t>Цитомегаловірус IgM</t>
  </si>
  <si>
    <t>Цитомегаловирус IgM</t>
  </si>
  <si>
    <t>CMV IgM</t>
  </si>
  <si>
    <t>5*96</t>
  </si>
  <si>
    <t>FSH</t>
  </si>
  <si>
    <t>25 мМО/мл</t>
  </si>
  <si>
    <t>hCG</t>
  </si>
  <si>
    <t>Хоріонічний гонадотропін</t>
  </si>
  <si>
    <t>Хорионический гонадотропин</t>
  </si>
  <si>
    <t>Хоріонічний гонадотропін бета</t>
  </si>
  <si>
    <t>hCG beta</t>
  </si>
  <si>
    <t>hCG beta Free</t>
  </si>
  <si>
    <t>Хоріонічний гонадотропін бета вільний</t>
  </si>
  <si>
    <t>1 фл.</t>
  </si>
  <si>
    <t>Онкомаркеры</t>
  </si>
  <si>
    <t>Tumour Markers</t>
  </si>
  <si>
    <t>AFP</t>
  </si>
  <si>
    <t>Альфа-Фетопротеїн</t>
  </si>
  <si>
    <t>Анти-2-Мікроглобулін 1</t>
  </si>
  <si>
    <t>Бета-2-Мікроглобулін</t>
  </si>
  <si>
    <t>Бета-2-Микроглобулин</t>
  </si>
  <si>
    <t>Інсуліноподібний фактор росту 1</t>
  </si>
  <si>
    <t>4 нг/мл</t>
  </si>
  <si>
    <t>Нейрон-специфічна енолаза</t>
  </si>
  <si>
    <t>Неоптерін</t>
  </si>
  <si>
    <t>Простатична кисла фосфатаза</t>
  </si>
  <si>
    <t>PSA</t>
  </si>
  <si>
    <t>0,5 нг/мл</t>
  </si>
  <si>
    <t>Простат-специфічний антиген</t>
  </si>
  <si>
    <t>PSA Free</t>
  </si>
  <si>
    <t>Простат-специфічний антиген вільний</t>
  </si>
  <si>
    <t>CA 15-3 (Breast)</t>
  </si>
  <si>
    <t>Раковий маркер молочної з-зи (CA 15-3)</t>
  </si>
  <si>
    <t>1 О/мл</t>
  </si>
  <si>
    <t>1 МО/мл</t>
  </si>
  <si>
    <t>CA 19-9 (Gastric-Intestinal)</t>
  </si>
  <si>
    <t>CA 125 (Ovarian)</t>
  </si>
  <si>
    <t>CEA</t>
  </si>
  <si>
    <t>Раковоэмбриональный антиген (РЭА)</t>
  </si>
  <si>
    <t>Феритин</t>
  </si>
  <si>
    <t>Ferritin</t>
  </si>
  <si>
    <t>Ферритин</t>
  </si>
  <si>
    <t>5 нг/мл</t>
  </si>
  <si>
    <t>Ферітін</t>
  </si>
  <si>
    <t>0-1000 нг/мл</t>
  </si>
  <si>
    <t>Фетуїн А</t>
  </si>
  <si>
    <t>Сифіліс</t>
  </si>
  <si>
    <t>Alpha-1-microglobulin</t>
  </si>
  <si>
    <t>4-266</t>
  </si>
  <si>
    <t>Alpha-fetoprotein</t>
  </si>
  <si>
    <t>4-270</t>
  </si>
  <si>
    <t>Антистрептолізин О</t>
  </si>
  <si>
    <t>Antistreptolysin О</t>
  </si>
  <si>
    <t>Антистрептолизин О</t>
  </si>
  <si>
    <t>4-316</t>
  </si>
  <si>
    <t>Антитромбін III</t>
  </si>
  <si>
    <t>Антитромбин III</t>
  </si>
  <si>
    <t>4-275</t>
  </si>
  <si>
    <t>Аполіпопротеїн В</t>
  </si>
  <si>
    <t>Apolipoprotein В</t>
  </si>
  <si>
    <t>Аполипопротеин В</t>
  </si>
  <si>
    <t>4-267</t>
  </si>
  <si>
    <t>Beta-2-microglobulin</t>
  </si>
  <si>
    <t>4-311</t>
  </si>
  <si>
    <t>Гемоглобін глікозильований</t>
  </si>
  <si>
    <t>Glycated hemoglobin</t>
  </si>
  <si>
    <t>Гемоглобин гликозилированный</t>
  </si>
  <si>
    <t>4-246</t>
  </si>
  <si>
    <t>Д-димер</t>
  </si>
  <si>
    <t>D-dimer</t>
  </si>
  <si>
    <t>4-271</t>
  </si>
  <si>
    <t>ІgA</t>
  </si>
  <si>
    <t>4-265</t>
  </si>
  <si>
    <t>ІgE</t>
  </si>
  <si>
    <t xml:space="preserve"> 1*20</t>
  </si>
  <si>
    <t>4-272</t>
  </si>
  <si>
    <t>ІgG</t>
  </si>
  <si>
    <t>1*16.5</t>
  </si>
  <si>
    <t>4-273</t>
  </si>
  <si>
    <t>ІgM</t>
  </si>
  <si>
    <t>4-309</t>
  </si>
  <si>
    <t>Complement С3</t>
  </si>
  <si>
    <t>4-310</t>
  </si>
  <si>
    <t>Complement С4</t>
  </si>
  <si>
    <t>4-263</t>
  </si>
  <si>
    <t>Lipoprotein А</t>
  </si>
  <si>
    <t>4-262</t>
  </si>
  <si>
    <t>1*27</t>
  </si>
  <si>
    <t>4-269</t>
  </si>
  <si>
    <t>Rheumatoid factor</t>
  </si>
  <si>
    <t>2*40</t>
  </si>
  <si>
    <t>2*13,5</t>
  </si>
  <si>
    <t>4-261</t>
  </si>
  <si>
    <t>С-reactive protein ultra</t>
  </si>
  <si>
    <t>С-реактивний белок ультра</t>
  </si>
  <si>
    <t>4-274</t>
  </si>
  <si>
    <t>Transferrin</t>
  </si>
  <si>
    <t>1*12,5</t>
  </si>
  <si>
    <t>4-264</t>
  </si>
  <si>
    <t>4-313</t>
  </si>
  <si>
    <t>4-312</t>
  </si>
  <si>
    <t>Обєм, мл</t>
  </si>
  <si>
    <t>Paking, ml</t>
  </si>
  <si>
    <t>Number of tests</t>
  </si>
  <si>
    <t>РЕАГЕНТИ ДЛЯ АНАЛІЗАТОРІВ
PRESTIGE та SAPPHIRE (36 tray)</t>
  </si>
  <si>
    <t>РЕАГЕНТЫ К АНАЛИЗАТОРАМ
PRESTIGE и SAPPHIRE (36 tray)</t>
  </si>
  <si>
    <t>REAGENTS FOR ANALYZERS
PRESTIGE and SAPPHIRE (36 tray)</t>
  </si>
  <si>
    <t>4-438</t>
  </si>
  <si>
    <t>6*25</t>
  </si>
  <si>
    <t>4-445</t>
  </si>
  <si>
    <t>8*25</t>
  </si>
  <si>
    <t>8*7,2</t>
  </si>
  <si>
    <t>4-448</t>
  </si>
  <si>
    <t>4*7,2</t>
  </si>
  <si>
    <t>4-436</t>
  </si>
  <si>
    <t>10*25</t>
  </si>
  <si>
    <t>4-442</t>
  </si>
  <si>
    <t>4-401</t>
  </si>
  <si>
    <t>4-433</t>
  </si>
  <si>
    <t>4-408</t>
  </si>
  <si>
    <t>4-406</t>
  </si>
  <si>
    <t>4-453</t>
  </si>
  <si>
    <t>4-404</t>
  </si>
  <si>
    <t>4-479</t>
  </si>
  <si>
    <t>6*9</t>
  </si>
  <si>
    <t>4-490</t>
  </si>
  <si>
    <t>4-416</t>
  </si>
  <si>
    <t>4-455</t>
  </si>
  <si>
    <t>4-414</t>
  </si>
  <si>
    <t>4-424</t>
  </si>
  <si>
    <r>
      <t xml:space="preserve">Гама-глутамілтрансфераза </t>
    </r>
    <r>
      <rPr>
        <i/>
        <sz val="10"/>
        <color indexed="8"/>
        <rFont val="Arial Narrow"/>
        <family val="2"/>
        <charset val="204"/>
      </rPr>
      <t>(ГГТ)</t>
    </r>
    <r>
      <rPr>
        <b/>
        <sz val="10"/>
        <color indexed="8"/>
        <rFont val="Arial Narrow"/>
        <family val="2"/>
        <charset val="204"/>
      </rPr>
      <t>**</t>
    </r>
  </si>
  <si>
    <t>4-441</t>
  </si>
  <si>
    <t>4-420</t>
  </si>
  <si>
    <t>2*7,2</t>
  </si>
  <si>
    <t>4-427</t>
  </si>
  <si>
    <t>4-439</t>
  </si>
  <si>
    <t>4-329</t>
  </si>
  <si>
    <t>4*12</t>
  </si>
  <si>
    <t>4-449</t>
  </si>
  <si>
    <t>4-412</t>
  </si>
  <si>
    <t>4-458</t>
  </si>
  <si>
    <t>4-494</t>
  </si>
  <si>
    <t>1*5,5</t>
  </si>
  <si>
    <t>4-451</t>
  </si>
  <si>
    <t>4-429</t>
  </si>
  <si>
    <t>4-443</t>
  </si>
  <si>
    <t>Specific proteins</t>
  </si>
  <si>
    <t>4-341</t>
  </si>
  <si>
    <t>Альфа-1-Антитрипсін</t>
  </si>
  <si>
    <t>2*7</t>
  </si>
  <si>
    <t>4-340</t>
  </si>
  <si>
    <t>Альфа-1-Кислий глікопротеїн</t>
  </si>
  <si>
    <t>4-487</t>
  </si>
  <si>
    <t>2*13</t>
  </si>
  <si>
    <t>4-485</t>
  </si>
  <si>
    <t>4-489</t>
  </si>
  <si>
    <t>3*13</t>
  </si>
  <si>
    <t>4-342</t>
  </si>
  <si>
    <t>4-334</t>
  </si>
  <si>
    <t>2*6</t>
  </si>
  <si>
    <t>4-486</t>
  </si>
  <si>
    <t>бета-2-Мікроглобулін</t>
  </si>
  <si>
    <t>4-337</t>
  </si>
  <si>
    <t>4-446</t>
  </si>
  <si>
    <t>Д-дімер</t>
  </si>
  <si>
    <t>4-330</t>
  </si>
  <si>
    <t>4-484</t>
  </si>
  <si>
    <t>4-331</t>
  </si>
  <si>
    <t>2*10,5</t>
  </si>
  <si>
    <t>4-332</t>
  </si>
  <si>
    <t>4-335</t>
  </si>
  <si>
    <t>4-336</t>
  </si>
  <si>
    <t>4-482</t>
  </si>
  <si>
    <t>4-481</t>
  </si>
  <si>
    <t>2*16</t>
  </si>
  <si>
    <t>2*12</t>
  </si>
  <si>
    <t>4-488</t>
  </si>
  <si>
    <t>3*9</t>
  </si>
  <si>
    <t>4-480</t>
  </si>
  <si>
    <t>4-333</t>
  </si>
  <si>
    <t>2*8</t>
  </si>
  <si>
    <t>4-483</t>
  </si>
  <si>
    <t>4-339</t>
  </si>
  <si>
    <t>4-338</t>
  </si>
  <si>
    <t>РОЗХІДНІ ДЛЯ АНАЛІЗАТОРІВ 
ЕЛЕКТРОЛІТІВ SINO-005, SINO-003</t>
  </si>
  <si>
    <t>РАСХОДНИКИ К АНАЛИЗАТОРАМ 
ЭЛЕКТРОЛИТОВ SINO-005, SINO-003</t>
  </si>
  <si>
    <t>CONSUMABLES FOR ELECTROLYTE 
ANALYZERS SINO-005, SINO-005</t>
  </si>
  <si>
    <t>Розхідні для аналізаторів 
електролітів SINO-005, SINO-003</t>
  </si>
  <si>
    <t>Расходники к анализаторам 
электролитов SINO-005, SINO-003</t>
  </si>
  <si>
    <t>Consumables for electrolyte 
analyzers SINO-005, SINO-005</t>
  </si>
  <si>
    <t>SR01</t>
  </si>
  <si>
    <r>
      <t xml:space="preserve">Електрод </t>
    </r>
    <r>
      <rPr>
        <i/>
        <sz val="10"/>
        <rFont val="Arial Narrow"/>
        <family val="2"/>
        <charset val="204"/>
      </rPr>
      <t>(K)**</t>
    </r>
  </si>
  <si>
    <t>K electrode</t>
  </si>
  <si>
    <r>
      <t xml:space="preserve">Электрод </t>
    </r>
    <r>
      <rPr>
        <i/>
        <sz val="10"/>
        <rFont val="Arial Narrow"/>
        <family val="2"/>
        <charset val="204"/>
      </rPr>
      <t>(K)</t>
    </r>
  </si>
  <si>
    <t>1 шт</t>
  </si>
  <si>
    <t>SR02</t>
  </si>
  <si>
    <r>
      <t xml:space="preserve">Електрод </t>
    </r>
    <r>
      <rPr>
        <i/>
        <sz val="10"/>
        <rFont val="Arial Narrow"/>
        <family val="2"/>
        <charset val="204"/>
      </rPr>
      <t>(Na)**</t>
    </r>
  </si>
  <si>
    <t>Na electrode</t>
  </si>
  <si>
    <r>
      <t xml:space="preserve">Электрод </t>
    </r>
    <r>
      <rPr>
        <i/>
        <sz val="10"/>
        <rFont val="Arial Narrow"/>
        <family val="2"/>
        <charset val="204"/>
      </rPr>
      <t>(Na)</t>
    </r>
  </si>
  <si>
    <t>SR03</t>
  </si>
  <si>
    <r>
      <t>Електрод</t>
    </r>
    <r>
      <rPr>
        <i/>
        <sz val="10"/>
        <rFont val="Arial Narrow"/>
        <family val="2"/>
        <charset val="204"/>
      </rPr>
      <t xml:space="preserve"> (Cl)**</t>
    </r>
  </si>
  <si>
    <t>Cl electrode</t>
  </si>
  <si>
    <r>
      <t>Электрод</t>
    </r>
    <r>
      <rPr>
        <i/>
        <sz val="10"/>
        <rFont val="Arial Narrow"/>
        <family val="2"/>
        <charset val="204"/>
      </rPr>
      <t xml:space="preserve"> (Cl)</t>
    </r>
  </si>
  <si>
    <t>SR04</t>
  </si>
  <si>
    <r>
      <t xml:space="preserve">Електрод </t>
    </r>
    <r>
      <rPr>
        <i/>
        <sz val="10"/>
        <rFont val="Arial Narrow"/>
        <family val="2"/>
        <charset val="204"/>
      </rPr>
      <t>(Ca)**</t>
    </r>
  </si>
  <si>
    <t>Ca electrode</t>
  </si>
  <si>
    <r>
      <t xml:space="preserve">Электрод </t>
    </r>
    <r>
      <rPr>
        <i/>
        <sz val="10"/>
        <rFont val="Arial Narrow"/>
        <family val="2"/>
        <charset val="204"/>
      </rPr>
      <t>(Ca)</t>
    </r>
  </si>
  <si>
    <t>SR05</t>
  </si>
  <si>
    <t>Електрод рН**</t>
  </si>
  <si>
    <t>PH electrode</t>
  </si>
  <si>
    <t>Электрод рН</t>
  </si>
  <si>
    <t>SR06</t>
  </si>
  <si>
    <t>Електрод референтний**</t>
  </si>
  <si>
    <t>Reference electrode</t>
  </si>
  <si>
    <t>Электрод референтный</t>
  </si>
  <si>
    <t>SR07</t>
  </si>
  <si>
    <t>Розчин стандарту А**</t>
  </si>
  <si>
    <t>A Standard solution</t>
  </si>
  <si>
    <t>Раствор стандарта А</t>
  </si>
  <si>
    <t>250 мл</t>
  </si>
  <si>
    <t>SR08</t>
  </si>
  <si>
    <t>Розчин стандарту В**</t>
  </si>
  <si>
    <t>B Standard solution</t>
  </si>
  <si>
    <t>Раствор стандарта В</t>
  </si>
  <si>
    <t>SR09</t>
  </si>
  <si>
    <t>Депротеїнізуючий розчин**</t>
  </si>
  <si>
    <t>Deproteinization solution</t>
  </si>
  <si>
    <t>Депротеинизирующий раствор</t>
  </si>
  <si>
    <t>20 мл</t>
  </si>
  <si>
    <t>Електролітичний розчин**</t>
  </si>
  <si>
    <t>Electrolyte solution</t>
  </si>
  <si>
    <t>Электролитический раствор</t>
  </si>
  <si>
    <t>Референтний електролітний розчин**</t>
  </si>
  <si>
    <t>Reference electrolyte solution</t>
  </si>
  <si>
    <t>Референтный электролитический раствор</t>
  </si>
  <si>
    <t>Трубки для насоса</t>
  </si>
  <si>
    <t>Tubing for pump</t>
  </si>
  <si>
    <t>4шт/набір</t>
  </si>
  <si>
    <t>Набір трубок</t>
  </si>
  <si>
    <t>Piping</t>
  </si>
  <si>
    <t>набір</t>
  </si>
  <si>
    <t>Папір для принтера</t>
  </si>
  <si>
    <t>Printer paper</t>
  </si>
  <si>
    <t>рулон</t>
  </si>
  <si>
    <t>Голка для забору взірця</t>
  </si>
  <si>
    <t>Aspiration needle</t>
  </si>
  <si>
    <t>шт.</t>
  </si>
  <si>
    <t>ГЕМАТОЛОГИЯ</t>
  </si>
  <si>
    <t>HAEMATOLOGY</t>
  </si>
  <si>
    <r>
      <t xml:space="preserve">РЕАГЕНТЫ  ДЛЯ ORPHEE: </t>
    </r>
    <r>
      <rPr>
        <b/>
        <i/>
        <sz val="16"/>
        <color indexed="9"/>
        <rFont val="Arial Narrow"/>
        <family val="2"/>
        <charset val="204"/>
      </rPr>
      <t xml:space="preserve">Mythic 18 </t>
    </r>
    <r>
      <rPr>
        <i/>
        <sz val="16"/>
        <color indexed="9"/>
        <rFont val="Arial Narrow"/>
        <family val="2"/>
        <charset val="204"/>
      </rPr>
      <t>(18 параметров)</t>
    </r>
  </si>
  <si>
    <r>
      <t xml:space="preserve">REAGENTS FOR ORPHEE: </t>
    </r>
    <r>
      <rPr>
        <b/>
        <i/>
        <sz val="16"/>
        <color indexed="9"/>
        <rFont val="Arial Narrow"/>
        <family val="2"/>
        <charset val="204"/>
      </rPr>
      <t xml:space="preserve">Mythic 18 </t>
    </r>
    <r>
      <rPr>
        <i/>
        <sz val="16"/>
        <color indexed="9"/>
        <rFont val="Arial Narrow"/>
        <family val="2"/>
        <charset val="204"/>
      </rPr>
      <t>(18 parameters)</t>
    </r>
  </si>
  <si>
    <t>Розчинник**</t>
  </si>
  <si>
    <t>DILUENT</t>
  </si>
  <si>
    <t>Растворитель</t>
  </si>
  <si>
    <t>1*20 л</t>
  </si>
  <si>
    <t>Лізуючий реагент**</t>
  </si>
  <si>
    <t>LYSING REAGENT</t>
  </si>
  <si>
    <t>Лизирующий реагент</t>
  </si>
  <si>
    <t>1*1 л</t>
  </si>
  <si>
    <t>8-881</t>
  </si>
  <si>
    <t>Очисник ферментний</t>
  </si>
  <si>
    <t>ENZYMATIC CLEANER</t>
  </si>
  <si>
    <t>Очиститель ферментный</t>
  </si>
  <si>
    <t>Очисник**</t>
  </si>
  <si>
    <t>CLEANER</t>
  </si>
  <si>
    <t>Очиститель</t>
  </si>
  <si>
    <t>Промиваючий і консервуючий реагент**</t>
  </si>
  <si>
    <t>FLUSH</t>
  </si>
  <si>
    <t>Промывочный и консервирующий реагент</t>
  </si>
  <si>
    <t>1*0,1 л</t>
  </si>
  <si>
    <t>8-832</t>
  </si>
  <si>
    <t>РЕАГЕНТИ ДЛЯ ORPHEE: Mythic 22 OT, 22 CM, 22 AL (22 параметри)</t>
  </si>
  <si>
    <r>
      <t xml:space="preserve">РЕАГЕНТЫ  ДЛЯ ORPHEE: </t>
    </r>
    <r>
      <rPr>
        <b/>
        <i/>
        <sz val="16"/>
        <color indexed="9"/>
        <rFont val="Arial Narrow"/>
        <family val="2"/>
        <charset val="204"/>
      </rPr>
      <t xml:space="preserve">Mythic 22 OT, 22 CM, 22 AL </t>
    </r>
    <r>
      <rPr>
        <i/>
        <sz val="16"/>
        <color indexed="9"/>
        <rFont val="Arial Narrow"/>
        <family val="2"/>
        <charset val="204"/>
      </rPr>
      <t>(22 параметра)</t>
    </r>
  </si>
  <si>
    <r>
      <t xml:space="preserve">REAGENTS FOR ORPHEE: </t>
    </r>
    <r>
      <rPr>
        <b/>
        <i/>
        <sz val="16"/>
        <color indexed="9"/>
        <rFont val="Arial Narrow"/>
        <family val="2"/>
        <charset val="204"/>
      </rPr>
      <t xml:space="preserve">Mythic 22 OT, 22 CM, 22 AL </t>
    </r>
    <r>
      <rPr>
        <i/>
        <sz val="16"/>
        <color indexed="9"/>
        <rFont val="Arial Narrow"/>
        <family val="2"/>
        <charset val="204"/>
      </rPr>
      <t>(22 parameters)</t>
    </r>
  </si>
  <si>
    <t>HM22-003-10</t>
  </si>
  <si>
    <t>1*10 л</t>
  </si>
  <si>
    <t>HM22-002-1</t>
  </si>
  <si>
    <t>ONLYONE</t>
  </si>
  <si>
    <t>1*0,5 л</t>
  </si>
  <si>
    <t>HM22-001-1</t>
  </si>
  <si>
    <r>
      <t xml:space="preserve">РЕАГЕНТИ  ДЛЯ SINNOWA: </t>
    </r>
    <r>
      <rPr>
        <b/>
        <i/>
        <sz val="16"/>
        <color indexed="9"/>
        <rFont val="Arial Narrow"/>
        <family val="2"/>
        <charset val="204"/>
      </rPr>
      <t xml:space="preserve">HB-7021 </t>
    </r>
    <r>
      <rPr>
        <i/>
        <sz val="16"/>
        <color indexed="9"/>
        <rFont val="Arial Narrow"/>
        <family val="2"/>
        <charset val="204"/>
      </rPr>
      <t>(18 параметрів)</t>
    </r>
  </si>
  <si>
    <r>
      <t>РЕАГЕНТЫ  ДЛЯ SINNOWA:</t>
    </r>
    <r>
      <rPr>
        <b/>
        <i/>
        <sz val="16"/>
        <color indexed="9"/>
        <rFont val="Arial Narrow"/>
        <family val="2"/>
        <charset val="204"/>
      </rPr>
      <t xml:space="preserve"> HB-7021 </t>
    </r>
    <r>
      <rPr>
        <i/>
        <sz val="16"/>
        <color indexed="9"/>
        <rFont val="Arial Narrow"/>
        <family val="2"/>
        <charset val="204"/>
      </rPr>
      <t>(18 параметров)</t>
    </r>
  </si>
  <si>
    <r>
      <t xml:space="preserve">REAGENTS FOR SINNOWA: </t>
    </r>
    <r>
      <rPr>
        <b/>
        <i/>
        <sz val="16"/>
        <color indexed="9"/>
        <rFont val="Arial Narrow"/>
        <family val="2"/>
        <charset val="204"/>
      </rPr>
      <t>HB-7021</t>
    </r>
    <r>
      <rPr>
        <i/>
        <sz val="16"/>
        <color indexed="9"/>
        <rFont val="Arial Narrow"/>
        <family val="2"/>
        <charset val="204"/>
      </rPr>
      <t xml:space="preserve"> (18 parameters)</t>
    </r>
  </si>
  <si>
    <t>HBS1001</t>
  </si>
  <si>
    <t>Детергент</t>
  </si>
  <si>
    <t>Detergent</t>
  </si>
  <si>
    <t>HBS1002</t>
  </si>
  <si>
    <t>Diluent</t>
  </si>
  <si>
    <t>HBS1003</t>
  </si>
  <si>
    <t>Лізуючий розчин</t>
  </si>
  <si>
    <t>Hemolysin</t>
  </si>
  <si>
    <t>Лізирующий раствор</t>
  </si>
  <si>
    <t>HBS1004</t>
  </si>
  <si>
    <t xml:space="preserve">Очисник зонда </t>
  </si>
  <si>
    <t>Рrobe cleaner</t>
  </si>
  <si>
    <t>Очиститель зонда</t>
  </si>
  <si>
    <t>1*100 мл</t>
  </si>
  <si>
    <r>
      <t xml:space="preserve">РЕАГЕНТЫ  ДЛЯ HORIBA ABX:  </t>
    </r>
    <r>
      <rPr>
        <b/>
        <i/>
        <sz val="16"/>
        <color indexed="9"/>
        <rFont val="Arial Narrow"/>
        <family val="2"/>
        <charset val="204"/>
      </rPr>
      <t xml:space="preserve">Micros 45, Micros 60, Minos STE 6 &amp; 8, Minos 8, ST, Vet. </t>
    </r>
    <r>
      <rPr>
        <i/>
        <sz val="16"/>
        <color indexed="9"/>
        <rFont val="Arial Narrow"/>
        <family val="2"/>
        <charset val="204"/>
      </rPr>
      <t>(8 параметров)</t>
    </r>
  </si>
  <si>
    <r>
      <t xml:space="preserve">REAGENTS FOR HORIBA ABX:  </t>
    </r>
    <r>
      <rPr>
        <b/>
        <i/>
        <sz val="16"/>
        <color indexed="9"/>
        <rFont val="Arial Narrow"/>
        <family val="2"/>
        <charset val="204"/>
      </rPr>
      <t xml:space="preserve">Micros 45, Micros 60, Minos STE 6 &amp; 8, Minos 8, ST, Vet. </t>
    </r>
    <r>
      <rPr>
        <i/>
        <sz val="16"/>
        <color indexed="9"/>
        <rFont val="Arial Narrow"/>
        <family val="2"/>
        <charset val="204"/>
      </rPr>
      <t>(8 parameters)</t>
    </r>
  </si>
  <si>
    <t>8-865</t>
  </si>
  <si>
    <t>8-869</t>
  </si>
  <si>
    <t>8-867</t>
  </si>
  <si>
    <t>8-874</t>
  </si>
  <si>
    <t>Очисник ферментний**</t>
  </si>
  <si>
    <t>8-831</t>
  </si>
  <si>
    <t>1*5 л</t>
  </si>
  <si>
    <r>
      <t xml:space="preserve">РЕАГЕНТЫ  ДЛЯ HORIBA ABX,   DIATRON: </t>
    </r>
    <r>
      <rPr>
        <b/>
        <i/>
        <sz val="16"/>
        <color indexed="9"/>
        <rFont val="Arial Narrow"/>
        <family val="2"/>
        <charset val="204"/>
      </rPr>
      <t xml:space="preserve">Micros 45, Micros 60, Abacus Junior
</t>
    </r>
    <r>
      <rPr>
        <i/>
        <sz val="16"/>
        <color indexed="9"/>
        <rFont val="Arial Narrow"/>
        <family val="2"/>
        <charset val="204"/>
      </rPr>
      <t>(18 параметров)</t>
    </r>
  </si>
  <si>
    <t>Метиленедіоксіамфетамін</t>
  </si>
  <si>
    <t>Метиленедиоксиамфетамин</t>
  </si>
  <si>
    <t>M-AMP-2D</t>
  </si>
  <si>
    <t>M-BAR-1S</t>
  </si>
  <si>
    <t>M-BAR-1D</t>
  </si>
  <si>
    <t>BZO-U11</t>
  </si>
  <si>
    <t>Benzodiazepines</t>
  </si>
  <si>
    <t>Бензодиазепины</t>
  </si>
  <si>
    <t>BZO-U23</t>
  </si>
  <si>
    <t>BUP-U11</t>
  </si>
  <si>
    <t>Buprenorphine</t>
  </si>
  <si>
    <t>Бупренорфин</t>
  </si>
  <si>
    <t>BUP-U23</t>
  </si>
  <si>
    <t>Z04560CE</t>
  </si>
  <si>
    <r>
      <t xml:space="preserve">Бупренорфін </t>
    </r>
    <r>
      <rPr>
        <sz val="10"/>
        <rFont val="Arial Narrow"/>
        <family val="2"/>
        <charset val="204"/>
      </rPr>
      <t>(BUP) (сеча)</t>
    </r>
  </si>
  <si>
    <t>Buprenorphine in urine</t>
  </si>
  <si>
    <r>
      <t>Бупренорфин</t>
    </r>
    <r>
      <rPr>
        <sz val="10"/>
        <rFont val="Arial Narrow"/>
        <family val="2"/>
        <charset val="204"/>
      </rPr>
      <t xml:space="preserve"> (моча)</t>
    </r>
  </si>
  <si>
    <t>M-BZO-3S</t>
  </si>
  <si>
    <t>Бензодиазепини</t>
  </si>
  <si>
    <t>M-BZO-3D</t>
  </si>
  <si>
    <t>M-BZO-2S</t>
  </si>
  <si>
    <t>M-BZO-2D</t>
  </si>
  <si>
    <t>M-BZO-1S</t>
  </si>
  <si>
    <t>M-BZO-1D</t>
  </si>
  <si>
    <t>Z99001CE</t>
  </si>
  <si>
    <r>
      <t>Бензодіазепіни</t>
    </r>
    <r>
      <rPr>
        <sz val="10"/>
        <rFont val="Arial Narrow"/>
        <family val="2"/>
        <charset val="204"/>
      </rPr>
      <t xml:space="preserve"> (BZD) (сеча)</t>
    </r>
  </si>
  <si>
    <t>Benzodiazepines in urine</t>
  </si>
  <si>
    <r>
      <t>Бензодиазепины</t>
    </r>
    <r>
      <rPr>
        <sz val="10"/>
        <rFont val="Arial Narrow"/>
        <family val="2"/>
        <charset val="204"/>
      </rPr>
      <t xml:space="preserve"> (моча)</t>
    </r>
  </si>
  <si>
    <t>Z02501CE</t>
  </si>
  <si>
    <t>MDMA-U11</t>
  </si>
  <si>
    <t>Ecstasy (metylenedioxymethamphetamine)</t>
  </si>
  <si>
    <t>Экстази (Метиленедиоксиметамфетамин)</t>
  </si>
  <si>
    <t>MDMA-U23</t>
  </si>
  <si>
    <t>Ecstasy (metylenedioximethamphetamine)</t>
  </si>
  <si>
    <t>M-BUP-1S</t>
  </si>
  <si>
    <t>M-BUP-1D</t>
  </si>
  <si>
    <t>KET-U11</t>
  </si>
  <si>
    <t>Кетамін</t>
  </si>
  <si>
    <t>Ketamine</t>
  </si>
  <si>
    <t>Кетамин</t>
  </si>
  <si>
    <t>KET-U23</t>
  </si>
  <si>
    <t>M-MET-10S</t>
  </si>
  <si>
    <t>Екстази (Метиленедиоксиметамфетамин)</t>
  </si>
  <si>
    <t>M-MET-10D</t>
  </si>
  <si>
    <t>M-MET-4S</t>
  </si>
  <si>
    <t>M-MET-4D</t>
  </si>
  <si>
    <t>M-MET-2S</t>
  </si>
  <si>
    <t>M-MET-2D</t>
  </si>
  <si>
    <t>M-KET-1S</t>
  </si>
  <si>
    <t>M-KET-1D</t>
  </si>
  <si>
    <t>COC-U11</t>
  </si>
  <si>
    <t>Cocaine</t>
  </si>
  <si>
    <t>Кокаин</t>
  </si>
  <si>
    <t>M-COC-2S</t>
  </si>
  <si>
    <t>M-COC-3S</t>
  </si>
  <si>
    <t>M-COC-1S</t>
  </si>
  <si>
    <t>M-COC-2D</t>
  </si>
  <si>
    <t>M-COC-3D</t>
  </si>
  <si>
    <t>M-COC-1D</t>
  </si>
  <si>
    <t>COC-U23</t>
  </si>
  <si>
    <t>Z99003CE</t>
  </si>
  <si>
    <r>
      <t xml:space="preserve">Кокаїн </t>
    </r>
    <r>
      <rPr>
        <sz val="10"/>
        <rFont val="Arial Narrow"/>
        <family val="2"/>
        <charset val="204"/>
      </rPr>
      <t>(COC) (сеча)</t>
    </r>
  </si>
  <si>
    <t>Cocaine in urine</t>
  </si>
  <si>
    <r>
      <t>Кокаин</t>
    </r>
    <r>
      <rPr>
        <sz val="10"/>
        <rFont val="Arial Narrow"/>
        <family val="2"/>
        <charset val="204"/>
      </rPr>
      <t xml:space="preserve"> (моча)</t>
    </r>
  </si>
  <si>
    <t>Z02510CE</t>
  </si>
  <si>
    <r>
      <t>Кокаїн</t>
    </r>
    <r>
      <rPr>
        <sz val="10"/>
        <rFont val="Arial Narrow"/>
        <family val="2"/>
        <charset val="204"/>
      </rPr>
      <t xml:space="preserve"> (COC) (сеча)</t>
    </r>
  </si>
  <si>
    <t>COT-U11</t>
  </si>
  <si>
    <t>Cotinine</t>
  </si>
  <si>
    <t>Котинин</t>
  </si>
  <si>
    <t>COT-U23</t>
  </si>
  <si>
    <t>THC-U11</t>
  </si>
  <si>
    <t>Маріхуана</t>
  </si>
  <si>
    <t xml:space="preserve">Marihuana </t>
  </si>
  <si>
    <t>Марихуана</t>
  </si>
  <si>
    <t>M-THC-1S</t>
  </si>
  <si>
    <t>Z99002CE</t>
  </si>
  <si>
    <r>
      <t>Маріхуана</t>
    </r>
    <r>
      <rPr>
        <sz val="10"/>
        <rFont val="Arial Narrow"/>
        <family val="2"/>
        <charset val="204"/>
      </rPr>
      <t xml:space="preserve"> (THC) (сеча)</t>
    </r>
  </si>
  <si>
    <t>Marihuana/Cannabis in urine</t>
  </si>
  <si>
    <r>
      <t>Марихуана</t>
    </r>
    <r>
      <rPr>
        <sz val="10"/>
        <rFont val="Arial Narrow"/>
        <family val="2"/>
        <charset val="204"/>
      </rPr>
      <t xml:space="preserve"> (моча)</t>
    </r>
  </si>
  <si>
    <t>Z02502CE</t>
  </si>
  <si>
    <t>M-COT-1S</t>
  </si>
  <si>
    <t>M-COT-1D</t>
  </si>
  <si>
    <t>M-COT-2S</t>
  </si>
  <si>
    <t>600 нг/мл</t>
  </si>
  <si>
    <t>M-COT-2D</t>
  </si>
  <si>
    <t>MTD-U11</t>
  </si>
  <si>
    <t>MTD-U23</t>
  </si>
  <si>
    <t>M-THC-2S</t>
  </si>
  <si>
    <t>M-THC-2D</t>
  </si>
  <si>
    <t>THC-U23</t>
  </si>
  <si>
    <t>M-THC-1D</t>
  </si>
  <si>
    <t>Marihuana dipstick, cut-off 50 ng/ml</t>
  </si>
  <si>
    <t>M-THC-3S</t>
  </si>
  <si>
    <t>Marihuana dipstick, cut-off 150 ng/ml</t>
  </si>
  <si>
    <t>150 нг/мл</t>
  </si>
  <si>
    <t>M-THC-3D</t>
  </si>
  <si>
    <t>M-THC-4S</t>
  </si>
  <si>
    <t>M-THC-4D</t>
  </si>
  <si>
    <t>MQL-U11</t>
  </si>
  <si>
    <t>Метаквалон</t>
  </si>
  <si>
    <t>MQL-U23</t>
  </si>
  <si>
    <t>M-MTD-1S</t>
  </si>
  <si>
    <t xml:space="preserve">Methadone </t>
  </si>
  <si>
    <t>M-MTD-1D</t>
  </si>
  <si>
    <t>Z99550CE</t>
  </si>
  <si>
    <t>Z02550CE</t>
  </si>
  <si>
    <t>M-MQL-1S</t>
  </si>
  <si>
    <t>Methaqualone</t>
  </si>
  <si>
    <t>M-MQL-1D</t>
  </si>
  <si>
    <t>Z99500CE</t>
  </si>
  <si>
    <r>
      <t>Метамфетамін</t>
    </r>
    <r>
      <rPr>
        <sz val="10"/>
        <color indexed="8"/>
        <rFont val="Arial Narrow"/>
        <family val="2"/>
        <charset val="204"/>
      </rPr>
      <t xml:space="preserve"> (MET) (сеча)</t>
    </r>
  </si>
  <si>
    <t>Methamphetamines in urine</t>
  </si>
  <si>
    <r>
      <t>Метамфетамин</t>
    </r>
    <r>
      <rPr>
        <sz val="10"/>
        <color indexed="8"/>
        <rFont val="Arial Narrow"/>
        <family val="2"/>
        <charset val="204"/>
      </rPr>
      <t xml:space="preserve"> (моча)</t>
    </r>
  </si>
  <si>
    <t>Z02500CE</t>
  </si>
  <si>
    <t>MET-U11</t>
  </si>
  <si>
    <t>Methamphetamine</t>
  </si>
  <si>
    <t>Метамфетамин</t>
  </si>
  <si>
    <t>MET-U23</t>
  </si>
  <si>
    <t>MDA-U11</t>
  </si>
  <si>
    <t>Метиленедиоксиамфетамін</t>
  </si>
  <si>
    <t>Metylenedioxymethamphetamine</t>
  </si>
  <si>
    <t>MDA-U23</t>
  </si>
  <si>
    <t>M-MET-3S</t>
  </si>
  <si>
    <t>M-MET-3D</t>
  </si>
  <si>
    <t>M-MET-1S</t>
  </si>
  <si>
    <t>M-MET-1D</t>
  </si>
  <si>
    <t>Z04570CE</t>
  </si>
  <si>
    <r>
      <t>Метиленедіоксіметамфетамін</t>
    </r>
    <r>
      <rPr>
        <sz val="10"/>
        <color indexed="8"/>
        <rFont val="Arial Narrow"/>
        <family val="2"/>
        <charset val="204"/>
      </rPr>
      <t xml:space="preserve"> (Екстазі) (сеча)</t>
    </r>
  </si>
  <si>
    <t>MDMA in urine</t>
  </si>
  <si>
    <r>
      <t>Метиленедиоксиметамфетамин</t>
    </r>
    <r>
      <rPr>
        <sz val="10"/>
        <color indexed="8"/>
        <rFont val="Arial Narrow"/>
        <family val="2"/>
        <charset val="204"/>
      </rPr>
      <t xml:space="preserve"> (Экстази) (моча)</t>
    </r>
  </si>
  <si>
    <t>Z05610CE</t>
  </si>
  <si>
    <t>Метиленедіоксіметамфетамін (Екстазі)</t>
  </si>
  <si>
    <t>Метиленедиоксиметамфетамин (Екстази)</t>
  </si>
  <si>
    <t>MOP-U11</t>
  </si>
  <si>
    <t>Морфін</t>
  </si>
  <si>
    <t>Morphine</t>
  </si>
  <si>
    <t>Морфин</t>
  </si>
  <si>
    <t>MOP-U23</t>
  </si>
  <si>
    <t>OXY-U11</t>
  </si>
  <si>
    <t>Oxycodone</t>
  </si>
  <si>
    <t>OXY-U23</t>
  </si>
  <si>
    <t>Z06007CE</t>
  </si>
  <si>
    <r>
      <t>Оксикодон</t>
    </r>
    <r>
      <rPr>
        <sz val="10"/>
        <rFont val="Arial Narrow"/>
        <family val="2"/>
        <charset val="204"/>
      </rPr>
      <t xml:space="preserve"> (сеча)</t>
    </r>
  </si>
  <si>
    <t>Oxycodone in urine</t>
  </si>
  <si>
    <r>
      <t>Оксикодон</t>
    </r>
    <r>
      <rPr>
        <sz val="10"/>
        <rFont val="Arial Narrow"/>
        <family val="2"/>
        <charset val="204"/>
      </rPr>
      <t xml:space="preserve"> (моча)</t>
    </r>
  </si>
  <si>
    <t>M-MOR-3S</t>
  </si>
  <si>
    <t>Морфин / Опиати</t>
  </si>
  <si>
    <t>M-MOR-3D</t>
  </si>
  <si>
    <t>M-MOR-4S</t>
  </si>
  <si>
    <t>M-MOR-4D</t>
  </si>
  <si>
    <t>M-MOR-1S</t>
  </si>
  <si>
    <t>M-MOR-1D</t>
  </si>
  <si>
    <t>M-MOR-2S</t>
  </si>
  <si>
    <t>M-MOR-2D</t>
  </si>
  <si>
    <t>Z99005CE</t>
  </si>
  <si>
    <r>
      <t>Морфін / Опіати</t>
    </r>
    <r>
      <rPr>
        <sz val="10"/>
        <color indexed="8"/>
        <rFont val="Arial Narrow"/>
        <family val="2"/>
        <charset val="204"/>
      </rPr>
      <t xml:space="preserve"> </t>
    </r>
    <r>
      <rPr>
        <i/>
        <sz val="10"/>
        <color indexed="8"/>
        <rFont val="Arial Narrow"/>
        <family val="2"/>
        <charset val="204"/>
      </rPr>
      <t>(300 нг/мл) (сеча)</t>
    </r>
  </si>
  <si>
    <t>Opiates in urine, co:300ng/ml</t>
  </si>
  <si>
    <r>
      <t xml:space="preserve">Морфин / Опиаты </t>
    </r>
    <r>
      <rPr>
        <i/>
        <sz val="10"/>
        <color indexed="8"/>
        <rFont val="Arial Narrow"/>
        <family val="2"/>
        <charset val="204"/>
      </rPr>
      <t>(300 нг/мл) (моча)</t>
    </r>
  </si>
  <si>
    <t>Z02505CE</t>
  </si>
  <si>
    <r>
      <t>Морфін / Опіати</t>
    </r>
    <r>
      <rPr>
        <sz val="10"/>
        <color indexed="8"/>
        <rFont val="Arial Narrow"/>
        <family val="2"/>
        <charset val="204"/>
      </rPr>
      <t xml:space="preserve"> (300 нг/мл) (сеча)</t>
    </r>
  </si>
  <si>
    <t>Opiates in urine</t>
  </si>
  <si>
    <r>
      <t xml:space="preserve">Морфин / Опиаты </t>
    </r>
    <r>
      <rPr>
        <i/>
        <sz val="10"/>
        <color indexed="8"/>
        <rFont val="Arial Narrow"/>
        <family val="2"/>
        <charset val="204"/>
      </rPr>
      <t>(моча)</t>
    </r>
  </si>
  <si>
    <t>Z05011CE</t>
  </si>
  <si>
    <r>
      <t>Опіати</t>
    </r>
    <r>
      <rPr>
        <i/>
        <sz val="10"/>
        <color indexed="8"/>
        <rFont val="Arial Narrow"/>
        <family val="2"/>
        <charset val="204"/>
      </rPr>
      <t xml:space="preserve"> (2000 нг/мл) (сеча)</t>
    </r>
  </si>
  <si>
    <t>Opiates in urine, co:2000ng/ml</t>
  </si>
  <si>
    <r>
      <t>Опиаты</t>
    </r>
    <r>
      <rPr>
        <i/>
        <sz val="10"/>
        <color indexed="8"/>
        <rFont val="Arial Narrow"/>
        <family val="2"/>
        <charset val="204"/>
      </rPr>
      <t xml:space="preserve"> (2000 нг/мл) (моча) </t>
    </r>
  </si>
  <si>
    <t>OPI-U11</t>
  </si>
  <si>
    <t>Опіати</t>
  </si>
  <si>
    <t>Opiates</t>
  </si>
  <si>
    <t>Опиаты</t>
  </si>
  <si>
    <t>OPI-U23</t>
  </si>
  <si>
    <t>M-OXY-1S</t>
  </si>
  <si>
    <t>M-OXY-1D</t>
  </si>
  <si>
    <t>Z06008CE</t>
  </si>
  <si>
    <r>
      <t>Пропоксифен</t>
    </r>
    <r>
      <rPr>
        <sz val="10"/>
        <rFont val="Arial Narrow"/>
        <family val="2"/>
        <charset val="204"/>
      </rPr>
      <t xml:space="preserve"> (сеча)</t>
    </r>
  </si>
  <si>
    <t>Propoxyphene in urine</t>
  </si>
  <si>
    <t>Пропоксифен (моча)</t>
  </si>
  <si>
    <t>PPX-U11</t>
  </si>
  <si>
    <t>Пропоксифен</t>
  </si>
  <si>
    <t>Propoxyphene</t>
  </si>
  <si>
    <t>PPX-U23</t>
  </si>
  <si>
    <t>M-PPX-1S</t>
  </si>
  <si>
    <t>Пропоксіфен</t>
  </si>
  <si>
    <t>TML-U11</t>
  </si>
  <si>
    <t>TML-U23</t>
  </si>
  <si>
    <t>M-TML-1S</t>
  </si>
  <si>
    <t>Tramadol</t>
  </si>
  <si>
    <t>M-TML-1D</t>
  </si>
  <si>
    <t>TCA-U23</t>
  </si>
  <si>
    <t>Трициклічні антидепресанти</t>
  </si>
  <si>
    <t>Трициклични антидепресанти</t>
  </si>
  <si>
    <t>TCA-U11</t>
  </si>
  <si>
    <t xml:space="preserve">Трициклічні антидепресанти </t>
  </si>
  <si>
    <t xml:space="preserve">Трициклични антидепресанти </t>
  </si>
  <si>
    <t>M-TCA-1S</t>
  </si>
  <si>
    <t>Tricyclic Antidepressants</t>
  </si>
  <si>
    <t xml:space="preserve">Трициклические антидепрессанты </t>
  </si>
  <si>
    <t>M-TCA-1D</t>
  </si>
  <si>
    <t xml:space="preserve">Tricyclic Antidepressants </t>
  </si>
  <si>
    <t>Z03040CE</t>
  </si>
  <si>
    <r>
      <t>Трициклічні антидепресанти</t>
    </r>
    <r>
      <rPr>
        <sz val="10"/>
        <rFont val="Arial Narrow"/>
        <family val="2"/>
        <charset val="204"/>
      </rPr>
      <t xml:space="preserve"> (сеча)</t>
    </r>
  </si>
  <si>
    <t>Tricyclic Antidepr. in urine</t>
  </si>
  <si>
    <t>Трициклические антидепресанты (моча)</t>
  </si>
  <si>
    <t>Z05045CE</t>
  </si>
  <si>
    <t>M-FYL-1D</t>
  </si>
  <si>
    <t>Fentanyl</t>
  </si>
  <si>
    <t>Фентанил</t>
  </si>
  <si>
    <t>M-FYL-1S</t>
  </si>
  <si>
    <t>FYL-U11</t>
  </si>
  <si>
    <t>FYL-U23</t>
  </si>
  <si>
    <t>Z09640CE</t>
  </si>
  <si>
    <r>
      <t>Фентаніл</t>
    </r>
    <r>
      <rPr>
        <sz val="10"/>
        <rFont val="Arial Narrow"/>
        <family val="2"/>
        <charset val="204"/>
      </rPr>
      <t xml:space="preserve"> (сеча)</t>
    </r>
  </si>
  <si>
    <t>Фентанил (моча)</t>
  </si>
  <si>
    <t>PCP-U11</t>
  </si>
  <si>
    <t>Фенциклідін</t>
  </si>
  <si>
    <t>Фенциклидин</t>
  </si>
  <si>
    <t>PCP-U23</t>
  </si>
  <si>
    <t>M-PCP-1S</t>
  </si>
  <si>
    <t xml:space="preserve">Phencyclidine </t>
  </si>
  <si>
    <t>M-PCP-1D</t>
  </si>
  <si>
    <t>Z02560CE</t>
  </si>
  <si>
    <r>
      <t>Фенциклідін</t>
    </r>
    <r>
      <rPr>
        <sz val="10"/>
        <rFont val="Arial Narrow"/>
        <family val="2"/>
        <charset val="204"/>
      </rPr>
      <t xml:space="preserve"> (сеча)</t>
    </r>
  </si>
  <si>
    <t>Phencyclidine in urine</t>
  </si>
  <si>
    <t>Фенциклидин (моча)</t>
  </si>
  <si>
    <t>D742-A</t>
  </si>
  <si>
    <t>Амфетамин (AMP)</t>
  </si>
  <si>
    <t>D740-A</t>
  </si>
  <si>
    <t>D762-A</t>
  </si>
  <si>
    <t>BZD Dipstick</t>
  </si>
  <si>
    <t>Бензодиазепини (BZD)</t>
  </si>
  <si>
    <t>D747-A</t>
  </si>
  <si>
    <t>Cocaine Dipstick</t>
  </si>
  <si>
    <t>Кокаин (COC)</t>
  </si>
  <si>
    <t>D745-A</t>
  </si>
  <si>
    <t>Cocaine, Card</t>
  </si>
  <si>
    <t>D752-A</t>
  </si>
  <si>
    <t>Marijuana Dipstick</t>
  </si>
  <si>
    <t>Марихуана (THC)</t>
  </si>
  <si>
    <t>D750-A</t>
  </si>
  <si>
    <t>Marijuana, Card</t>
  </si>
  <si>
    <t>D767-A</t>
  </si>
  <si>
    <t>Methamphetamine Dipstick</t>
  </si>
  <si>
    <t>Метамфетамин (MET)</t>
  </si>
  <si>
    <t>D765-A</t>
  </si>
  <si>
    <t>Methamphetamine, Card</t>
  </si>
  <si>
    <t>D757-A</t>
  </si>
  <si>
    <t>Morphine Dipstick</t>
  </si>
  <si>
    <t>D755-A</t>
  </si>
  <si>
    <t>Morphine, Card</t>
  </si>
  <si>
    <t>D790-A</t>
  </si>
  <si>
    <t>Морфін / Метамфітамін</t>
  </si>
  <si>
    <t xml:space="preserve">Morphine/Methamphetamine Card </t>
  </si>
  <si>
    <t>Морфин / Метамфитамин</t>
  </si>
  <si>
    <t>M-M04-1Y</t>
  </si>
  <si>
    <r>
      <t>4-нарко</t>
    </r>
    <r>
      <rPr>
        <i/>
        <sz val="9"/>
        <rFont val="Arial Narrow"/>
        <family val="2"/>
        <charset val="204"/>
      </rPr>
      <t xml:space="preserve"> (AMP, COC, MOR, THC)</t>
    </r>
  </si>
  <si>
    <t>AMP, COC, MOR, THC</t>
  </si>
  <si>
    <t>M-M04-2Y</t>
  </si>
  <si>
    <r>
      <t xml:space="preserve">4-нарко </t>
    </r>
    <r>
      <rPr>
        <i/>
        <sz val="10"/>
        <rFont val="Arial Narrow"/>
        <family val="2"/>
        <charset val="204"/>
      </rPr>
      <t>(BZO, COC, MOR, THC)</t>
    </r>
  </si>
  <si>
    <t>BZO, COC, MOR, THC</t>
  </si>
  <si>
    <t>M-M06-1Y</t>
  </si>
  <si>
    <r>
      <t>6-нарко</t>
    </r>
    <r>
      <rPr>
        <i/>
        <sz val="9"/>
        <rFont val="Arial Narrow"/>
        <family val="2"/>
        <charset val="204"/>
      </rPr>
      <t xml:space="preserve"> (BZO, COC, MET, MOR, MTD, THC)</t>
    </r>
  </si>
  <si>
    <t>BZO, COC, MET, MOR, MTD, THC</t>
  </si>
  <si>
    <t>M-M10-1Y</t>
  </si>
  <si>
    <r>
      <t>10-нарко</t>
    </r>
    <r>
      <rPr>
        <b/>
        <sz val="9"/>
        <rFont val="Arial Narrow"/>
        <family val="2"/>
        <charset val="204"/>
      </rPr>
      <t xml:space="preserve"> </t>
    </r>
    <r>
      <rPr>
        <i/>
        <sz val="9"/>
        <rFont val="Arial Narrow"/>
        <family val="2"/>
        <charset val="204"/>
      </rPr>
      <t>(AMP, BAR, BZO, COC, MDMA, MET, MTD, MOR, TCA, THC)</t>
    </r>
  </si>
  <si>
    <t>Z07607CE</t>
  </si>
  <si>
    <r>
      <t>5-нарко</t>
    </r>
    <r>
      <rPr>
        <b/>
        <sz val="9"/>
        <rFont val="Arial Narrow"/>
        <family val="2"/>
        <charset val="204"/>
      </rPr>
      <t xml:space="preserve"> </t>
    </r>
    <r>
      <rPr>
        <i/>
        <sz val="9"/>
        <rFont val="Arial Narrow"/>
        <family val="2"/>
        <charset val="204"/>
      </rPr>
      <t>(AMP,THC, COC, MET, MOP)</t>
    </r>
  </si>
  <si>
    <t>MULTI-5/3 DRUG PANEL (AMP,THC,COC,MET,MOP)</t>
  </si>
  <si>
    <t>Z07608CE</t>
  </si>
  <si>
    <t>5-нарко (AMP, BZO, COC, THC, MOP)</t>
  </si>
  <si>
    <t>MULTI-5/6 DRUG PANEL (AMP,BZO,COC,THC,MOP)</t>
  </si>
  <si>
    <r>
      <t>5-нарко</t>
    </r>
    <r>
      <rPr>
        <b/>
        <sz val="9"/>
        <rFont val="Arial Narrow"/>
        <family val="2"/>
        <charset val="204"/>
      </rPr>
      <t xml:space="preserve"> </t>
    </r>
    <r>
      <rPr>
        <i/>
        <sz val="9"/>
        <rFont val="Arial Narrow"/>
        <family val="2"/>
        <charset val="204"/>
      </rPr>
      <t>(AMP,  BZO, COC, THC, MOP)</t>
    </r>
  </si>
  <si>
    <t>Z04231CE</t>
  </si>
  <si>
    <r>
      <t>10-нарко</t>
    </r>
    <r>
      <rPr>
        <b/>
        <sz val="9"/>
        <rFont val="Arial Narrow"/>
        <family val="2"/>
        <charset val="204"/>
      </rPr>
      <t xml:space="preserve"> </t>
    </r>
    <r>
      <rPr>
        <i/>
        <sz val="9"/>
        <rFont val="Arial Narrow"/>
        <family val="2"/>
        <charset val="204"/>
      </rPr>
      <t>(AMP, BAR, BZO, COC, MDMA, MET, MTD, MOP, TCA, THC)</t>
    </r>
  </si>
  <si>
    <t>MULTI-10 DRUG PANEL (10 panels:AMP,MET,MDMA,COC, MOP,BAR,BZO,MTD,TCA,THC)</t>
  </si>
  <si>
    <t>Z06230CE</t>
  </si>
  <si>
    <t>MULTI-10 DRUG PANEL (30 panels: AMP,MET,MDMA,COC, MOP,BAR,BZO,MTD,TCA,THC)</t>
  </si>
  <si>
    <t>MD-U54</t>
  </si>
  <si>
    <t>4-нарко</t>
  </si>
  <si>
    <t>4-multitest</t>
  </si>
  <si>
    <t>мультисмужка</t>
  </si>
  <si>
    <t>MD-U56</t>
  </si>
  <si>
    <t>6-нарко</t>
  </si>
  <si>
    <t>6-multitest</t>
  </si>
  <si>
    <t>MD-U58</t>
  </si>
  <si>
    <t>8-нарко</t>
  </si>
  <si>
    <t>8-multitest</t>
  </si>
  <si>
    <t>MD-U510</t>
  </si>
  <si>
    <t>10-нарко</t>
  </si>
  <si>
    <t>10-multitest</t>
  </si>
  <si>
    <t>Різне</t>
  </si>
  <si>
    <t>Разное</t>
  </si>
  <si>
    <t>Various</t>
  </si>
  <si>
    <t>C-ALC-1S</t>
  </si>
  <si>
    <r>
      <t>Алкоголь 0,1 проміля</t>
    </r>
    <r>
      <rPr>
        <i/>
        <sz val="10"/>
        <color indexed="8"/>
        <rFont val="Arial Narrow"/>
        <family val="2"/>
        <charset val="204"/>
      </rPr>
      <t xml:space="preserve"> (слина)</t>
    </r>
  </si>
  <si>
    <t>Ethylalcohol dipstics, cut-off 0,1 Promile / 10 mg/dl</t>
  </si>
  <si>
    <t>10 мг/дл</t>
  </si>
  <si>
    <t>C-ALC-1B</t>
  </si>
  <si>
    <r>
      <t>Алкоголь 0,5 проміля</t>
    </r>
    <r>
      <rPr>
        <i/>
        <sz val="10"/>
        <color indexed="8"/>
        <rFont val="Arial Narrow"/>
        <family val="2"/>
        <charset val="204"/>
      </rPr>
      <t xml:space="preserve"> (подих)</t>
    </r>
  </si>
  <si>
    <t>50 мг/дл</t>
  </si>
  <si>
    <t>D770-A</t>
  </si>
  <si>
    <r>
      <t>Алкоголь 0,2 / 0,4 / 0,8 / 3,0 проміля</t>
    </r>
    <r>
      <rPr>
        <i/>
        <sz val="10"/>
        <color indexed="8"/>
        <rFont val="Arial Narrow"/>
        <family val="2"/>
        <charset val="204"/>
      </rPr>
      <t xml:space="preserve"> (слина)</t>
    </r>
  </si>
  <si>
    <t>20 мг/дл</t>
  </si>
  <si>
    <t>121000-25</t>
  </si>
  <si>
    <r>
      <t xml:space="preserve">Алкоголь </t>
    </r>
    <r>
      <rPr>
        <i/>
        <sz val="10"/>
        <rFont val="Arial Narrow"/>
        <family val="2"/>
        <charset val="204"/>
      </rPr>
      <t>(слина)</t>
    </r>
  </si>
  <si>
    <t>Z06677</t>
  </si>
  <si>
    <r>
      <t xml:space="preserve">Alcohol </t>
    </r>
    <r>
      <rPr>
        <i/>
        <sz val="10"/>
        <rFont val="Arial Narrow"/>
        <family val="2"/>
        <charset val="204"/>
      </rPr>
      <t>(saliva)</t>
    </r>
  </si>
  <si>
    <r>
      <t xml:space="preserve">Алкоголь </t>
    </r>
    <r>
      <rPr>
        <i/>
        <sz val="10"/>
        <rFont val="Arial Narrow"/>
        <family val="2"/>
        <charset val="204"/>
      </rPr>
      <t>(слюна)</t>
    </r>
  </si>
  <si>
    <t>Z08070CE</t>
  </si>
  <si>
    <r>
      <t>Мікроальбумін</t>
    </r>
    <r>
      <rPr>
        <i/>
        <sz val="10"/>
        <color indexed="8"/>
        <rFont val="Arial Narrow"/>
        <family val="2"/>
        <charset val="204"/>
      </rPr>
      <t xml:space="preserve"> (сеча)</t>
    </r>
  </si>
  <si>
    <r>
      <t>Microalbumin</t>
    </r>
    <r>
      <rPr>
        <i/>
        <sz val="10"/>
        <rFont val="Arial Narrow"/>
        <family val="2"/>
        <charset val="204"/>
      </rPr>
      <t xml:space="preserve"> (urine)</t>
    </r>
  </si>
  <si>
    <r>
      <t>Микроальбумин</t>
    </r>
    <r>
      <rPr>
        <i/>
        <sz val="10"/>
        <color indexed="8"/>
        <rFont val="Arial Narrow"/>
        <family val="2"/>
        <charset val="204"/>
      </rPr>
      <t xml:space="preserve"> (моча)</t>
    </r>
  </si>
  <si>
    <t>ALB-U11</t>
  </si>
  <si>
    <r>
      <t xml:space="preserve">Microalbumin </t>
    </r>
    <r>
      <rPr>
        <i/>
        <sz val="10"/>
        <color indexed="8"/>
        <rFont val="Arial Narrow"/>
        <family val="2"/>
        <charset val="204"/>
      </rPr>
      <t>(urine)</t>
    </r>
  </si>
  <si>
    <t>Микроальбумин (моча)</t>
  </si>
  <si>
    <t>M-ALB-1S</t>
  </si>
  <si>
    <t>Micro-Albumin, dipstics</t>
  </si>
  <si>
    <t>20 мкг/мл</t>
  </si>
  <si>
    <t>BC-FEM-5A</t>
  </si>
  <si>
    <t>pH вагінального секрету</t>
  </si>
  <si>
    <t>BioNexia® pH Balance</t>
  </si>
  <si>
    <t>pH вагинального секрету</t>
  </si>
  <si>
    <t>аплікатор</t>
  </si>
  <si>
    <t>PH-S11</t>
  </si>
  <si>
    <t>pH Balance</t>
  </si>
  <si>
    <t>pH вагинального секрета</t>
  </si>
  <si>
    <t xml:space="preserve">К-cть </t>
  </si>
  <si>
    <r>
      <t>CONTROLS FOR ORPHEE:</t>
    </r>
    <r>
      <rPr>
        <b/>
        <sz val="16"/>
        <color indexed="9"/>
        <rFont val="Arial Narrow"/>
        <family val="2"/>
        <charset val="204"/>
      </rPr>
      <t xml:space="preserve"> </t>
    </r>
    <r>
      <rPr>
        <b/>
        <i/>
        <sz val="16"/>
        <color indexed="9"/>
        <rFont val="Arial Narrow"/>
        <family val="2"/>
        <charset val="204"/>
      </rPr>
      <t>Mythic 18</t>
    </r>
    <r>
      <rPr>
        <b/>
        <sz val="16"/>
        <color indexed="9"/>
        <rFont val="Arial Narrow"/>
        <family val="2"/>
        <charset val="204"/>
      </rPr>
      <t xml:space="preserve">   </t>
    </r>
    <r>
      <rPr>
        <b/>
        <u/>
        <sz val="16"/>
        <color indexed="9"/>
        <rFont val="Arial Narrow"/>
        <family val="2"/>
        <charset val="204"/>
      </rPr>
      <t>ABX:</t>
    </r>
    <r>
      <rPr>
        <b/>
        <sz val="16"/>
        <color indexed="9"/>
        <rFont val="Arial Narrow"/>
        <family val="2"/>
        <charset val="204"/>
      </rPr>
      <t xml:space="preserve"> </t>
    </r>
    <r>
      <rPr>
        <b/>
        <i/>
        <sz val="16"/>
        <color indexed="9"/>
        <rFont val="Arial Narrow"/>
        <family val="2"/>
        <charset val="204"/>
      </rPr>
      <t>Micros series;</t>
    </r>
    <r>
      <rPr>
        <b/>
        <sz val="16"/>
        <color indexed="9"/>
        <rFont val="Arial Narrow"/>
        <family val="2"/>
        <charset val="204"/>
      </rPr>
      <t xml:space="preserve"> </t>
    </r>
    <r>
      <rPr>
        <b/>
        <i/>
        <sz val="16"/>
        <color indexed="9"/>
        <rFont val="Arial Narrow"/>
        <family val="2"/>
        <charset val="204"/>
      </rPr>
      <t xml:space="preserve">Minos STX/STEL/STEX; Argos/Helios; </t>
    </r>
    <r>
      <rPr>
        <b/>
        <u/>
        <sz val="16"/>
        <color indexed="9"/>
        <rFont val="Arial Narrow"/>
        <family val="2"/>
        <charset val="204"/>
      </rPr>
      <t>ABBOTT:</t>
    </r>
    <r>
      <rPr>
        <b/>
        <i/>
        <sz val="16"/>
        <color indexed="9"/>
        <rFont val="Arial Narrow"/>
        <family val="2"/>
        <charset val="204"/>
      </rPr>
      <t xml:space="preserve"> Cell-Dyn 1500/2000   </t>
    </r>
    <r>
      <rPr>
        <b/>
        <u/>
        <sz val="16"/>
        <color indexed="9"/>
        <rFont val="Arial Narrow"/>
        <family val="2"/>
        <charset val="204"/>
      </rPr>
      <t>BAYER:</t>
    </r>
    <r>
      <rPr>
        <b/>
        <i/>
        <sz val="16"/>
        <color indexed="9"/>
        <rFont val="Arial Narrow"/>
        <family val="2"/>
        <charset val="204"/>
      </rPr>
      <t xml:space="preserve"> Advia 60   </t>
    </r>
    <r>
      <rPr>
        <b/>
        <u/>
        <sz val="16"/>
        <color indexed="9"/>
        <rFont val="Arial Narrow"/>
        <family val="2"/>
        <charset val="204"/>
      </rPr>
      <t>NIHON</t>
    </r>
    <r>
      <rPr>
        <b/>
        <i/>
        <sz val="16"/>
        <color indexed="9"/>
        <rFont val="Arial Narrow"/>
        <family val="2"/>
        <charset val="204"/>
      </rPr>
      <t xml:space="preserve"> series; </t>
    </r>
    <r>
      <rPr>
        <b/>
        <u/>
        <sz val="16"/>
        <color indexed="9"/>
        <rFont val="Arial Narrow"/>
        <family val="2"/>
        <charset val="204"/>
      </rPr>
      <t>COULTER:</t>
    </r>
    <r>
      <rPr>
        <b/>
        <i/>
        <sz val="16"/>
        <color indexed="9"/>
        <rFont val="Arial Narrow"/>
        <family val="2"/>
        <charset val="204"/>
      </rPr>
      <t xml:space="preserve"> S Plus II, IV, V,VI, JR, JS, JT, ST, STKR; </t>
    </r>
    <r>
      <rPr>
        <b/>
        <u/>
        <sz val="16"/>
        <color indexed="9"/>
        <rFont val="Arial Narrow"/>
        <family val="2"/>
        <charset val="204"/>
      </rPr>
      <t>MD</t>
    </r>
    <r>
      <rPr>
        <b/>
        <i/>
        <sz val="16"/>
        <color indexed="9"/>
        <rFont val="Arial Narrow"/>
        <family val="2"/>
        <charset val="204"/>
      </rPr>
      <t xml:space="preserve"> Series; ONYX, AcT 8, AcT 10, AcT Diff, AcT Diff II; </t>
    </r>
    <r>
      <rPr>
        <b/>
        <u/>
        <sz val="16"/>
        <color indexed="9"/>
        <rFont val="Arial Narrow"/>
        <family val="2"/>
        <charset val="204"/>
      </rPr>
      <t>MELET SCHL.</t>
    </r>
    <r>
      <rPr>
        <b/>
        <i/>
        <sz val="16"/>
        <color indexed="9"/>
        <rFont val="Arial Narrow"/>
        <family val="2"/>
        <charset val="204"/>
      </rPr>
      <t xml:space="preserve"> series; </t>
    </r>
    <r>
      <rPr>
        <b/>
        <u/>
        <sz val="16"/>
        <color indexed="9"/>
        <rFont val="Arial Narrow"/>
        <family val="2"/>
        <charset val="204"/>
      </rPr>
      <t xml:space="preserve">DANAM   DATECELL </t>
    </r>
    <r>
      <rPr>
        <b/>
        <i/>
        <sz val="16"/>
        <color indexed="9"/>
        <rFont val="Arial Narrow"/>
        <family val="2"/>
        <charset val="204"/>
      </rPr>
      <t xml:space="preserve">series; </t>
    </r>
    <r>
      <rPr>
        <b/>
        <u/>
        <sz val="16"/>
        <color indexed="9"/>
        <rFont val="Arial Narrow"/>
        <family val="2"/>
        <charset val="204"/>
      </rPr>
      <t>MINDRAY</t>
    </r>
    <r>
      <rPr>
        <b/>
        <i/>
        <sz val="16"/>
        <color indexed="9"/>
        <rFont val="Arial Narrow"/>
        <family val="2"/>
        <charset val="204"/>
      </rPr>
      <t xml:space="preserve"> series;   </t>
    </r>
    <r>
      <rPr>
        <b/>
        <u/>
        <sz val="16"/>
        <color indexed="9"/>
        <rFont val="Arial Narrow"/>
        <family val="2"/>
        <charset val="204"/>
      </rPr>
      <t>MEDONIC</t>
    </r>
    <r>
      <rPr>
        <b/>
        <i/>
        <sz val="16"/>
        <color indexed="9"/>
        <rFont val="Arial Narrow"/>
        <family val="2"/>
        <charset val="204"/>
      </rPr>
      <t xml:space="preserve"> series; </t>
    </r>
    <r>
      <rPr>
        <b/>
        <u/>
        <sz val="16"/>
        <color indexed="9"/>
        <rFont val="Arial Narrow"/>
        <family val="2"/>
        <charset val="204"/>
      </rPr>
      <t>DIATRON</t>
    </r>
    <r>
      <rPr>
        <b/>
        <i/>
        <sz val="16"/>
        <color indexed="9"/>
        <rFont val="Arial Narrow"/>
        <family val="2"/>
        <charset val="204"/>
      </rPr>
      <t xml:space="preserve"> series</t>
    </r>
  </si>
  <si>
    <t>R&amp;D</t>
  </si>
  <si>
    <t>03D0C0VA2-1</t>
  </si>
  <si>
    <t>Контроль 3D норма</t>
  </si>
  <si>
    <t>CBC-3D Normal</t>
  </si>
  <si>
    <t>1*2,0 ml</t>
  </si>
  <si>
    <t>03D0C0VA2</t>
  </si>
  <si>
    <t>12*2,0 ml</t>
  </si>
  <si>
    <t>03D363VA2-1</t>
  </si>
  <si>
    <t>Контроль 3D 3 рівні (1+2+1)</t>
  </si>
  <si>
    <t>CBC-3D 3 Levels (1+2+1)</t>
  </si>
  <si>
    <t>4*2,0 ml</t>
  </si>
  <si>
    <t>03D363VA2</t>
  </si>
  <si>
    <t>Контроль 3D 3 рівні (3+6+3)</t>
  </si>
  <si>
    <t>CBC-3D 3 Levels (3+6+3)</t>
  </si>
  <si>
    <t>03D0C0TA5-1</t>
  </si>
  <si>
    <t>Контроль гематологический 3D норма</t>
  </si>
  <si>
    <t>1*5,0 ml</t>
  </si>
  <si>
    <t>12*5,0 ml</t>
  </si>
  <si>
    <t>03D363TA5-1</t>
  </si>
  <si>
    <t>Контроль гематологічний 3D 3 рівні (1+2+1)</t>
  </si>
  <si>
    <t>Контроль гематологический 3D 3 уровня (1+2+1)</t>
  </si>
  <si>
    <t>4*5,0 ml</t>
  </si>
  <si>
    <t>Контроль гематологічний 3D 3 рівні (3+6+3)</t>
  </si>
  <si>
    <t>Контроль гематологический 3D 3 уровня (3+6+3)</t>
  </si>
  <si>
    <r>
      <t xml:space="preserve">COULTER, SYSMEX </t>
    </r>
    <r>
      <rPr>
        <b/>
        <sz val="14"/>
        <color indexed="9"/>
        <rFont val="Arial Narrow"/>
        <family val="2"/>
        <charset val="204"/>
      </rPr>
      <t>(except series NE)</t>
    </r>
    <r>
      <rPr>
        <b/>
        <sz val="18"/>
        <color indexed="9"/>
        <rFont val="Arial Narrow"/>
        <family val="2"/>
        <charset val="204"/>
      </rPr>
      <t>, ABBOTT, MEDONIC, SWELAB, HYCEL, ERMA, NIHON, BIOCHEM, DANAM, CONTRAVES, TECHNICON, BAYER, SEBIA, ABX, LABOVER, AL. SYSTEMS</t>
    </r>
  </si>
  <si>
    <t>8 параметрів</t>
  </si>
  <si>
    <t>Q-142</t>
  </si>
  <si>
    <t>Контроль 8 низький</t>
  </si>
  <si>
    <t>HAEM 8 CONTROL L</t>
  </si>
  <si>
    <t>2,5 ml</t>
  </si>
  <si>
    <t>Q-143</t>
  </si>
  <si>
    <t>Контроль 8 норма</t>
  </si>
  <si>
    <t>HAEM 8 CONTROL N</t>
  </si>
  <si>
    <t>Q-144</t>
  </si>
  <si>
    <t>Контроль 8 високий</t>
  </si>
  <si>
    <t>HAEM 8 CONTROL H</t>
  </si>
  <si>
    <t>Q-155</t>
  </si>
  <si>
    <t>Контроль гематологічний 8 низький</t>
  </si>
  <si>
    <t>4,5 ml</t>
  </si>
  <si>
    <t>Q-156</t>
  </si>
  <si>
    <t>Контроль гематологічний 8 норма</t>
  </si>
  <si>
    <t>Q-157</t>
  </si>
  <si>
    <t>Контроль гематологічний 8 високий</t>
  </si>
  <si>
    <t>8-604</t>
  </si>
  <si>
    <t>Контроль гематологічний 12 низький</t>
  </si>
  <si>
    <t xml:space="preserve">HAEM 12 CONTROL L </t>
  </si>
  <si>
    <t>Контроль гематологический 12 низкий</t>
  </si>
  <si>
    <t>8-605</t>
  </si>
  <si>
    <t xml:space="preserve">HAEM 12 CONTROL N </t>
  </si>
  <si>
    <t>Контроль гематологический 12 норма</t>
  </si>
  <si>
    <t>8-606</t>
  </si>
  <si>
    <t>Контроль гематологічний 12 високий</t>
  </si>
  <si>
    <t>HAEM 12 CONTROL H</t>
  </si>
  <si>
    <t>Контроль гематологический 12 высокий</t>
  </si>
  <si>
    <r>
      <t xml:space="preserve">КОНТРОЛІ  ДЛЯ SINNOWA: </t>
    </r>
    <r>
      <rPr>
        <b/>
        <i/>
        <sz val="16"/>
        <color indexed="9"/>
        <rFont val="Arial Narrow"/>
        <family val="2"/>
        <charset val="204"/>
      </rPr>
      <t>HB 7021</t>
    </r>
    <r>
      <rPr>
        <b/>
        <sz val="16"/>
        <color indexed="9"/>
        <rFont val="Arial Narrow"/>
        <family val="2"/>
        <charset val="204"/>
      </rPr>
      <t xml:space="preserve"> </t>
    </r>
    <r>
      <rPr>
        <sz val="16"/>
        <color indexed="9"/>
        <rFont val="Arial Narrow"/>
        <family val="2"/>
        <charset val="204"/>
      </rPr>
      <t>(18 параметрів)</t>
    </r>
  </si>
  <si>
    <r>
      <t xml:space="preserve">КОНТРОЛИ К SINNOWA: </t>
    </r>
    <r>
      <rPr>
        <b/>
        <i/>
        <sz val="16"/>
        <color indexed="9"/>
        <rFont val="Arial Narrow"/>
        <family val="2"/>
        <charset val="204"/>
      </rPr>
      <t>HB 7021</t>
    </r>
    <r>
      <rPr>
        <b/>
        <sz val="16"/>
        <color indexed="9"/>
        <rFont val="Arial Narrow"/>
        <family val="2"/>
        <charset val="204"/>
      </rPr>
      <t xml:space="preserve"> </t>
    </r>
    <r>
      <rPr>
        <sz val="16"/>
        <color indexed="9"/>
        <rFont val="Arial Narrow"/>
        <family val="2"/>
        <charset val="204"/>
      </rPr>
      <t>(18 параметров)</t>
    </r>
  </si>
  <si>
    <r>
      <t xml:space="preserve">CONTROLS FOR SINNOWA: </t>
    </r>
    <r>
      <rPr>
        <b/>
        <i/>
        <sz val="16"/>
        <color indexed="9"/>
        <rFont val="Arial Narrow"/>
        <family val="2"/>
        <charset val="204"/>
      </rPr>
      <t>HB 7021</t>
    </r>
    <r>
      <rPr>
        <b/>
        <sz val="16"/>
        <color indexed="9"/>
        <rFont val="Arial Narrow"/>
        <family val="2"/>
        <charset val="204"/>
      </rPr>
      <t xml:space="preserve"> </t>
    </r>
    <r>
      <rPr>
        <sz val="16"/>
        <color indexed="9"/>
        <rFont val="Arial Narrow"/>
        <family val="2"/>
        <charset val="204"/>
      </rPr>
      <t>(18 parameters)</t>
    </r>
  </si>
  <si>
    <t>HBS1007</t>
  </si>
  <si>
    <r>
      <t xml:space="preserve">Контроль </t>
    </r>
    <r>
      <rPr>
        <i/>
        <sz val="10"/>
        <rFont val="Arial Narrow"/>
        <family val="2"/>
        <charset val="204"/>
      </rPr>
      <t>(цільна кров)</t>
    </r>
  </si>
  <si>
    <t>Whool blood control</t>
  </si>
  <si>
    <r>
      <t xml:space="preserve">Контроль </t>
    </r>
    <r>
      <rPr>
        <i/>
        <sz val="10"/>
        <rFont val="Arial Narrow"/>
        <family val="2"/>
        <charset val="204"/>
      </rPr>
      <t>(цельная кровь)</t>
    </r>
  </si>
  <si>
    <t>1*2 мл</t>
  </si>
  <si>
    <r>
      <t>ABBOTT:</t>
    </r>
    <r>
      <rPr>
        <b/>
        <sz val="14"/>
        <color indexed="9"/>
        <rFont val="Arial Narrow"/>
        <family val="2"/>
        <charset val="204"/>
      </rPr>
      <t xml:space="preserve"> </t>
    </r>
    <r>
      <rPr>
        <b/>
        <i/>
        <sz val="14"/>
        <color indexed="9"/>
        <rFont val="Arial Narrow"/>
        <family val="2"/>
        <charset val="204"/>
      </rPr>
      <t>Cell-Dyn 3500/3700; Cell-Dyn 3000; Cell-Dyn 3200</t>
    </r>
  </si>
  <si>
    <r>
      <t>BAYER:</t>
    </r>
    <r>
      <rPr>
        <b/>
        <i/>
        <sz val="14"/>
        <color indexed="9"/>
        <rFont val="Arial Narrow"/>
        <family val="2"/>
        <charset val="204"/>
      </rPr>
      <t xml:space="preserve"> Advia 70</t>
    </r>
    <r>
      <rPr>
        <b/>
        <sz val="18"/>
        <color indexed="9"/>
        <rFont val="Arial Narrow"/>
        <family val="2"/>
        <charset val="204"/>
      </rPr>
      <t xml:space="preserve">   </t>
    </r>
    <r>
      <rPr>
        <b/>
        <u/>
        <sz val="18"/>
        <color indexed="9"/>
        <rFont val="Arial Narrow"/>
        <family val="2"/>
        <charset val="204"/>
      </rPr>
      <t>DANAM EXCEL</t>
    </r>
    <r>
      <rPr>
        <b/>
        <i/>
        <sz val="14"/>
        <color indexed="9"/>
        <rFont val="Arial Narrow"/>
        <family val="2"/>
        <charset val="204"/>
      </rPr>
      <t xml:space="preserve"> 22</t>
    </r>
  </si>
  <si>
    <t>03K-N-TA3</t>
  </si>
  <si>
    <t>Контроль 3K норма</t>
  </si>
  <si>
    <t>CBC-3K Normal</t>
  </si>
  <si>
    <t>3,0 ml</t>
  </si>
  <si>
    <t>03K-L-TA3</t>
  </si>
  <si>
    <t>Контроль 3K низький</t>
  </si>
  <si>
    <t>CBC-3K Low</t>
  </si>
  <si>
    <t>03K-Р-TA3</t>
  </si>
  <si>
    <t>Контроль 3K високий</t>
  </si>
  <si>
    <t>CBC-3K High</t>
  </si>
  <si>
    <r>
      <t>ABBOTT:</t>
    </r>
    <r>
      <rPr>
        <b/>
        <sz val="14"/>
        <color indexed="9"/>
        <rFont val="Arial Narrow"/>
        <family val="2"/>
        <charset val="204"/>
      </rPr>
      <t xml:space="preserve"> </t>
    </r>
    <r>
      <rPr>
        <b/>
        <i/>
        <sz val="14"/>
        <color indexed="9"/>
        <rFont val="Arial Narrow"/>
        <family val="2"/>
        <charset val="204"/>
      </rPr>
      <t>Cell-Dyn 4000, Sapphire</t>
    </r>
  </si>
  <si>
    <t>04K-N-TA3</t>
  </si>
  <si>
    <t>Контроль 4K норма</t>
  </si>
  <si>
    <t>CBC-4K Normal</t>
  </si>
  <si>
    <t>04K-L-TA3</t>
  </si>
  <si>
    <t>Контроль 4K низький</t>
  </si>
  <si>
    <t>CBC-4K Low</t>
  </si>
  <si>
    <t>04K-Р-TA3</t>
  </si>
  <si>
    <t>Контроль 4K високий</t>
  </si>
  <si>
    <t>CBC-4K High</t>
  </si>
  <si>
    <r>
      <t>COULTER:</t>
    </r>
    <r>
      <rPr>
        <b/>
        <i/>
        <sz val="14"/>
        <color indexed="9"/>
        <rFont val="Arial Narrow"/>
        <family val="2"/>
        <charset val="204"/>
      </rPr>
      <t xml:space="preserve"> STKS, MAXM; HMX; GEN*S, LH Series</t>
    </r>
  </si>
  <si>
    <t>85D-N-TA2</t>
  </si>
  <si>
    <t>Контроль 5D норма</t>
  </si>
  <si>
    <t>CBC-5D Normal</t>
  </si>
  <si>
    <t>5,0 ml</t>
  </si>
  <si>
    <t>85D-L-TA2</t>
  </si>
  <si>
    <t>Контроль 5D низький</t>
  </si>
  <si>
    <t>CBC-5D Low</t>
  </si>
  <si>
    <t>85D-Р-TA2</t>
  </si>
  <si>
    <t>Контроль 5D високий</t>
  </si>
  <si>
    <t>CBC-5D High</t>
  </si>
  <si>
    <r>
      <t>ABBOTT:</t>
    </r>
    <r>
      <rPr>
        <b/>
        <sz val="14"/>
        <color indexed="9"/>
        <rFont val="Arial Narrow"/>
        <family val="2"/>
        <charset val="204"/>
      </rPr>
      <t xml:space="preserve"> </t>
    </r>
    <r>
      <rPr>
        <b/>
        <i/>
        <sz val="14"/>
        <color indexed="9"/>
        <rFont val="Arial Narrow"/>
        <family val="2"/>
        <charset val="204"/>
      </rPr>
      <t xml:space="preserve">Cell-Dyn 300, 500, 700   </t>
    </r>
    <r>
      <rPr>
        <b/>
        <u/>
        <sz val="18"/>
        <color indexed="9"/>
        <rFont val="Arial Narrow"/>
        <family val="2"/>
        <charset val="204"/>
      </rPr>
      <t>COULTER</t>
    </r>
    <r>
      <rPr>
        <b/>
        <i/>
        <sz val="14"/>
        <color indexed="9"/>
        <rFont val="Arial Narrow"/>
        <family val="2"/>
        <charset val="204"/>
      </rPr>
      <t>: M430, CBC4, CBC5,</t>
    </r>
  </si>
  <si>
    <t xml:space="preserve"> Hemo-W; Hemoglobinometr, Semi-Auto (A-Z); S, S-Sr, S5, S7 Series </t>
  </si>
  <si>
    <t>007-N-VA2</t>
  </si>
  <si>
    <t>Контроль 7 норма</t>
  </si>
  <si>
    <t>CBC-7 Normal</t>
  </si>
  <si>
    <t>2,0 ml</t>
  </si>
  <si>
    <t>007-L-VA2</t>
  </si>
  <si>
    <t>Контроль 7 низький</t>
  </si>
  <si>
    <t>CBC-7 Low</t>
  </si>
  <si>
    <t>007-Р-VA2</t>
  </si>
  <si>
    <t>Контроль 7 високий</t>
  </si>
  <si>
    <t>CBC-7 High</t>
  </si>
  <si>
    <r>
      <t>ABX:</t>
    </r>
    <r>
      <rPr>
        <b/>
        <i/>
        <sz val="13"/>
        <color indexed="9"/>
        <rFont val="Arial Narrow"/>
        <family val="2"/>
        <charset val="204"/>
      </rPr>
      <t xml:space="preserve"> Minos ST, STE, VET.   </t>
    </r>
    <r>
      <rPr>
        <b/>
        <u/>
        <sz val="18"/>
        <color indexed="9"/>
        <rFont val="Arial Narrow"/>
        <family val="2"/>
        <charset val="204"/>
      </rPr>
      <t>COULTER</t>
    </r>
    <r>
      <rPr>
        <b/>
        <u/>
        <sz val="13"/>
        <color indexed="9"/>
        <rFont val="Arial Narrow"/>
        <family val="2"/>
        <charset val="204"/>
      </rPr>
      <t>:</t>
    </r>
    <r>
      <rPr>
        <b/>
        <i/>
        <sz val="13"/>
        <color indexed="9"/>
        <rFont val="Arial Narrow"/>
        <family val="2"/>
        <charset val="204"/>
      </rPr>
      <t xml:space="preserve"> S Plus; S 880, T Series</t>
    </r>
  </si>
  <si>
    <t>008-N-VA2</t>
  </si>
  <si>
    <t>CBC-8 Normal</t>
  </si>
  <si>
    <t>008-L-VA2</t>
  </si>
  <si>
    <t>CBC-8 Low</t>
  </si>
  <si>
    <t>008-Р-VA2</t>
  </si>
  <si>
    <t>CBC-8 High</t>
  </si>
  <si>
    <t>HBc Ab</t>
  </si>
  <si>
    <r>
      <t xml:space="preserve">Гепатит B ядерный антиген, антитела </t>
    </r>
    <r>
      <rPr>
        <i/>
        <sz val="10"/>
        <rFont val="Arial Narrow"/>
        <family val="2"/>
        <charset val="204"/>
      </rPr>
      <t>(HBc Ab)</t>
    </r>
  </si>
  <si>
    <t>D-0574</t>
  </si>
  <si>
    <r>
      <t xml:space="preserve">Гепатит B ядерний антиген, IgG </t>
    </r>
    <r>
      <rPr>
        <i/>
        <sz val="10"/>
        <rFont val="Arial Narrow"/>
        <family val="2"/>
        <charset val="204"/>
      </rPr>
      <t>(HBc IgG)</t>
    </r>
  </si>
  <si>
    <t>HBc IgG</t>
  </si>
  <si>
    <r>
      <t xml:space="preserve">Гепатит B ядерный антиген, IgG </t>
    </r>
    <r>
      <rPr>
        <i/>
        <sz val="10"/>
        <rFont val="Arial Narrow"/>
        <family val="2"/>
        <charset val="204"/>
      </rPr>
      <t>(HBc IgG)</t>
    </r>
  </si>
  <si>
    <t>D-0578</t>
  </si>
  <si>
    <t>HBe IgG</t>
  </si>
  <si>
    <r>
      <t xml:space="preserve">Гепатит B капсульный антиген, IgG </t>
    </r>
    <r>
      <rPr>
        <i/>
        <sz val="10"/>
        <rFont val="Arial Narrow"/>
        <family val="2"/>
        <charset val="204"/>
      </rPr>
      <t>(HBe IgG)</t>
    </r>
  </si>
  <si>
    <t>D-0576</t>
  </si>
  <si>
    <t>HBe Ag</t>
  </si>
  <si>
    <r>
      <t xml:space="preserve">Гепатит B капсульный антиген </t>
    </r>
    <r>
      <rPr>
        <i/>
        <sz val="10"/>
        <rFont val="Arial Narrow"/>
        <family val="2"/>
        <charset val="204"/>
      </rPr>
      <t>(HBe Ag)</t>
    </r>
  </si>
  <si>
    <t>D-0556</t>
  </si>
  <si>
    <r>
      <t xml:space="preserve">Гепатит B поверхневий антиген </t>
    </r>
    <r>
      <rPr>
        <i/>
        <sz val="10"/>
        <rFont val="Arial Narrow"/>
        <family val="2"/>
        <charset val="204"/>
      </rPr>
      <t>(HBs Ag)</t>
    </r>
  </si>
  <si>
    <r>
      <t xml:space="preserve">Гепатит B поверхностный антиген </t>
    </r>
    <r>
      <rPr>
        <i/>
        <sz val="10"/>
        <rFont val="Arial Narrow"/>
        <family val="2"/>
        <charset val="204"/>
      </rPr>
      <t>(HBs Ag)</t>
    </r>
  </si>
  <si>
    <t>D-0584</t>
  </si>
  <si>
    <t>D-0586</t>
  </si>
  <si>
    <r>
      <t xml:space="preserve">Гепатит B поверхневий антиген </t>
    </r>
    <r>
      <rPr>
        <i/>
        <sz val="10"/>
        <rFont val="Arial Narrow"/>
        <family val="2"/>
        <charset val="204"/>
      </rPr>
      <t>підтверджуючий (HBs Ag)</t>
    </r>
  </si>
  <si>
    <r>
      <t>HBs Ag</t>
    </r>
    <r>
      <rPr>
        <i/>
        <sz val="10"/>
        <rFont val="Arial Narrow"/>
        <family val="2"/>
        <charset val="204"/>
      </rPr>
      <t xml:space="preserve"> (confirming)</t>
    </r>
  </si>
  <si>
    <r>
      <t xml:space="preserve">Гепатит B поверхностный антиген </t>
    </r>
    <r>
      <rPr>
        <i/>
        <sz val="10"/>
        <rFont val="Arial Narrow"/>
        <family val="2"/>
        <charset val="204"/>
      </rPr>
      <t>подтверждающий (HBs Ag)</t>
    </r>
  </si>
  <si>
    <t>D-0555</t>
  </si>
  <si>
    <t>D-0583</t>
  </si>
  <si>
    <t>D-0539</t>
  </si>
  <si>
    <r>
      <t>Гепатит B поверхневий антиген</t>
    </r>
    <r>
      <rPr>
        <i/>
        <sz val="10"/>
        <rFont val="Arial Narrow"/>
        <family val="2"/>
        <charset val="204"/>
      </rPr>
      <t xml:space="preserve"> (контрольна панель сироваток, які містять/не містять HBsAg)</t>
    </r>
  </si>
  <si>
    <r>
      <t xml:space="preserve">HBs Ag </t>
    </r>
    <r>
      <rPr>
        <i/>
        <sz val="10"/>
        <rFont val="Arial Narrow"/>
        <family val="2"/>
        <charset val="204"/>
      </rPr>
      <t>(sera control panel, which contain/do not contain HBsAg)</t>
    </r>
  </si>
  <si>
    <r>
      <t>Гепатит B поверхностный антиген</t>
    </r>
    <r>
      <rPr>
        <i/>
        <sz val="10"/>
        <rFont val="Arial Narrow"/>
        <family val="2"/>
        <charset val="204"/>
      </rPr>
      <t xml:space="preserve"> (контрольная панель сывороток, которые содержат/не содержат HBsAg)</t>
    </r>
  </si>
  <si>
    <t>D-0538</t>
  </si>
  <si>
    <r>
      <t xml:space="preserve">Гепатит B поверхневий антиген </t>
    </r>
    <r>
      <rPr>
        <i/>
        <sz val="10"/>
        <rFont val="Arial Narrow"/>
        <family val="2"/>
        <charset val="204"/>
      </rPr>
      <t>(ліофілізована сироватка для внутрілабораторного контролю)</t>
    </r>
  </si>
  <si>
    <r>
      <t xml:space="preserve">HBs Ag </t>
    </r>
    <r>
      <rPr>
        <i/>
        <sz val="10"/>
        <rFont val="Arial Narrow"/>
        <family val="2"/>
        <charset val="204"/>
      </rPr>
      <t>(liophilized serum for internal laboratory control)</t>
    </r>
  </si>
  <si>
    <r>
      <t xml:space="preserve">Гепатит B поверхностный антиген </t>
    </r>
    <r>
      <rPr>
        <i/>
        <sz val="10"/>
        <rFont val="Arial Narrow"/>
        <family val="2"/>
        <charset val="204"/>
      </rPr>
      <t>(лиофилизированная сыворотка для внутрилабораторного контроля)</t>
    </r>
  </si>
  <si>
    <t>D-0540</t>
  </si>
  <si>
    <r>
      <t xml:space="preserve">Гепатит B поверхневий антиген </t>
    </r>
    <r>
      <rPr>
        <i/>
        <sz val="10"/>
        <rFont val="Arial Narrow"/>
        <family val="2"/>
        <charset val="204"/>
      </rPr>
      <t>(стандартна панель сироваток, які містять/не містять HBsAg)</t>
    </r>
  </si>
  <si>
    <r>
      <t xml:space="preserve">HBs Ag </t>
    </r>
    <r>
      <rPr>
        <i/>
        <sz val="10"/>
        <rFont val="Arial Narrow"/>
        <family val="2"/>
        <charset val="204"/>
      </rPr>
      <t>(standard sera panel, which contain/do not contain HBsAg)</t>
    </r>
  </si>
  <si>
    <r>
      <t xml:space="preserve">Гепатит B поверхностный антиген </t>
    </r>
    <r>
      <rPr>
        <i/>
        <sz val="10"/>
        <rFont val="Arial Narrow"/>
        <family val="2"/>
        <charset val="204"/>
      </rPr>
      <t>(стандартная панель сывороток, которые содержат/не содержат HBsAg)</t>
    </r>
  </si>
  <si>
    <t>18*0,5 мл</t>
  </si>
  <si>
    <t>D-0562</t>
  </si>
  <si>
    <r>
      <t xml:space="preserve">Гепатит B поверхневий антиген, антитіла </t>
    </r>
    <r>
      <rPr>
        <i/>
        <sz val="10"/>
        <rFont val="Arial Narrow"/>
        <family val="2"/>
        <charset val="204"/>
      </rPr>
      <t>(якісно) (HBs Ab)</t>
    </r>
  </si>
  <si>
    <r>
      <t xml:space="preserve">HBs Ag </t>
    </r>
    <r>
      <rPr>
        <i/>
        <sz val="10"/>
        <rFont val="Arial Narrow"/>
        <family val="2"/>
        <charset val="204"/>
      </rPr>
      <t>(qualit.)</t>
    </r>
  </si>
  <si>
    <r>
      <t xml:space="preserve">Гепатит B поверхностный антиген, антитела </t>
    </r>
    <r>
      <rPr>
        <i/>
        <sz val="10"/>
        <rFont val="Arial Narrow"/>
        <family val="2"/>
        <charset val="204"/>
      </rPr>
      <t>(качест.) (HBs Ab)</t>
    </r>
  </si>
  <si>
    <t>D-0760</t>
  </si>
  <si>
    <t>Гепатит C, IgM</t>
  </si>
  <si>
    <t>D-0772</t>
  </si>
  <si>
    <t>Гепатит C, антитіла</t>
  </si>
  <si>
    <t>Гепатит C, антитела</t>
  </si>
  <si>
    <t>D-0771</t>
  </si>
  <si>
    <t>D-0776</t>
  </si>
  <si>
    <r>
      <t xml:space="preserve">Гепатит C, антитіла </t>
    </r>
    <r>
      <rPr>
        <i/>
        <sz val="10"/>
        <rFont val="Arial Narrow"/>
        <family val="2"/>
        <charset val="204"/>
      </rPr>
      <t>(підтверджуючий)</t>
    </r>
  </si>
  <si>
    <r>
      <t xml:space="preserve">HCV Ab </t>
    </r>
    <r>
      <rPr>
        <i/>
        <sz val="10"/>
        <rFont val="Arial Narrow"/>
        <family val="2"/>
        <charset val="204"/>
      </rPr>
      <t>(confirming)</t>
    </r>
  </si>
  <si>
    <r>
      <t xml:space="preserve">Гепатит C, антитела </t>
    </r>
    <r>
      <rPr>
        <i/>
        <sz val="10"/>
        <rFont val="Arial Narrow"/>
        <family val="2"/>
        <charset val="204"/>
      </rPr>
      <t>(підтверждающий)</t>
    </r>
  </si>
  <si>
    <t>D-0774</t>
  </si>
  <si>
    <r>
      <t xml:space="preserve">Гепатит C, антитіла </t>
    </r>
    <r>
      <rPr>
        <i/>
        <sz val="10"/>
        <rFont val="Arial Narrow"/>
        <family val="2"/>
        <charset val="204"/>
      </rPr>
      <t>(спектр)</t>
    </r>
  </si>
  <si>
    <r>
      <t xml:space="preserve">HCV Ab </t>
    </r>
    <r>
      <rPr>
        <i/>
        <sz val="10"/>
        <rFont val="Arial Narrow"/>
        <family val="2"/>
        <charset val="204"/>
      </rPr>
      <t>(range)</t>
    </r>
  </si>
  <si>
    <r>
      <t xml:space="preserve">Гепатит C, антитела </t>
    </r>
    <r>
      <rPr>
        <i/>
        <sz val="10"/>
        <rFont val="Arial Narrow"/>
        <family val="2"/>
        <charset val="204"/>
      </rPr>
      <t>(спектр)</t>
    </r>
  </si>
  <si>
    <t>200-15</t>
  </si>
  <si>
    <t>D-0952</t>
  </si>
  <si>
    <t xml:space="preserve">Гепатит D, IgM </t>
  </si>
  <si>
    <t xml:space="preserve">HDV, IgM </t>
  </si>
  <si>
    <t>D-0954</t>
  </si>
  <si>
    <t xml:space="preserve">Гепатит D, антитіла </t>
  </si>
  <si>
    <t xml:space="preserve">Гепатит D, антитела </t>
  </si>
  <si>
    <t>D-1056</t>
  </si>
  <si>
    <t>Гепатит E, IgG</t>
  </si>
  <si>
    <t>HEV, IgG</t>
  </si>
  <si>
    <t>D-1058</t>
  </si>
  <si>
    <t>Гепатит E, IgM</t>
  </si>
  <si>
    <t>HEV, IgM</t>
  </si>
  <si>
    <t>D-1252</t>
  </si>
  <si>
    <t>Гепатит G, IgG</t>
  </si>
  <si>
    <t>HGV, IgG</t>
  </si>
  <si>
    <t>Infection - TORCH Рanel</t>
  </si>
  <si>
    <t xml:space="preserve"> K104</t>
  </si>
  <si>
    <t xml:space="preserve">Герпесу простого вірус 1+2, IgG </t>
  </si>
  <si>
    <t xml:space="preserve">Герпеса простого вирус 1+2, IgG  </t>
  </si>
  <si>
    <t>D-2152</t>
  </si>
  <si>
    <t>Герпесу простого вірус 1+2, IgG</t>
  </si>
  <si>
    <t>Герпеса простого вирус 1+2, IgG</t>
  </si>
  <si>
    <t>D-2156</t>
  </si>
  <si>
    <t>Герпесу простого вірус 1+2, IgG авідність</t>
  </si>
  <si>
    <t>HSV 1+2 IgG, avidity</t>
  </si>
  <si>
    <t>Герпеса простого вирус 1+2, IgG авидность</t>
  </si>
  <si>
    <t xml:space="preserve"> K104M</t>
  </si>
  <si>
    <t xml:space="preserve">Герпесу простого вірус 1+2, IgM </t>
  </si>
  <si>
    <t xml:space="preserve">Герпеса простого вирус 1+2, IgM  </t>
  </si>
  <si>
    <t>D-2154</t>
  </si>
  <si>
    <t>Герпесу простого вірус 1+2, IgM</t>
  </si>
  <si>
    <t>Герпеса простого вирус 1+2, IgM</t>
  </si>
  <si>
    <t>D-2180</t>
  </si>
  <si>
    <t xml:space="preserve">Герпесу простого вірус 2, IgG </t>
  </si>
  <si>
    <t xml:space="preserve">Герпеса простого вирус 2, IgG  </t>
  </si>
  <si>
    <t>D-2182</t>
  </si>
  <si>
    <t>Герпесу простого вірус 2, IgG авідність</t>
  </si>
  <si>
    <t>HSV 2 IgG, avidity</t>
  </si>
  <si>
    <t>Герпеса простого вирус 2, IgG  авидность</t>
  </si>
  <si>
    <t>D-2166</t>
  </si>
  <si>
    <t xml:space="preserve">Герпесу простого вірус 6, IgG </t>
  </si>
  <si>
    <t>HSV 6 IgG</t>
  </si>
  <si>
    <t xml:space="preserve">Герпеса простого вирус 6, IgG  </t>
  </si>
  <si>
    <t>D-2160</t>
  </si>
  <si>
    <t xml:space="preserve">Герпесу простого вірус 8, IgG </t>
  </si>
  <si>
    <t>HSV 8 IgG</t>
  </si>
  <si>
    <t xml:space="preserve">Герпеса простого вирус 8, IgG  </t>
  </si>
  <si>
    <t xml:space="preserve"> K102</t>
  </si>
  <si>
    <t xml:space="preserve">Краснуха, IgG </t>
  </si>
  <si>
    <t>D-2552</t>
  </si>
  <si>
    <t>D-2556</t>
  </si>
  <si>
    <t>Краснуха, IgG авідність</t>
  </si>
  <si>
    <t xml:space="preserve">Rubella IgG, avidity </t>
  </si>
  <si>
    <t>Краснуха, IgG авидность</t>
  </si>
  <si>
    <t xml:space="preserve"> K102M</t>
  </si>
  <si>
    <t xml:space="preserve">Краснуха, IgM </t>
  </si>
  <si>
    <t>D-2554</t>
  </si>
  <si>
    <t xml:space="preserve"> K101</t>
  </si>
  <si>
    <t xml:space="preserve">Токсоплазма, IgG </t>
  </si>
  <si>
    <t xml:space="preserve">Токсоплазма, IgG  </t>
  </si>
  <si>
    <t>D-1752</t>
  </si>
  <si>
    <t>D-1762</t>
  </si>
  <si>
    <t>Токсоплазма, IgG авідність</t>
  </si>
  <si>
    <t>Токсоплазма, IgG  авидность</t>
  </si>
  <si>
    <t xml:space="preserve"> K101M</t>
  </si>
  <si>
    <t xml:space="preserve">Токсоплазма, IgM </t>
  </si>
  <si>
    <t xml:space="preserve">Токсоплазма, IgM  </t>
  </si>
  <si>
    <t>D-1756</t>
  </si>
  <si>
    <t>D-1760</t>
  </si>
  <si>
    <r>
      <t>Токсоплазма, IgM</t>
    </r>
    <r>
      <rPr>
        <i/>
        <sz val="10"/>
        <rFont val="Arial Narrow"/>
        <family val="2"/>
        <charset val="204"/>
      </rPr>
      <t xml:space="preserve"> захоплення</t>
    </r>
  </si>
  <si>
    <t xml:space="preserve">Toxo IgM, capture </t>
  </si>
  <si>
    <r>
      <t>Токсоплазма, IgM</t>
    </r>
    <r>
      <rPr>
        <i/>
        <sz val="10"/>
        <rFont val="Arial Narrow"/>
        <family val="2"/>
        <charset val="204"/>
      </rPr>
      <t xml:space="preserve"> захват</t>
    </r>
  </si>
  <si>
    <t xml:space="preserve"> K103</t>
  </si>
  <si>
    <t xml:space="preserve">Цитомегаловірус, IgG </t>
  </si>
  <si>
    <t xml:space="preserve">Цитомегаловирус, IgG </t>
  </si>
  <si>
    <t>D-1554</t>
  </si>
  <si>
    <t>D-1556</t>
  </si>
  <si>
    <r>
      <t xml:space="preserve">Цитомегаловірус, IgG </t>
    </r>
    <r>
      <rPr>
        <i/>
        <sz val="10"/>
        <rFont val="Arial Narrow"/>
        <family val="2"/>
        <charset val="204"/>
      </rPr>
      <t>(кількісно і якісно)</t>
    </r>
  </si>
  <si>
    <r>
      <t>CMV IgG</t>
    </r>
    <r>
      <rPr>
        <i/>
        <sz val="10"/>
        <rFont val="Arial Narrow"/>
        <family val="2"/>
        <charset val="204"/>
      </rPr>
      <t xml:space="preserve"> (quant. and qualit.)</t>
    </r>
  </si>
  <si>
    <r>
      <t xml:space="preserve">Цитомегаловирус, IgG </t>
    </r>
    <r>
      <rPr>
        <i/>
        <sz val="10"/>
        <rFont val="Arial Narrow"/>
        <family val="2"/>
        <charset val="204"/>
      </rPr>
      <t>(кач. и колич.)</t>
    </r>
  </si>
  <si>
    <t>Цитомегаловірус, IgG авідність</t>
  </si>
  <si>
    <t>CMV IgG avidity</t>
  </si>
  <si>
    <t>Цитомегаловирус, IgG авидность</t>
  </si>
  <si>
    <t>А/т антинейтрофільні цитоплазматичні</t>
  </si>
  <si>
    <t>Anti-Nucleosome</t>
  </si>
  <si>
    <t>Ревматоидный фактор, IgA</t>
  </si>
  <si>
    <t>Ревматоидный фактор, IgG</t>
  </si>
  <si>
    <t>Ревматоидный фактор, IgM</t>
  </si>
  <si>
    <t>А/т до рибосомального фактору</t>
  </si>
  <si>
    <t>А/т к тиреопероксидазе</t>
  </si>
  <si>
    <t>Валпроєва кислота</t>
  </si>
  <si>
    <t>Протеїнкіназа B альфа pS473</t>
  </si>
  <si>
    <t>Протеїнкіназа B альфа загальна</t>
  </si>
  <si>
    <t>Циркулюючий імунний комплекс C3bi</t>
  </si>
  <si>
    <t>Циркулюючий імунний комплекс C3d</t>
  </si>
  <si>
    <t>Циркулюючий імунний комплекс IgA</t>
  </si>
  <si>
    <t>Colorim., enzymatic (GPO/POD), end-point</t>
  </si>
  <si>
    <t>T532-1L</t>
  </si>
  <si>
    <t>Тригліцериди</t>
  </si>
  <si>
    <t>Триглицериди</t>
  </si>
  <si>
    <t>T532-480</t>
  </si>
  <si>
    <r>
      <t>Тригліцериди</t>
    </r>
    <r>
      <rPr>
        <i/>
        <sz val="10"/>
        <color indexed="8"/>
        <rFont val="Arial Narrow"/>
        <family val="2"/>
        <charset val="204"/>
      </rPr>
      <t xml:space="preserve"> (із стандартом)</t>
    </r>
  </si>
  <si>
    <t>2-253</t>
  </si>
  <si>
    <t>Тригліцериди**</t>
  </si>
  <si>
    <t>2-254</t>
  </si>
  <si>
    <t>T531-400</t>
  </si>
  <si>
    <t>GPO-Trinder</t>
  </si>
  <si>
    <t>2-311</t>
  </si>
  <si>
    <t>5-130</t>
  </si>
  <si>
    <t>Тригліцериди стандарт 220**</t>
  </si>
  <si>
    <t>TG standard 220</t>
  </si>
  <si>
    <t>Триглицериди стандарт 220</t>
  </si>
  <si>
    <t>5-131</t>
  </si>
  <si>
    <t>Тригліцериди стандарт 440**</t>
  </si>
  <si>
    <t>TG standard 440</t>
  </si>
  <si>
    <t>Триглицериди стандарт 440</t>
  </si>
  <si>
    <t>T531-150</t>
  </si>
  <si>
    <t>D96388</t>
  </si>
  <si>
    <t>GPO-PAP</t>
  </si>
  <si>
    <t>D00389</t>
  </si>
  <si>
    <t>D95380</t>
  </si>
  <si>
    <t xml:space="preserve">Тригліцериди стандарт </t>
  </si>
  <si>
    <t>TG standard</t>
  </si>
  <si>
    <t xml:space="preserve">Триглицериди стандарт </t>
  </si>
  <si>
    <t>2-211</t>
  </si>
  <si>
    <r>
      <t>Холестерин</t>
    </r>
    <r>
      <rPr>
        <i/>
        <sz val="10"/>
        <rFont val="Arial Narrow"/>
        <family val="2"/>
        <charset val="204"/>
      </rPr>
      <t xml:space="preserve"> (із стандартом)**</t>
    </r>
  </si>
  <si>
    <r>
      <t>Cholesterol</t>
    </r>
    <r>
      <rPr>
        <i/>
        <sz val="10"/>
        <color indexed="8"/>
        <rFont val="Arial Narrow"/>
        <family val="2"/>
        <charset val="204"/>
      </rPr>
      <t xml:space="preserve"> (with standard)</t>
    </r>
  </si>
  <si>
    <t>Холестерин (со стандартом)</t>
  </si>
  <si>
    <t>Enzymatic (ChOD /POD), colorim., end-point</t>
  </si>
  <si>
    <r>
      <t>Холестерин</t>
    </r>
    <r>
      <rPr>
        <i/>
        <sz val="10"/>
        <color indexed="8"/>
        <rFont val="Arial Narrow"/>
        <family val="2"/>
        <charset val="204"/>
      </rPr>
      <t xml:space="preserve"> (із стандартом)**</t>
    </r>
  </si>
  <si>
    <t>2-205</t>
  </si>
  <si>
    <t>Холестерин**</t>
  </si>
  <si>
    <t>Cholesterol</t>
  </si>
  <si>
    <t>2-298</t>
  </si>
  <si>
    <t>C509-1L</t>
  </si>
  <si>
    <r>
      <t>Холестерин</t>
    </r>
    <r>
      <rPr>
        <i/>
        <sz val="10"/>
        <rFont val="Arial Narrow"/>
        <family val="2"/>
        <charset val="204"/>
      </rPr>
      <t xml:space="preserve"> (із стандартом)</t>
    </r>
  </si>
  <si>
    <t>5-118</t>
  </si>
  <si>
    <t>Холестерин стандарт 200**</t>
  </si>
  <si>
    <t>Cholesterol standard 200</t>
  </si>
  <si>
    <t>Холестерин стандарт 200</t>
  </si>
  <si>
    <t>C507-480</t>
  </si>
  <si>
    <t>C509-400</t>
  </si>
  <si>
    <r>
      <t xml:space="preserve">Холестерин </t>
    </r>
    <r>
      <rPr>
        <i/>
        <sz val="10"/>
        <rFont val="Arial Narrow"/>
        <family val="2"/>
        <charset val="204"/>
      </rPr>
      <t>(із стандартом)</t>
    </r>
  </si>
  <si>
    <t>C509-150</t>
  </si>
  <si>
    <t>5-119</t>
  </si>
  <si>
    <t>Холестерин стандарт 400**</t>
  </si>
  <si>
    <t>Cholesterol standard 400</t>
  </si>
  <si>
    <t>Холестерин стандарт 400</t>
  </si>
  <si>
    <t>CHOD-PAP</t>
  </si>
  <si>
    <t>D98118</t>
  </si>
  <si>
    <t>D95114</t>
  </si>
  <si>
    <t xml:space="preserve">Холестерин стандарт </t>
  </si>
  <si>
    <t>Cholesterol standard</t>
  </si>
  <si>
    <t>2-053</t>
  </si>
  <si>
    <r>
      <t>Холестерин ЛпВГ</t>
    </r>
    <r>
      <rPr>
        <i/>
        <sz val="10"/>
        <color indexed="8"/>
        <rFont val="Arial Narrow"/>
        <family val="2"/>
        <charset val="204"/>
      </rPr>
      <t xml:space="preserve"> (із станд.)**</t>
    </r>
  </si>
  <si>
    <r>
      <t xml:space="preserve">HDL-Cholesterol </t>
    </r>
    <r>
      <rPr>
        <i/>
        <sz val="10"/>
        <color indexed="8"/>
        <rFont val="Arial Narrow"/>
        <family val="2"/>
        <charset val="204"/>
      </rPr>
      <t>(with standard)</t>
    </r>
  </si>
  <si>
    <t>Холестерин ЛпВП (со станд.)</t>
  </si>
  <si>
    <t>Precipitation with phosphotungstic acid</t>
  </si>
  <si>
    <t>2*25</t>
  </si>
  <si>
    <t>H511-20</t>
  </si>
  <si>
    <r>
      <t xml:space="preserve">Холестерин ЛпВГ </t>
    </r>
    <r>
      <rPr>
        <i/>
        <sz val="10"/>
        <rFont val="Arial Narrow"/>
        <family val="2"/>
        <charset val="204"/>
      </rPr>
      <t>(із стандартом)</t>
    </r>
  </si>
  <si>
    <t>HDL-Cholesterol</t>
  </si>
  <si>
    <t>Холестерин ЛпВГ (со стандартом)</t>
  </si>
  <si>
    <t>2-179/2</t>
  </si>
  <si>
    <t>Холестерин ЛпВГ прямий**</t>
  </si>
  <si>
    <t>Direct HDL Cholesterol</t>
  </si>
  <si>
    <t>Холестерин ЛпВП прямой</t>
  </si>
  <si>
    <t>Direct, Selective inhibition, bichromatic (for automated ANALYZERS only)</t>
  </si>
  <si>
    <t>2*30</t>
  </si>
  <si>
    <t>2*10</t>
  </si>
  <si>
    <t>2-179</t>
  </si>
  <si>
    <t>4*30</t>
  </si>
  <si>
    <t>4*10</t>
  </si>
  <si>
    <t>H513-100</t>
  </si>
  <si>
    <t>Холестерин ЛпВГ прямий</t>
  </si>
  <si>
    <t>100 тестів</t>
  </si>
  <si>
    <t>D00129</t>
  </si>
  <si>
    <r>
      <t>Холестерин ЛпВГ</t>
    </r>
    <r>
      <rPr>
        <i/>
        <sz val="10"/>
        <color indexed="8"/>
        <rFont val="Arial Narrow"/>
        <family val="2"/>
        <charset val="204"/>
      </rPr>
      <t xml:space="preserve"> </t>
    </r>
  </si>
  <si>
    <r>
      <t>Холестерин ЛпВП</t>
    </r>
    <r>
      <rPr>
        <i/>
        <sz val="10"/>
        <color indexed="8"/>
        <rFont val="Arial Narrow"/>
        <family val="2"/>
        <charset val="204"/>
      </rPr>
      <t xml:space="preserve"> </t>
    </r>
  </si>
  <si>
    <t>Precipitation</t>
  </si>
  <si>
    <t>D00127</t>
  </si>
  <si>
    <t>Холестерин ЛпВГ</t>
  </si>
  <si>
    <t xml:space="preserve">Холестерин ЛпВП </t>
  </si>
  <si>
    <t>F03115</t>
  </si>
  <si>
    <t>Холестерин ЛпВГ прямой</t>
  </si>
  <si>
    <t>IMMUNOINHIBITION</t>
  </si>
  <si>
    <t>F03100</t>
  </si>
  <si>
    <t>2-217</t>
  </si>
  <si>
    <t>L530-200</t>
  </si>
  <si>
    <t>Холестерин ЛпНГ прямий</t>
  </si>
  <si>
    <t>Холестерин ЛпНГ прямой</t>
  </si>
  <si>
    <t>200 тестів</t>
  </si>
  <si>
    <t>L530-100</t>
  </si>
  <si>
    <t>Direct LDL Cholesterol</t>
  </si>
  <si>
    <t>Холестерин ЛпНП прямой</t>
  </si>
  <si>
    <t>2-180/2</t>
  </si>
  <si>
    <t>Холестерин ЛпНГ прямий**</t>
  </si>
  <si>
    <t>2-180</t>
  </si>
  <si>
    <t>F05367</t>
  </si>
  <si>
    <t>F05365</t>
  </si>
  <si>
    <t>2-216</t>
  </si>
  <si>
    <t>F03711SV</t>
  </si>
  <si>
    <t>Холестерину ЛпНГ калібр.</t>
  </si>
  <si>
    <t>Direct LDL Cholesterol calibrator</t>
  </si>
  <si>
    <t>Холестерину ЛпНП калибр.</t>
  </si>
  <si>
    <t>1*1</t>
  </si>
  <si>
    <t>H514-A</t>
  </si>
  <si>
    <t>Холестерин ЛПВГ/ЛПНГ прямий стандарт</t>
  </si>
  <si>
    <t>Direct HDL/LDL Cholesterol standard</t>
  </si>
  <si>
    <t>Холестерин ЛПВП/ЛПНП прямой стандарт</t>
  </si>
  <si>
    <t>5-178</t>
  </si>
  <si>
    <t>C511-60</t>
  </si>
  <si>
    <t>Холінестераза</t>
  </si>
  <si>
    <t>Cholineesterase</t>
  </si>
  <si>
    <t>Холинестераза</t>
  </si>
  <si>
    <t>кінетичний</t>
  </si>
  <si>
    <t>Энзимы</t>
  </si>
  <si>
    <t>Enzymes</t>
  </si>
  <si>
    <t>1-221</t>
  </si>
  <si>
    <r>
      <t xml:space="preserve">Аланін-амінотрансфераза </t>
    </r>
    <r>
      <rPr>
        <i/>
        <sz val="10"/>
        <color indexed="8"/>
        <rFont val="Arial Narrow"/>
        <family val="2"/>
        <charset val="204"/>
      </rPr>
      <t>(АЛАТ)**</t>
    </r>
  </si>
  <si>
    <t>ALT</t>
  </si>
  <si>
    <t>Аланин-аминотрасфераза (АЛАТ)</t>
  </si>
  <si>
    <t>IFCC modified, TRIS buffer, without pyridoxal phosphate, kinetic</t>
  </si>
  <si>
    <t>1-217</t>
  </si>
  <si>
    <t>A525-400</t>
  </si>
  <si>
    <r>
      <t xml:space="preserve">Аланін-амінотрасфераза </t>
    </r>
    <r>
      <rPr>
        <i/>
        <sz val="10"/>
        <color indexed="8"/>
        <rFont val="Arial Narrow"/>
        <family val="2"/>
        <charset val="204"/>
      </rPr>
      <t>(АЛАТ)</t>
    </r>
  </si>
  <si>
    <t>1-312</t>
  </si>
  <si>
    <t>IFCC</t>
  </si>
  <si>
    <t>D94620</t>
  </si>
  <si>
    <t>A525-240</t>
  </si>
  <si>
    <t>алт</t>
  </si>
  <si>
    <t>ALT/GPT</t>
  </si>
  <si>
    <t>A524-150</t>
  </si>
  <si>
    <t>рідинний (кінетичний )</t>
  </si>
  <si>
    <t>A526-120</t>
  </si>
  <si>
    <t>алт (із стандартом)</t>
  </si>
  <si>
    <t>ALT/GPT (standard)</t>
  </si>
  <si>
    <t>алт (со стандартом)</t>
  </si>
  <si>
    <t>Кінцева точка (показник) кольору</t>
  </si>
  <si>
    <t>120 тестів</t>
  </si>
  <si>
    <t>1-255</t>
  </si>
  <si>
    <t>Амілаза альфа**</t>
  </si>
  <si>
    <r>
      <t>a</t>
    </r>
    <r>
      <rPr>
        <b/>
        <sz val="10"/>
        <rFont val="Arial Narrow"/>
        <family val="2"/>
        <charset val="204"/>
      </rPr>
      <t>-Amylase</t>
    </r>
  </si>
  <si>
    <t>CNP-G3, MES buffer, kinetic</t>
  </si>
  <si>
    <t>1-314</t>
  </si>
  <si>
    <t>CNP-G3</t>
  </si>
  <si>
    <t>A533-60</t>
  </si>
  <si>
    <t>D94570</t>
  </si>
  <si>
    <t>Et-G7PNP</t>
  </si>
  <si>
    <t>D94571</t>
  </si>
  <si>
    <t>D96569</t>
  </si>
  <si>
    <t>D96568</t>
  </si>
  <si>
    <t>Амілаза панкреатична</t>
  </si>
  <si>
    <t>Alpha Amylase Pancr.</t>
  </si>
  <si>
    <t>Амилаза панкреатическая</t>
  </si>
  <si>
    <t>D94577</t>
  </si>
  <si>
    <t>1-222</t>
  </si>
  <si>
    <r>
      <t xml:space="preserve">Аспартат-амінотрансфераза </t>
    </r>
    <r>
      <rPr>
        <i/>
        <sz val="10"/>
        <color indexed="8"/>
        <rFont val="Arial Narrow"/>
        <family val="2"/>
        <charset val="204"/>
      </rPr>
      <t>(АСАТ)**</t>
    </r>
  </si>
  <si>
    <t xml:space="preserve">AST </t>
  </si>
  <si>
    <t>Аспартат-аминотрасфераза (АСАТ)</t>
  </si>
  <si>
    <t>1-215</t>
  </si>
  <si>
    <t>1-313</t>
  </si>
  <si>
    <t>A560-400</t>
  </si>
  <si>
    <r>
      <t xml:space="preserve">Аспартат-амінотрасфераза </t>
    </r>
    <r>
      <rPr>
        <i/>
        <sz val="10"/>
        <color indexed="8"/>
        <rFont val="Arial Narrow"/>
        <family val="2"/>
        <charset val="204"/>
      </rPr>
      <t>(АСАТ)</t>
    </r>
  </si>
  <si>
    <t>D94610</t>
  </si>
  <si>
    <t>A560-240</t>
  </si>
  <si>
    <t>аст</t>
  </si>
  <si>
    <t>AST/GOT</t>
  </si>
  <si>
    <t>A559-150</t>
  </si>
  <si>
    <t>A561-120</t>
  </si>
  <si>
    <t>аст (із стандартом)</t>
  </si>
  <si>
    <t>аст (со стандартом)</t>
  </si>
  <si>
    <t>1-226</t>
  </si>
  <si>
    <r>
      <t xml:space="preserve">Гама-глутамілтрансфераза </t>
    </r>
    <r>
      <rPr>
        <i/>
        <sz val="10"/>
        <rFont val="Arial Narrow"/>
        <family val="2"/>
        <charset val="204"/>
      </rPr>
      <t>(ГГТ)**</t>
    </r>
  </si>
  <si>
    <t>GGT</t>
  </si>
  <si>
    <t>Гамма-глутамилтрансфераза (ГГТ)</t>
  </si>
  <si>
    <t>Szasz, TRIS buffer, kinetic</t>
  </si>
  <si>
    <t>1-224</t>
  </si>
  <si>
    <t>G571-400</t>
  </si>
  <si>
    <r>
      <t xml:space="preserve">Гама-глутамілтрансфераза </t>
    </r>
    <r>
      <rPr>
        <i/>
        <sz val="10"/>
        <rFont val="Arial Narrow"/>
        <family val="2"/>
        <charset val="204"/>
      </rPr>
      <t>(ГГТ)</t>
    </r>
  </si>
  <si>
    <t>Гама-глутамилтрансфераза (ГГТ)</t>
  </si>
  <si>
    <t>1-318</t>
  </si>
  <si>
    <t>G572-150</t>
  </si>
  <si>
    <t>рідинний, кінетичний</t>
  </si>
  <si>
    <t>G571-150</t>
  </si>
  <si>
    <t>D95604</t>
  </si>
  <si>
    <t>SZASZ, stand. To IFCC</t>
  </si>
  <si>
    <t>1-241</t>
  </si>
  <si>
    <t>Гідроксибутиратдегідрогеназа (ГБДГ)**</t>
  </si>
  <si>
    <t>HBDH</t>
  </si>
  <si>
    <t>Гидроксибутиратдегидрогеназа (ГБДГ)</t>
  </si>
  <si>
    <t>DGKC, kinetic</t>
  </si>
  <si>
    <t>H620-60</t>
  </si>
  <si>
    <t>Гідроксібутіратдегідрогеназа (ГБДГ)</t>
  </si>
  <si>
    <t>a-Hydroxybut. Dehydro.</t>
  </si>
  <si>
    <t>H620-150</t>
  </si>
  <si>
    <t>1-316</t>
  </si>
  <si>
    <t>Гідроксібутіратдегідрогеназа альфа (ГБДГ-А)</t>
  </si>
  <si>
    <r>
      <t>a-</t>
    </r>
    <r>
      <rPr>
        <b/>
        <sz val="10"/>
        <rFont val="Arial Narrow"/>
        <family val="2"/>
        <charset val="204"/>
      </rPr>
      <t>Hydroxybut. Dehydro.</t>
    </r>
  </si>
  <si>
    <t>Гидроксибутиратдегидрогеназа альфа (ГБДГ-А)</t>
  </si>
  <si>
    <t>D96635</t>
  </si>
  <si>
    <r>
      <t>Гідроксибутиратдегідрогеназа альфа</t>
    </r>
    <r>
      <rPr>
        <i/>
        <sz val="10"/>
        <color indexed="8"/>
        <rFont val="Arial Narrow"/>
        <family val="2"/>
        <charset val="204"/>
      </rPr>
      <t xml:space="preserve"> (Alpha-HBD)</t>
    </r>
  </si>
  <si>
    <r>
      <t>a-</t>
    </r>
    <r>
      <rPr>
        <b/>
        <sz val="10"/>
        <rFont val="Arial Narrow"/>
        <family val="2"/>
        <charset val="204"/>
      </rPr>
      <t>HBDH</t>
    </r>
  </si>
  <si>
    <t>Гидроксибутиратдегидрогеназа альфа (Alpha-HBD)</t>
  </si>
  <si>
    <t>opt. DGKC</t>
  </si>
  <si>
    <t>D03773</t>
  </si>
  <si>
    <t>Глутамат-Дегідрогеназа</t>
  </si>
  <si>
    <t>Glutamat-Dehidrohenase</t>
  </si>
  <si>
    <t>Глутамат-Дегидрогеназа</t>
  </si>
  <si>
    <t>DGKC</t>
  </si>
  <si>
    <t>1-219</t>
  </si>
  <si>
    <t>Креатинкіназа**</t>
  </si>
  <si>
    <t xml:space="preserve">Creatinine Kinase </t>
  </si>
  <si>
    <t>Креатинкиназа</t>
  </si>
  <si>
    <t>DGKC, IFCC, kinetic</t>
  </si>
  <si>
    <t>C512-240</t>
  </si>
  <si>
    <t>Креатинкіназа</t>
  </si>
  <si>
    <t>1-220</t>
  </si>
  <si>
    <t>1-319</t>
  </si>
  <si>
    <t>C512-60</t>
  </si>
  <si>
    <t>D94581</t>
  </si>
  <si>
    <t>Оptimal. DGKC/IFCC</t>
  </si>
  <si>
    <t>1-227</t>
  </si>
  <si>
    <t>Креатинкіназа МВ</t>
  </si>
  <si>
    <t xml:space="preserve">CK-MB </t>
  </si>
  <si>
    <t>Креатинкиназа МВ</t>
  </si>
  <si>
    <t>Immunoinhibition of CK-M, kinetic</t>
  </si>
  <si>
    <t>1-320</t>
  </si>
  <si>
    <t>5-182</t>
  </si>
  <si>
    <t>Креатинкіназа МВ калібратор</t>
  </si>
  <si>
    <t>5-183</t>
  </si>
  <si>
    <t>Креатинкіназа МВ контроль норма</t>
  </si>
  <si>
    <t>5-184</t>
  </si>
  <si>
    <t>Креатинкіназа МВ контроль патологія</t>
  </si>
  <si>
    <t>C610-30</t>
  </si>
  <si>
    <t>10*3</t>
  </si>
  <si>
    <t>D10586</t>
  </si>
  <si>
    <t xml:space="preserve">DGKC/ IFCC </t>
  </si>
  <si>
    <t>D00589</t>
  </si>
  <si>
    <t>4*25</t>
  </si>
  <si>
    <t>1*25</t>
  </si>
  <si>
    <t>C610-60</t>
  </si>
  <si>
    <t>Креатинкіназа-MB</t>
  </si>
  <si>
    <t>Креатинкиназа-MB</t>
  </si>
  <si>
    <t>D05391</t>
  </si>
  <si>
    <t>Креатинкіназа МВ Додаток</t>
  </si>
  <si>
    <t>CK-MB Supplement</t>
  </si>
  <si>
    <t>Креатинкиназа МВ Додаток</t>
  </si>
  <si>
    <t>C611-8</t>
  </si>
  <si>
    <t>Креатинкіназа-МВ 2-рівні контроль</t>
  </si>
  <si>
    <t>CK-MB 2-Level Control II,III</t>
  </si>
  <si>
    <t>Креатинкиназа-МВ 2-уровня контроль</t>
  </si>
  <si>
    <t>4*2</t>
  </si>
  <si>
    <t>C612-12</t>
  </si>
  <si>
    <t>Креатинкіназа-МВ 3-рівні контроль</t>
  </si>
  <si>
    <r>
      <t xml:space="preserve">Аллерген-специфические IgE-антитела, диапазон 0.35-100 МЕ/мл, </t>
    </r>
    <r>
      <rPr>
        <i/>
        <sz val="10"/>
        <rFont val="Arial Narrow"/>
        <family val="2"/>
        <charset val="204"/>
      </rPr>
      <t>(набор реагентов для микропланшетного формата с биотинилированными аллергенами)</t>
    </r>
  </si>
  <si>
    <t>07050FL</t>
  </si>
  <si>
    <r>
      <t xml:space="preserve">Стандарти для визначення алерген-специфічних IgЕ-антитіл </t>
    </r>
    <r>
      <rPr>
        <i/>
        <sz val="10"/>
        <rFont val="Arial Narrow"/>
        <family val="2"/>
        <charset val="204"/>
      </rPr>
      <t>(до набору 0520960FL), 6 стандартів</t>
    </r>
  </si>
  <si>
    <r>
      <t xml:space="preserve">Стандарты для определения аллерген-специфических IgЕ-антител </t>
    </r>
    <r>
      <rPr>
        <i/>
        <sz val="10"/>
        <rFont val="Arial Narrow"/>
        <family val="2"/>
        <charset val="204"/>
      </rPr>
      <t>(к набору 0520960FL), 6 стандартов</t>
    </r>
  </si>
  <si>
    <t>O7005</t>
  </si>
  <si>
    <r>
      <t xml:space="preserve">Позитивний контроль для визначення специфічних IgE антитіл </t>
    </r>
    <r>
      <rPr>
        <i/>
        <sz val="10"/>
        <rFont val="Arial Narrow"/>
        <family val="2"/>
        <charset val="204"/>
      </rPr>
      <t>(до набору 052096FL)</t>
    </r>
  </si>
  <si>
    <r>
      <t xml:space="preserve">Позитивный контроль для определения специфических IgE антител </t>
    </r>
    <r>
      <rPr>
        <i/>
        <sz val="10"/>
        <rFont val="Arial Narrow"/>
        <family val="2"/>
        <charset val="204"/>
      </rPr>
      <t>(к набору 052096FL)</t>
    </r>
  </si>
  <si>
    <t>1 мл</t>
  </si>
  <si>
    <t>O7006</t>
  </si>
  <si>
    <r>
      <t>Негативний контроль для визначення специфічних IgE антитіл</t>
    </r>
    <r>
      <rPr>
        <i/>
        <sz val="10"/>
        <rFont val="Arial Narrow"/>
        <family val="2"/>
        <charset val="204"/>
      </rPr>
      <t xml:space="preserve"> (до набору 052096FL)</t>
    </r>
  </si>
  <si>
    <r>
      <t xml:space="preserve">Негативный контроль для определения специфических IgE антител </t>
    </r>
    <r>
      <rPr>
        <i/>
        <sz val="10"/>
        <rFont val="Arial Narrow"/>
        <family val="2"/>
        <charset val="204"/>
      </rPr>
      <t>(к набору 052096FL)</t>
    </r>
  </si>
  <si>
    <t>g/t/w/b/d/e/f//i/m/o/p/s/c/k/X &lt;номер&gt; +FL</t>
  </si>
  <si>
    <t>Биотинилированные аллергены</t>
  </si>
  <si>
    <t xml:space="preserve"> Тест-системи: визначення специфічного IgG/G4</t>
  </si>
  <si>
    <t>Тест-системы – определение специфического IgG/G4</t>
  </si>
  <si>
    <t>Test Kits – specific IgG/G4 assays </t>
  </si>
  <si>
    <t>10100PG</t>
  </si>
  <si>
    <r>
      <t xml:space="preserve">Алерген-специфічні IgG-антитіла </t>
    </r>
    <r>
      <rPr>
        <i/>
        <sz val="10"/>
        <rFont val="Arial Narrow"/>
        <family val="2"/>
        <charset val="204"/>
      </rPr>
      <t>(Набір реагентів для мікропланшетного формату зі стрипами)</t>
    </r>
  </si>
  <si>
    <r>
      <t xml:space="preserve">Аллерген-специфические IgG-антитела </t>
    </r>
    <r>
      <rPr>
        <i/>
        <sz val="10"/>
        <rFont val="Arial Narrow"/>
        <family val="2"/>
        <charset val="204"/>
      </rPr>
      <t>(набор реагентов для микропланшетного формата со стрипами)</t>
    </r>
  </si>
  <si>
    <t>12001PG</t>
  </si>
  <si>
    <r>
      <t xml:space="preserve">Набір стандартів для визначення алерген-специфічних IgG антитіл </t>
    </r>
    <r>
      <rPr>
        <i/>
        <sz val="10"/>
        <rFont val="Arial Narrow"/>
        <family val="2"/>
        <charset val="204"/>
      </rPr>
      <t>(до набору 10100PG), стандарти і референс-стрипи</t>
    </r>
  </si>
  <si>
    <r>
      <t xml:space="preserve">Набор стандартов для определения аллерген-специфических IgG антител </t>
    </r>
    <r>
      <rPr>
        <i/>
        <sz val="10"/>
        <rFont val="Arial Narrow"/>
        <family val="2"/>
        <charset val="204"/>
      </rPr>
      <t>(к набору 10100PG), стандарты и референс-стрипы</t>
    </r>
  </si>
  <si>
    <t>10104PG</t>
  </si>
  <si>
    <r>
      <t xml:space="preserve">Алерген-специфічні IgG4-антитіла </t>
    </r>
    <r>
      <rPr>
        <i/>
        <sz val="10"/>
        <rFont val="Arial Narrow"/>
        <family val="2"/>
        <charset val="204"/>
      </rPr>
      <t>(Набір реагентів для мікропланшетного формату зі стрипами)</t>
    </r>
  </si>
  <si>
    <r>
      <t xml:space="preserve">Аллерген-специфические IgG4-антитела </t>
    </r>
    <r>
      <rPr>
        <i/>
        <sz val="10"/>
        <rFont val="Arial Narrow"/>
        <family val="2"/>
        <charset val="204"/>
      </rPr>
      <t>(набор реагентов для микропланшетного формата со стрипами)</t>
    </r>
  </si>
  <si>
    <t>12004PG</t>
  </si>
  <si>
    <r>
      <t xml:space="preserve">Набір стандартів для визначення алерген-специфічних IgG4 антитіл </t>
    </r>
    <r>
      <rPr>
        <i/>
        <sz val="10"/>
        <rFont val="Arial Narrow"/>
        <family val="2"/>
        <charset val="204"/>
      </rPr>
      <t>(до набору 10104PG),  стандарти і референс-стрипи</t>
    </r>
  </si>
  <si>
    <r>
      <t xml:space="preserve">Набор стандартов для определения аллерген-специфических IgG4 антител </t>
    </r>
    <r>
      <rPr>
        <i/>
        <sz val="10"/>
        <rFont val="Arial Narrow"/>
        <family val="2"/>
        <charset val="204"/>
      </rPr>
      <t>(к набору 10104PG),  стандарты и референс-стрипы</t>
    </r>
  </si>
  <si>
    <t>13-(Allergen code) – G</t>
  </si>
  <si>
    <t>Стрипи з іммобілізованими алергенами для визначення специфічних IgG-антитіл</t>
  </si>
  <si>
    <t>Стрипы с иммобилизованными аллергенами для определения специфических IgG-антител</t>
  </si>
  <si>
    <t>05202FL</t>
  </si>
  <si>
    <r>
      <t xml:space="preserve">CCD-буферний розчин для визначенння перехресних антитіл до вуглеводних бокових ланцюгів </t>
    </r>
    <r>
      <rPr>
        <i/>
        <sz val="10"/>
        <rFont val="Arial Narrow"/>
        <family val="2"/>
        <charset val="204"/>
      </rPr>
      <t xml:space="preserve">(анти-CCD антитіл) до набору 052096FL </t>
    </r>
  </si>
  <si>
    <r>
      <t xml:space="preserve">CCD-буферный раствор для определения перекрестных антител к углеводным боковым цепям </t>
    </r>
    <r>
      <rPr>
        <i/>
        <sz val="10"/>
        <rFont val="Arial Narrow"/>
        <family val="2"/>
        <charset val="204"/>
      </rPr>
      <t xml:space="preserve">(анти-CCD антител) к набору 052096FL </t>
    </r>
  </si>
  <si>
    <t>Перелік груп алергенів (рідких)</t>
  </si>
  <si>
    <t>Пилкові алергени</t>
  </si>
  <si>
    <t>пилок дерев</t>
  </si>
  <si>
    <t>бур'яни і квіти</t>
  </si>
  <si>
    <t>трави і злаки</t>
  </si>
  <si>
    <t>Епідермальні алергени</t>
  </si>
  <si>
    <t>Побутові алергени</t>
  </si>
  <si>
    <t>комахи/отрути комах</t>
  </si>
  <si>
    <t>кліщі</t>
  </si>
  <si>
    <t>грибкові алергени</t>
  </si>
  <si>
    <t>Лікарські алергени</t>
  </si>
  <si>
    <t>протимікробні препарати</t>
  </si>
  <si>
    <t>анальгетики і НПЗЗ</t>
  </si>
  <si>
    <t>місцеві анестетики і міорелаксанти</t>
  </si>
  <si>
    <t>секретолітики і стимулятори моторної функції дихальних шляхів</t>
  </si>
  <si>
    <t>гормональні середники</t>
  </si>
  <si>
    <t>інші ліки</t>
  </si>
  <si>
    <t>Консерванти</t>
  </si>
  <si>
    <t>Гельмінти</t>
  </si>
  <si>
    <t>Професійні алергени</t>
  </si>
  <si>
    <t>Волокна, деревина</t>
  </si>
  <si>
    <t>Метали</t>
  </si>
  <si>
    <t>Харчові алергени</t>
  </si>
  <si>
    <t>яєчні продукти</t>
  </si>
  <si>
    <t>молочні продукти</t>
  </si>
  <si>
    <t>риба та морепродукти</t>
  </si>
  <si>
    <t>зернові</t>
  </si>
  <si>
    <t>гриби</t>
  </si>
  <si>
    <t>олійні і соєві продукти</t>
  </si>
  <si>
    <t>м'ясо</t>
  </si>
  <si>
    <t>цитрусові</t>
  </si>
  <si>
    <t>зелень і прянощі</t>
  </si>
  <si>
    <t>овочі та баштанні культури</t>
  </si>
  <si>
    <t>горіхи</t>
  </si>
  <si>
    <t>фрукти</t>
  </si>
  <si>
    <t>ягоди</t>
  </si>
  <si>
    <t>чай і лікарські трави</t>
  </si>
  <si>
    <t>харчові добавки та інші продукти</t>
  </si>
  <si>
    <t>спеції</t>
  </si>
  <si>
    <r>
      <t>Міксти алергенів</t>
    </r>
    <r>
      <rPr>
        <b/>
        <i/>
        <sz val="14"/>
        <rFont val="Arial Narrow"/>
        <family val="2"/>
        <charset val="204"/>
      </rPr>
      <t xml:space="preserve"> (широкий спектр)</t>
    </r>
  </si>
  <si>
    <t>Перелік алергенів для системи ALFA (експрес методика)</t>
  </si>
  <si>
    <t>Молоко корови</t>
  </si>
  <si>
    <t>Тріска атлантична</t>
  </si>
  <si>
    <t>Пшенична мука</t>
  </si>
  <si>
    <t>Арахіс</t>
  </si>
  <si>
    <t>Соя</t>
  </si>
  <si>
    <t>Фундук</t>
  </si>
  <si>
    <t>Краб</t>
  </si>
  <si>
    <t>Куряче яйце (білок + жовток)</t>
  </si>
  <si>
    <t>Dermatophagoides pteronyssius</t>
  </si>
  <si>
    <t>Dermatophagoides farinae</t>
  </si>
  <si>
    <t>Euroglyphus maynei</t>
  </si>
  <si>
    <t>Dermatophagoides microceras</t>
  </si>
  <si>
    <t>Aspergillus fumigatus</t>
  </si>
  <si>
    <t>Altemaria tenuis (alternata)</t>
  </si>
  <si>
    <t>Aspergillus niger</t>
  </si>
  <si>
    <t>Отрута бджоли</t>
  </si>
  <si>
    <t>Отрута оси</t>
  </si>
  <si>
    <t>Рудий тарган</t>
  </si>
  <si>
    <t>Кицька</t>
  </si>
  <si>
    <t>Собака</t>
  </si>
  <si>
    <t>Вільха сіра</t>
  </si>
  <si>
    <t>Береза біла</t>
  </si>
  <si>
    <t>Ліщина</t>
  </si>
  <si>
    <t>Оливкове дерево</t>
  </si>
  <si>
    <t>Кепарис вічнозелений</t>
  </si>
  <si>
    <t>Амброзія полинолиста</t>
  </si>
  <si>
    <t>Полин</t>
  </si>
  <si>
    <t>Подорожник ланцетолистий</t>
  </si>
  <si>
    <t>Постениця іудейська</t>
  </si>
  <si>
    <t>Постениця лікарська</t>
  </si>
  <si>
    <t>Тимофіївка лугова</t>
  </si>
  <si>
    <t>Жито посівне</t>
  </si>
  <si>
    <t>Перелік мікстів алергенів для системи ALFA (експрес методика)</t>
  </si>
  <si>
    <t>Мікст сезонних алергенів</t>
  </si>
  <si>
    <t>Мікст круглорічних алергенів</t>
  </si>
  <si>
    <t>Харчовий мікст fx1</t>
  </si>
  <si>
    <t>Харчовий мікст fx2</t>
  </si>
  <si>
    <t>Харчовий мікст fx3</t>
  </si>
  <si>
    <t>Кліщі мікст dx1</t>
  </si>
  <si>
    <t>Плісневі грибки мікст mx1</t>
  </si>
  <si>
    <t>Тварини мікст ех1</t>
  </si>
  <si>
    <t>Дерева мікст tx1</t>
  </si>
  <si>
    <t>Дерева мікст tx2</t>
  </si>
  <si>
    <t>Трави мікст wx1</t>
  </si>
  <si>
    <t>Трави мікст wx2</t>
  </si>
  <si>
    <t>Поріг
(cut-off)</t>
  </si>
  <si>
    <t>Тип</t>
  </si>
  <si>
    <t>К-cть тестів</t>
  </si>
  <si>
    <t>2010</t>
  </si>
  <si>
    <t>Порог
(cutt-off)</t>
  </si>
  <si>
    <t>Cutt-off</t>
  </si>
  <si>
    <t>Type</t>
  </si>
  <si>
    <t>ЭКСПРЕСС-ДИАГНОСТИКА</t>
  </si>
  <si>
    <t>RAPID TESTS</t>
  </si>
  <si>
    <t>Мочевые диагностические полоски</t>
  </si>
  <si>
    <t>Urine Diagnostic Strips</t>
  </si>
  <si>
    <t>URS-1P</t>
  </si>
  <si>
    <r>
      <t xml:space="preserve">СДС-1-Б </t>
    </r>
    <r>
      <rPr>
        <i/>
        <sz val="10"/>
        <rFont val="Arial Narrow"/>
        <family val="2"/>
        <charset val="204"/>
      </rPr>
      <t>(білок)</t>
    </r>
  </si>
  <si>
    <t>смужка</t>
  </si>
  <si>
    <t>URS-1G</t>
  </si>
  <si>
    <r>
      <t>СДС-1-Г</t>
    </r>
    <r>
      <rPr>
        <i/>
        <sz val="10"/>
        <rFont val="Arial Narrow"/>
        <family val="2"/>
        <charset val="204"/>
      </rPr>
      <t xml:space="preserve"> (глюкоза)</t>
    </r>
  </si>
  <si>
    <t>URS-1B</t>
  </si>
  <si>
    <r>
      <t xml:space="preserve">СДС-1-К </t>
    </r>
    <r>
      <rPr>
        <i/>
        <sz val="10"/>
        <rFont val="Arial Narrow"/>
        <family val="2"/>
        <charset val="204"/>
      </rPr>
      <t>(кров)</t>
    </r>
  </si>
  <si>
    <t>URS-1K</t>
  </si>
  <si>
    <r>
      <t xml:space="preserve">СДС-1-Ке </t>
    </r>
    <r>
      <rPr>
        <i/>
        <sz val="10"/>
        <rFont val="Arial Narrow"/>
        <family val="2"/>
        <charset val="204"/>
      </rPr>
      <t>(кетони)</t>
    </r>
  </si>
  <si>
    <t>URS-2P</t>
  </si>
  <si>
    <r>
      <t xml:space="preserve">СДС-2-Б </t>
    </r>
    <r>
      <rPr>
        <i/>
        <sz val="10"/>
        <rFont val="Arial Narrow"/>
        <family val="2"/>
        <charset val="204"/>
      </rPr>
      <t>(глюкоза, білок)</t>
    </r>
  </si>
  <si>
    <t>URS-2K</t>
  </si>
  <si>
    <r>
      <t xml:space="preserve">СДС-2-Ке </t>
    </r>
    <r>
      <rPr>
        <i/>
        <sz val="10"/>
        <rFont val="Arial Narrow"/>
        <family val="2"/>
        <charset val="204"/>
      </rPr>
      <t>(глюкоза, кетони)</t>
    </r>
  </si>
  <si>
    <t>URS-3</t>
  </si>
  <si>
    <r>
      <t xml:space="preserve">СДС-3 </t>
    </r>
    <r>
      <rPr>
        <i/>
        <sz val="10"/>
        <rFont val="Arial Narrow"/>
        <family val="2"/>
        <charset val="204"/>
      </rPr>
      <t>(глюкоза, білок, pH)</t>
    </r>
  </si>
  <si>
    <t>URS-4B</t>
  </si>
  <si>
    <r>
      <t xml:space="preserve">СДС-4-К </t>
    </r>
    <r>
      <rPr>
        <i/>
        <sz val="10"/>
        <rFont val="Arial Narrow"/>
        <family val="2"/>
        <charset val="204"/>
      </rPr>
      <t>(глюкоза, білок, pH, кров)</t>
    </r>
  </si>
  <si>
    <t>URS-4S</t>
  </si>
  <si>
    <r>
      <t xml:space="preserve">СДС-4-Пв </t>
    </r>
    <r>
      <rPr>
        <i/>
        <sz val="10"/>
        <rFont val="Arial Narrow"/>
        <family val="2"/>
        <charset val="204"/>
      </rPr>
      <t>(глюкоза, білок, pH, п. вага)</t>
    </r>
  </si>
  <si>
    <t>URS-5K</t>
  </si>
  <si>
    <r>
      <t xml:space="preserve">СДС-5-Ке </t>
    </r>
    <r>
      <rPr>
        <i/>
        <sz val="10"/>
        <rFont val="Arial Narrow"/>
        <family val="2"/>
        <charset val="204"/>
      </rPr>
      <t>(глюкоза, білок, pH, кров, кетони)</t>
    </r>
  </si>
  <si>
    <t>URS-5U</t>
  </si>
  <si>
    <r>
      <t>СДС-5-У</t>
    </r>
    <r>
      <rPr>
        <i/>
        <sz val="10"/>
        <rFont val="Arial Narrow"/>
        <family val="2"/>
        <charset val="204"/>
      </rPr>
      <t xml:space="preserve"> (глюкоза, білок, pH, кров, уробіліноген)</t>
    </r>
  </si>
  <si>
    <t>URS-6</t>
  </si>
  <si>
    <r>
      <t xml:space="preserve">СДС-6 </t>
    </r>
    <r>
      <rPr>
        <i/>
        <sz val="10"/>
        <rFont val="Arial Narrow"/>
        <family val="2"/>
        <charset val="204"/>
      </rPr>
      <t>(глюкоза, білок, pH, білірубін, кров, кетони)</t>
    </r>
  </si>
  <si>
    <t>URS-6L</t>
  </si>
  <si>
    <r>
      <t xml:space="preserve">СДС-6-Л </t>
    </r>
    <r>
      <rPr>
        <i/>
        <sz val="10"/>
        <rFont val="Arial Narrow"/>
        <family val="2"/>
        <charset val="204"/>
      </rPr>
      <t>(глюкоза, білок, білірубін, кров, кетони, лейкоцити)</t>
    </r>
  </si>
  <si>
    <t>URS-7</t>
  </si>
  <si>
    <r>
      <t xml:space="preserve">СДС-7 </t>
    </r>
    <r>
      <rPr>
        <i/>
        <sz val="10"/>
        <rFont val="Arial Narrow"/>
        <family val="2"/>
        <charset val="204"/>
      </rPr>
      <t>(глюкоза, білок, pH, білірубін, кров, кетони, уробіліноген)</t>
    </r>
  </si>
  <si>
    <t>URS-8</t>
  </si>
  <si>
    <r>
      <t xml:space="preserve">СДС-8 </t>
    </r>
    <r>
      <rPr>
        <i/>
        <sz val="10"/>
        <rFont val="Arial Narrow"/>
        <family val="2"/>
        <charset val="204"/>
      </rPr>
      <t>(глюкоза, білок, pH, білірубін, кров, кетони, уробіліноген, нітрити)</t>
    </r>
  </si>
  <si>
    <t>URS-9</t>
  </si>
  <si>
    <r>
      <t xml:space="preserve">СДС-9 </t>
    </r>
    <r>
      <rPr>
        <i/>
        <sz val="10"/>
        <rFont val="Arial Narrow"/>
        <family val="2"/>
        <charset val="204"/>
      </rPr>
      <t>(глюкоза, білок, pH, білірубін, кров, кетони, уробіліноген, нітрити, п. вага)</t>
    </r>
  </si>
  <si>
    <t>G04010C</t>
  </si>
  <si>
    <r>
      <t>Urine Strip 10C</t>
    </r>
    <r>
      <rPr>
        <b/>
        <sz val="9"/>
        <rFont val="Arial Narrow"/>
        <family val="2"/>
        <charset val="204"/>
      </rPr>
      <t xml:space="preserve"> </t>
    </r>
    <r>
      <rPr>
        <i/>
        <sz val="9"/>
        <rFont val="Arial Narrow"/>
        <family val="2"/>
        <charset val="204"/>
      </rPr>
      <t>(уробіліноген,глюкоза, білірубін, кетони, питома вага, кров, pH, білок, нітрити, лейкоцити)</t>
    </r>
  </si>
  <si>
    <r>
      <t xml:space="preserve">Urine Strip 10C </t>
    </r>
    <r>
      <rPr>
        <i/>
        <sz val="8"/>
        <color indexed="8"/>
        <rFont val="Arial Narrow"/>
        <family val="2"/>
        <charset val="204"/>
      </rPr>
      <t>(urobilinogen, glucose, bilirubin, ketones, specific gravity, blood, pH, protein, nitrites, leucocytes)</t>
    </r>
  </si>
  <si>
    <r>
      <t>Urine Strip 10C</t>
    </r>
    <r>
      <rPr>
        <b/>
        <sz val="9"/>
        <rFont val="Arial Narrow"/>
        <family val="2"/>
        <charset val="204"/>
      </rPr>
      <t xml:space="preserve"> </t>
    </r>
    <r>
      <rPr>
        <i/>
        <sz val="8"/>
        <rFont val="Arial Narrow"/>
        <family val="2"/>
        <charset val="204"/>
      </rPr>
      <t>(уробилиноген, глюкоза, билирубин, кетоны, удельный вес, кровь, pH, белок, нитриты, лейкоциты)</t>
    </r>
  </si>
  <si>
    <t>G04011C</t>
  </si>
  <si>
    <r>
      <t xml:space="preserve">Urine Strip 11 </t>
    </r>
    <r>
      <rPr>
        <b/>
        <sz val="9"/>
        <rFont val="Arial Narrow"/>
        <family val="2"/>
        <charset val="204"/>
      </rPr>
      <t>(</t>
    </r>
    <r>
      <rPr>
        <i/>
        <sz val="9"/>
        <rFont val="Arial Narrow"/>
        <family val="2"/>
        <charset val="204"/>
      </rPr>
      <t>уробіліноген, глюкоза, білірубін, кетони, питома вага, кров, pH, білок, нітрити, лейкоцити, аскорбінова кислота)</t>
    </r>
  </si>
  <si>
    <r>
      <t xml:space="preserve">Urine Strip-11 </t>
    </r>
    <r>
      <rPr>
        <i/>
        <sz val="8"/>
        <color indexed="8"/>
        <rFont val="Arial Narrow"/>
        <family val="2"/>
        <charset val="204"/>
      </rPr>
      <t>(urobilinogen, glucose, bilirubin, ketones, specific gravity, blood, pH, protein, nitrites, leucocytes, ascorbic acid)</t>
    </r>
  </si>
  <si>
    <r>
      <t xml:space="preserve">Magnesium </t>
    </r>
    <r>
      <rPr>
        <i/>
        <sz val="10"/>
        <color indexed="8"/>
        <rFont val="Arial Narrow"/>
        <family val="2"/>
        <charset val="204"/>
      </rPr>
      <t>(with standards)</t>
    </r>
  </si>
  <si>
    <t>Магний (со стандартом)</t>
  </si>
  <si>
    <t>Colorimetric, xylidyl blue, end-point</t>
  </si>
  <si>
    <t>3-229</t>
  </si>
  <si>
    <t>Магній**</t>
  </si>
  <si>
    <t>Magnesium</t>
  </si>
  <si>
    <t>Магний</t>
  </si>
  <si>
    <t>3-322</t>
  </si>
  <si>
    <t>5-127</t>
  </si>
  <si>
    <t>Магній стандарт**</t>
  </si>
  <si>
    <t>Magnesium standard</t>
  </si>
  <si>
    <t>Магний стандарт</t>
  </si>
  <si>
    <t>D01245</t>
  </si>
  <si>
    <t>Магній</t>
  </si>
  <si>
    <t>Xylidyl Blue</t>
  </si>
  <si>
    <t>M527-120</t>
  </si>
  <si>
    <r>
      <t xml:space="preserve">Магній </t>
    </r>
    <r>
      <rPr>
        <i/>
        <sz val="10"/>
        <rFont val="Arial Narrow"/>
        <family val="2"/>
        <charset val="204"/>
      </rPr>
      <t>(із стандартом)</t>
    </r>
  </si>
  <si>
    <t>D01243</t>
  </si>
  <si>
    <t>D95339</t>
  </si>
  <si>
    <t xml:space="preserve">Магній стандарт </t>
  </si>
  <si>
    <t xml:space="preserve">Магний стандарт </t>
  </si>
  <si>
    <t>Мідь</t>
  </si>
  <si>
    <t>Cooper</t>
  </si>
  <si>
    <t>Медь</t>
  </si>
  <si>
    <t>3,5-DiBr-PAESA</t>
  </si>
  <si>
    <t>507163SV</t>
  </si>
  <si>
    <t xml:space="preserve">Мідь стандарт </t>
  </si>
  <si>
    <t>Cooper standard</t>
  </si>
  <si>
    <t xml:space="preserve">Медь стандарт </t>
  </si>
  <si>
    <t>S600-50</t>
  </si>
  <si>
    <r>
      <t xml:space="preserve">Натрій </t>
    </r>
    <r>
      <rPr>
        <i/>
        <sz val="10"/>
        <rFont val="Arial Narrow"/>
        <family val="2"/>
        <charset val="204"/>
      </rPr>
      <t>(із стандартом)</t>
    </r>
  </si>
  <si>
    <r>
      <t>Sodium</t>
    </r>
    <r>
      <rPr>
        <sz val="10"/>
        <color indexed="8"/>
        <rFont val="Arial Narrow"/>
        <family val="2"/>
        <charset val="204"/>
      </rPr>
      <t xml:space="preserve"> (standard)</t>
    </r>
  </si>
  <si>
    <t>Натрий (со стандартом)</t>
  </si>
  <si>
    <t>колориметричний</t>
  </si>
  <si>
    <t xml:space="preserve">Натрій </t>
  </si>
  <si>
    <t xml:space="preserve">Sodium </t>
  </si>
  <si>
    <t xml:space="preserve">Натрий </t>
  </si>
  <si>
    <t>Натрій стандарт</t>
  </si>
  <si>
    <t>Sodium (standard)</t>
  </si>
  <si>
    <t>Натрий  стандарт</t>
  </si>
  <si>
    <t>Контроль біохімічний норма</t>
  </si>
  <si>
    <t>Biochemistry control normal</t>
  </si>
  <si>
    <t>Контроль биохимический норма</t>
  </si>
  <si>
    <t>Контроль біохімічний патологія</t>
  </si>
  <si>
    <t>Biochemistry control abnormal</t>
  </si>
  <si>
    <t>Контроль биохимический  патология</t>
  </si>
  <si>
    <t>3-243</t>
  </si>
  <si>
    <r>
      <t>Фосфор</t>
    </r>
    <r>
      <rPr>
        <i/>
        <sz val="10"/>
        <color indexed="8"/>
        <rFont val="Arial Narrow"/>
        <family val="2"/>
        <charset val="204"/>
      </rPr>
      <t xml:space="preserve"> (із стандартом)**</t>
    </r>
  </si>
  <si>
    <r>
      <t xml:space="preserve">Phosphorus </t>
    </r>
    <r>
      <rPr>
        <i/>
        <sz val="10"/>
        <color indexed="8"/>
        <rFont val="Arial Narrow"/>
        <family val="2"/>
        <charset val="204"/>
      </rPr>
      <t>(with standards)</t>
    </r>
  </si>
  <si>
    <t>Фосфор (со стандартом)</t>
  </si>
  <si>
    <t>Phosphomolybdate, end-point</t>
  </si>
  <si>
    <t>I515-480</t>
  </si>
  <si>
    <r>
      <t xml:space="preserve">Фосфор неорганічний </t>
    </r>
    <r>
      <rPr>
        <i/>
        <sz val="10"/>
        <rFont val="Arial Narrow"/>
        <family val="2"/>
        <charset val="204"/>
      </rPr>
      <t>(із стандартом)</t>
    </r>
  </si>
  <si>
    <t>Phosphorus</t>
  </si>
  <si>
    <t>Фосфор неорганичний (со стандартом)</t>
  </si>
  <si>
    <t>колір</t>
  </si>
  <si>
    <t>I516-480</t>
  </si>
  <si>
    <t>UV</t>
  </si>
  <si>
    <t>3-321</t>
  </si>
  <si>
    <t>Фосфор**</t>
  </si>
  <si>
    <t>Фосфор</t>
  </si>
  <si>
    <t>5-120</t>
  </si>
  <si>
    <t>Фосфор стандарт**</t>
  </si>
  <si>
    <t>Phosphorus standard</t>
  </si>
  <si>
    <t>Фосфор стандарт</t>
  </si>
  <si>
    <t>D00362</t>
  </si>
  <si>
    <t xml:space="preserve">Фосфор неорганічний </t>
  </si>
  <si>
    <t>Phosphorus anorganic</t>
  </si>
  <si>
    <t>Фосфор неорганический</t>
  </si>
  <si>
    <t>Molybdate</t>
  </si>
  <si>
    <t>D95362</t>
  </si>
  <si>
    <t xml:space="preserve">Фосфор стандарт </t>
  </si>
  <si>
    <t>D01223</t>
  </si>
  <si>
    <t>Хлориди</t>
  </si>
  <si>
    <r>
      <t>Chloride</t>
    </r>
    <r>
      <rPr>
        <sz val="10"/>
        <color indexed="8"/>
        <rFont val="Arial Narrow"/>
        <family val="2"/>
        <charset val="204"/>
      </rPr>
      <t xml:space="preserve"> </t>
    </r>
  </si>
  <si>
    <t>Хлориды</t>
  </si>
  <si>
    <t>Mercuric Thiocyanate</t>
  </si>
  <si>
    <t>C501-480</t>
  </si>
  <si>
    <r>
      <t xml:space="preserve">Хлориди </t>
    </r>
    <r>
      <rPr>
        <i/>
        <sz val="10"/>
        <rFont val="Arial Narrow"/>
        <family val="2"/>
        <charset val="204"/>
      </rPr>
      <t>(із стандартом)</t>
    </r>
  </si>
  <si>
    <r>
      <t>Chloride</t>
    </r>
    <r>
      <rPr>
        <sz val="10"/>
        <color indexed="8"/>
        <rFont val="Arial Narrow"/>
        <family val="2"/>
        <charset val="204"/>
      </rPr>
      <t xml:space="preserve"> (with standard)</t>
    </r>
  </si>
  <si>
    <t>Хлориды (со стандартом)</t>
  </si>
  <si>
    <t>D95108</t>
  </si>
  <si>
    <t>Хлориди стандарт</t>
  </si>
  <si>
    <t>Chloride standard</t>
  </si>
  <si>
    <t>Хлориды стандарт</t>
  </si>
  <si>
    <t>Цинк</t>
  </si>
  <si>
    <t>Zinc</t>
  </si>
  <si>
    <t>5-Br-PAPS</t>
  </si>
  <si>
    <t>507263SV</t>
  </si>
  <si>
    <t xml:space="preserve">Цинк стандарт </t>
  </si>
  <si>
    <t>Zinc standard</t>
  </si>
  <si>
    <t>Другое</t>
  </si>
  <si>
    <t>Others</t>
  </si>
  <si>
    <t>B550-400</t>
  </si>
  <si>
    <r>
      <t>Азот сечовини</t>
    </r>
    <r>
      <rPr>
        <i/>
        <sz val="10"/>
        <rFont val="Arial Narrow"/>
        <family val="2"/>
        <charset val="204"/>
      </rPr>
      <t xml:space="preserve"> (із стандартом)</t>
    </r>
  </si>
  <si>
    <t>B549-150</t>
  </si>
  <si>
    <t xml:space="preserve">Азот сечовини </t>
  </si>
  <si>
    <t xml:space="preserve">BUN </t>
  </si>
  <si>
    <t>Азот мочевины</t>
  </si>
  <si>
    <t>B550-240</t>
  </si>
  <si>
    <r>
      <t xml:space="preserve">BUN </t>
    </r>
    <r>
      <rPr>
        <i/>
        <sz val="10"/>
        <rFont val="Arial Narrow"/>
        <family val="2"/>
        <charset val="204"/>
      </rPr>
      <t>(with standard)</t>
    </r>
  </si>
  <si>
    <t>Азот мочевины (со стандартом)</t>
  </si>
  <si>
    <t>B551-132</t>
  </si>
  <si>
    <t>Азот сечовини</t>
  </si>
  <si>
    <t>BUN (standard)</t>
  </si>
  <si>
    <t>уреаза, кольорова кінцева точка</t>
  </si>
  <si>
    <t>132 тестів</t>
  </si>
  <si>
    <t>B551-66</t>
  </si>
  <si>
    <t>66 тестів</t>
  </si>
  <si>
    <t>C525-60</t>
  </si>
  <si>
    <r>
      <t xml:space="preserve">Вуглекислий газ </t>
    </r>
    <r>
      <rPr>
        <i/>
        <sz val="10"/>
        <rFont val="Arial Narrow"/>
        <family val="2"/>
        <charset val="204"/>
      </rPr>
      <t>(із стандартом)</t>
    </r>
  </si>
  <si>
    <r>
      <t xml:space="preserve">Carbon Dioxide </t>
    </r>
    <r>
      <rPr>
        <i/>
        <sz val="10"/>
        <rFont val="Arial Narrow"/>
        <family val="2"/>
        <charset val="204"/>
      </rPr>
      <t>(with standard)</t>
    </r>
  </si>
  <si>
    <t>Углекислый газ (со стандартом)</t>
  </si>
  <si>
    <t>N00043/20</t>
  </si>
  <si>
    <t>Вуглекислий газ</t>
  </si>
  <si>
    <t>Carbon Dioxide (CO2)</t>
  </si>
  <si>
    <t>Углекислый газ</t>
  </si>
  <si>
    <t>PEP-C</t>
  </si>
  <si>
    <t>D06520SV</t>
  </si>
  <si>
    <t>Вуглекислий газ стандарт</t>
  </si>
  <si>
    <t>Carbon Dioxide (CO2) standard</t>
  </si>
  <si>
    <t>Углекислый газ стандарт</t>
  </si>
  <si>
    <t>TC-TROL-I</t>
  </si>
  <si>
    <t>Вуглекислий газ контроль рівень I</t>
  </si>
  <si>
    <t>Carbon Dioxide (CO2) control level I</t>
  </si>
  <si>
    <t>Углекислый газ контроль уровень I</t>
  </si>
  <si>
    <t>12*3</t>
  </si>
  <si>
    <t>TC-TROL-II</t>
  </si>
  <si>
    <t>Вуглекислий газ контроль рівень II</t>
  </si>
  <si>
    <t>Carbon Dioxide (CO2) control level II</t>
  </si>
  <si>
    <t>Углекислый газ контроль уровень II</t>
  </si>
  <si>
    <r>
      <t xml:space="preserve">Гомоцистеїн </t>
    </r>
    <r>
      <rPr>
        <i/>
        <sz val="10"/>
        <color indexed="8"/>
        <rFont val="Arial Narrow"/>
        <family val="2"/>
        <charset val="204"/>
      </rPr>
      <t>(із стандартом)</t>
    </r>
  </si>
  <si>
    <r>
      <t xml:space="preserve">Homocysteine </t>
    </r>
    <r>
      <rPr>
        <i/>
        <sz val="10"/>
        <color indexed="8"/>
        <rFont val="Arial Narrow"/>
        <family val="2"/>
        <charset val="204"/>
      </rPr>
      <t>(iwith standard)</t>
    </r>
  </si>
  <si>
    <t>Гомоцистеин (со стандартом)</t>
  </si>
  <si>
    <t>Enzym. Recycling</t>
  </si>
  <si>
    <t>3*12,5</t>
  </si>
  <si>
    <t>1*6+1*4,5</t>
  </si>
  <si>
    <t>H650-120G</t>
  </si>
  <si>
    <t xml:space="preserve">Homocysteine </t>
  </si>
  <si>
    <t>3*10</t>
  </si>
  <si>
    <t>1*9</t>
  </si>
  <si>
    <t>905620SV</t>
  </si>
  <si>
    <t>Гомоцистеїн контролі</t>
  </si>
  <si>
    <t>Homocysteine control</t>
  </si>
  <si>
    <t>Гомоцистеин контроли</t>
  </si>
  <si>
    <t>4*1</t>
  </si>
  <si>
    <r>
      <t>Гомоцистеїн</t>
    </r>
    <r>
      <rPr>
        <i/>
        <sz val="10"/>
        <color indexed="8"/>
        <rFont val="Arial Narrow"/>
        <family val="2"/>
        <charset val="204"/>
      </rPr>
      <t xml:space="preserve"> (із стандартом)</t>
    </r>
  </si>
  <si>
    <t>Гомоцистеїн (со стандартом)</t>
  </si>
  <si>
    <t>3*25</t>
  </si>
  <si>
    <t>3*4+1*9</t>
  </si>
  <si>
    <t>H650-TROL</t>
  </si>
  <si>
    <t>Гомоцистеїн контроль рівень I, II, III</t>
  </si>
  <si>
    <t>Homocysteine control level I, II, III</t>
  </si>
  <si>
    <t>Гомоцистеин контроль, уровень I, II, III</t>
  </si>
  <si>
    <t>6*5</t>
  </si>
  <si>
    <t>D07850</t>
  </si>
  <si>
    <t>Етанол</t>
  </si>
  <si>
    <t>Ethanol</t>
  </si>
  <si>
    <t>Этанол</t>
  </si>
  <si>
    <t>Enzymatic, UV</t>
  </si>
  <si>
    <t>D07840</t>
  </si>
  <si>
    <t>Z05880</t>
  </si>
  <si>
    <t>Етанол стандарти / контролі</t>
  </si>
  <si>
    <t>Ethanol standard/control</t>
  </si>
  <si>
    <t>Этанол стандарты / контроли</t>
  </si>
  <si>
    <t>2*2*1</t>
  </si>
  <si>
    <t>D07950</t>
  </si>
  <si>
    <t>Жирні кислоти неестерифіковані</t>
  </si>
  <si>
    <t>Non-esterified fatty acids</t>
  </si>
  <si>
    <t>Жирные кислоты неэстерифицированные</t>
  </si>
  <si>
    <t>ACOD-PAP</t>
  </si>
  <si>
    <t>D07940</t>
  </si>
  <si>
    <t>Жирні кислоти не-естерифіковані</t>
  </si>
  <si>
    <t>D07963SV</t>
  </si>
  <si>
    <t>Жирні кислоти неестерифіковані стандарт</t>
  </si>
  <si>
    <t>Non-esterified fatty acids standard</t>
  </si>
  <si>
    <t>Жирные кислоты неэстерифицированные стандарт</t>
  </si>
  <si>
    <t>Жовчні кислоти</t>
  </si>
  <si>
    <t>Bile acids</t>
  </si>
  <si>
    <t>Желчные кислоты</t>
  </si>
  <si>
    <t>4*22,5</t>
  </si>
  <si>
    <t>Жовчни кислоти</t>
  </si>
  <si>
    <t>4*45</t>
  </si>
  <si>
    <t>Жовчні кислоти стандарт</t>
  </si>
  <si>
    <t>Bile acids standard</t>
  </si>
  <si>
    <t>Желчные кислоты стандарт</t>
  </si>
  <si>
    <t>D08140</t>
  </si>
  <si>
    <t>Лактат</t>
  </si>
  <si>
    <t>Lactate</t>
  </si>
  <si>
    <t>D08130</t>
  </si>
  <si>
    <t>Калибраторы</t>
  </si>
  <si>
    <t>Calibrators</t>
  </si>
  <si>
    <t>5-170/1</t>
  </si>
  <si>
    <t>Мультикалібратор біохімічний</t>
  </si>
  <si>
    <t xml:space="preserve">Multicalibrator biochemical </t>
  </si>
  <si>
    <t>Мультикалибратор биохимический</t>
  </si>
  <si>
    <t>5-170</t>
  </si>
  <si>
    <t>5-175/1</t>
  </si>
  <si>
    <t>5-175</t>
  </si>
  <si>
    <t>10*5</t>
  </si>
  <si>
    <t>D98485</t>
  </si>
  <si>
    <t>5*3</t>
  </si>
  <si>
    <t>TC-CAL-M/1</t>
  </si>
  <si>
    <t>TC-CAL-M</t>
  </si>
  <si>
    <t>TC-CAL-I/1</t>
  </si>
  <si>
    <t>Мультикалібратор біохімічний І</t>
  </si>
  <si>
    <t>TC-CAL-I</t>
  </si>
  <si>
    <t>TC-CAL-II/1</t>
  </si>
  <si>
    <t>Мультикалібратор біохімічний ІІ</t>
  </si>
  <si>
    <t>TC-CAL-II</t>
  </si>
  <si>
    <t>Контроли</t>
  </si>
  <si>
    <t>TC-Trol-N/1</t>
  </si>
  <si>
    <t xml:space="preserve">Control biochemical normal </t>
  </si>
  <si>
    <t>5-172/1</t>
  </si>
  <si>
    <t>5-172</t>
  </si>
  <si>
    <t>4*5</t>
  </si>
  <si>
    <t>TC-Trol-N</t>
  </si>
  <si>
    <t>D98481</t>
  </si>
  <si>
    <t>12*5</t>
  </si>
  <si>
    <t>TC-Trol-A/1</t>
  </si>
  <si>
    <t xml:space="preserve">Control biochemical abnormal </t>
  </si>
  <si>
    <t>Контроль биохимический патология</t>
  </si>
  <si>
    <t>5-173/1</t>
  </si>
  <si>
    <t>5-173</t>
  </si>
  <si>
    <t>TC-Trol-A</t>
  </si>
  <si>
    <t>D98482</t>
  </si>
  <si>
    <t>5-179/1</t>
  </si>
  <si>
    <t>Контроль ліпідів 1</t>
  </si>
  <si>
    <t>Lipid control 1</t>
  </si>
  <si>
    <t>Контроль липидов 1</t>
  </si>
  <si>
    <t>5-179</t>
  </si>
  <si>
    <t>3*1</t>
  </si>
  <si>
    <t>5-180/1</t>
  </si>
  <si>
    <t>Контроль ліпідів 2</t>
  </si>
  <si>
    <t>Lipid control 2</t>
  </si>
  <si>
    <t>Контроль липидов 2</t>
  </si>
  <si>
    <t>5-180</t>
  </si>
  <si>
    <t>D99486SV</t>
  </si>
  <si>
    <t>Контроль ліпідів</t>
  </si>
  <si>
    <t>Lipid control</t>
  </si>
  <si>
    <t>Контроль липидов</t>
  </si>
  <si>
    <t>D99486</t>
  </si>
  <si>
    <t>3*3</t>
  </si>
  <si>
    <t>H515-A1</t>
  </si>
  <si>
    <t>H515-A2</t>
  </si>
  <si>
    <t>D08581SV</t>
  </si>
  <si>
    <t>Сечовий контроль 1</t>
  </si>
  <si>
    <t>Urine control 1</t>
  </si>
  <si>
    <t>Контроль мочи 1</t>
  </si>
  <si>
    <t>D08581</t>
  </si>
  <si>
    <t xml:space="preserve">Сечовий контроль 1 </t>
  </si>
  <si>
    <t>D08582SV</t>
  </si>
  <si>
    <t>Сечовий контроль 2</t>
  </si>
  <si>
    <t>Urine control 2</t>
  </si>
  <si>
    <t>D08582</t>
  </si>
  <si>
    <t xml:space="preserve">Сечовий контроль 2 </t>
  </si>
  <si>
    <t>Наборы для автоматических систем "Солар"</t>
  </si>
  <si>
    <t>Kits for semi-automatic systems "Solar"</t>
  </si>
  <si>
    <r>
      <t xml:space="preserve">Cormay Gel Protein </t>
    </r>
    <r>
      <rPr>
        <i/>
        <sz val="10"/>
        <rFont val="Arial Narrow"/>
        <family val="2"/>
        <charset val="204"/>
      </rPr>
      <t>- набір для електрофоретичного визначення сироваткових протеїнів**</t>
    </r>
  </si>
  <si>
    <t>B5103-10</t>
  </si>
  <si>
    <t>Dade Moni-trol рівень І</t>
  </si>
  <si>
    <t>B5103-20</t>
  </si>
  <si>
    <t>5-249</t>
  </si>
  <si>
    <t>Білірубін заг./прям. - 2,5 стандарт</t>
  </si>
  <si>
    <t>5-250</t>
  </si>
  <si>
    <t>Білірубін заг./прям. - 20,0 стандарт</t>
  </si>
  <si>
    <t>5-107</t>
  </si>
  <si>
    <t>Білірубін стандарт</t>
  </si>
  <si>
    <t>URC-LIQ-1</t>
  </si>
  <si>
    <r>
      <t>Контроль сечі 1 патологія</t>
    </r>
    <r>
      <rPr>
        <i/>
        <sz val="10"/>
        <rFont val="Arial Narrow"/>
        <family val="2"/>
        <charset val="204"/>
      </rPr>
      <t xml:space="preserve"> (рідкий)</t>
    </r>
  </si>
  <si>
    <t>5*12</t>
  </si>
  <si>
    <t>URC-LIQ-2</t>
  </si>
  <si>
    <r>
      <t>Контроль сечі 2 норма</t>
    </r>
    <r>
      <rPr>
        <i/>
        <sz val="10"/>
        <rFont val="Arial Narrow"/>
        <family val="2"/>
        <charset val="204"/>
      </rPr>
      <t xml:space="preserve"> (рідкий)</t>
    </r>
  </si>
  <si>
    <t>URC-240-1</t>
  </si>
  <si>
    <t xml:space="preserve">Контроль сечі І високий нестандартний </t>
  </si>
  <si>
    <t>4*60</t>
  </si>
  <si>
    <t>URC-60-1</t>
  </si>
  <si>
    <t>4*15</t>
  </si>
  <si>
    <t>URC-240-2</t>
  </si>
  <si>
    <t>Контроль сечі ІІ низький нестандартний</t>
  </si>
  <si>
    <t>URC-60-2</t>
  </si>
  <si>
    <t xml:space="preserve">Контроль сечі ІІ низький нестандартний </t>
  </si>
  <si>
    <t>URC-240-3</t>
  </si>
  <si>
    <t xml:space="preserve">Контроль сечі ІІІ стандартний </t>
  </si>
  <si>
    <t>URC-60-3</t>
  </si>
  <si>
    <t>D96361</t>
  </si>
  <si>
    <t>Пирідоксал-5-Фосфат для алт та аст</t>
  </si>
  <si>
    <t>1-289</t>
  </si>
  <si>
    <t>2*48</t>
  </si>
  <si>
    <t>1*12</t>
  </si>
  <si>
    <t>1-281</t>
  </si>
  <si>
    <t>алт Bulk + 40%</t>
  </si>
  <si>
    <t>1*4000</t>
  </si>
  <si>
    <t>2*500</t>
  </si>
  <si>
    <t>2-213</t>
  </si>
  <si>
    <r>
      <t xml:space="preserve">Альбумін </t>
    </r>
    <r>
      <rPr>
        <i/>
        <sz val="10"/>
        <color indexed="8"/>
        <rFont val="Arial Narrow"/>
        <family val="2"/>
        <charset val="204"/>
      </rPr>
      <t>+ стандарт</t>
    </r>
  </si>
  <si>
    <t>2-270</t>
  </si>
  <si>
    <t>Альбумін Bulk + 47%</t>
  </si>
  <si>
    <t>1*5000</t>
  </si>
  <si>
    <t>1-292</t>
  </si>
  <si>
    <t>1-283</t>
  </si>
  <si>
    <t>Амілаза альфа Bulk + 5,7%</t>
  </si>
  <si>
    <t>1-293</t>
  </si>
  <si>
    <t>6*10</t>
  </si>
  <si>
    <t>1-290</t>
  </si>
  <si>
    <t>2*24</t>
  </si>
  <si>
    <t>1-282</t>
  </si>
  <si>
    <t>аст Bulk + 40%</t>
  </si>
  <si>
    <t>2-272</t>
  </si>
  <si>
    <t>Білірубін загальний Bulk + 42,8%</t>
  </si>
  <si>
    <t>2-273</t>
  </si>
  <si>
    <t>HSV 1+2 IgG</t>
  </si>
  <si>
    <t>Герпесу простого вірус 1+2 IgM</t>
  </si>
  <si>
    <t>HSV 1+2 IgM</t>
  </si>
  <si>
    <t>Герпесу простого вірус 2 IgG</t>
  </si>
  <si>
    <t>HSV 2 IgG</t>
  </si>
  <si>
    <t>Герпеса простого вирус 2 IgG</t>
  </si>
  <si>
    <t>Краснуха IgG</t>
  </si>
  <si>
    <t>Rubella IgG</t>
  </si>
  <si>
    <t>0-100 МО/мл</t>
  </si>
  <si>
    <t>Краснуха IgG Авідність</t>
  </si>
  <si>
    <t>Краснуха IgM</t>
  </si>
  <si>
    <t>Rubella IgM</t>
  </si>
  <si>
    <t>Токсоплазма IgG</t>
  </si>
  <si>
    <t>Toxo IgG</t>
  </si>
  <si>
    <t>Токсоплазма IgG Авідність</t>
  </si>
  <si>
    <t>Токсоплазма IgM</t>
  </si>
  <si>
    <t>Toxo IgM</t>
  </si>
  <si>
    <t>SHBG</t>
  </si>
  <si>
    <t xml:space="preserve">Тестостерон </t>
  </si>
  <si>
    <t>Тестостерон</t>
  </si>
  <si>
    <t>Testosterone</t>
  </si>
  <si>
    <t>Тестостерон (Дегідро-)</t>
  </si>
  <si>
    <t>Тестостерон вільний</t>
  </si>
  <si>
    <t>Трипсін неонатальний</t>
  </si>
  <si>
    <t>Набори для автоматичної системи "GENIO S"</t>
  </si>
  <si>
    <t>Набори для автоматичних систем "G26" та "Microgel"</t>
  </si>
  <si>
    <t>Набори для напівавтоматичних систем типу "Солар"</t>
  </si>
  <si>
    <t>X.</t>
  </si>
  <si>
    <t>АЛЕРГОДІАГНОСТИКА</t>
  </si>
  <si>
    <t>29-34</t>
  </si>
  <si>
    <t>Тест-системи</t>
  </si>
  <si>
    <t>Алергени - суміші</t>
  </si>
  <si>
    <t>Алергени - продукти харчування</t>
  </si>
  <si>
    <t>Алергени - побутові</t>
  </si>
  <si>
    <t>Алергени - пилкові</t>
  </si>
  <si>
    <t>Алергени - грибкові</t>
  </si>
  <si>
    <t>Алергени - лікарські препарати</t>
  </si>
  <si>
    <t>Алергени - професійні</t>
  </si>
  <si>
    <t>XI.</t>
  </si>
  <si>
    <t>ЕКСПРЕС-ДІАГНОСТИКА</t>
  </si>
  <si>
    <t>35-38</t>
  </si>
  <si>
    <t>Сечові діагностичні смужки</t>
  </si>
  <si>
    <t>Репродукція</t>
  </si>
  <si>
    <t>Ревматологія. Кардіологія</t>
  </si>
  <si>
    <t>Гепатити</t>
  </si>
  <si>
    <t>Наркотики на поверхнях (піт, слиз)</t>
  </si>
  <si>
    <t>Наркотики в сечі</t>
  </si>
  <si>
    <t>XX.</t>
  </si>
  <si>
    <t>ІМУНОФЛЮОРЕСЦЕНТНИЙ АНАЛІЗ</t>
  </si>
  <si>
    <t>80</t>
  </si>
  <si>
    <t>XXI.</t>
  </si>
  <si>
    <t>ХЕМІЛЮМІНІСЦЕНТНИЙ АНАЛІЗ</t>
  </si>
  <si>
    <t>XXII.</t>
  </si>
  <si>
    <t>КОНТРОЛЬНІ МАТЕРІАЛИ BIO-RAD</t>
  </si>
  <si>
    <t>XXIII.</t>
  </si>
  <si>
    <t>CD, АНТИТІЛА, ПРОТЕЇНИ</t>
  </si>
  <si>
    <t>XXIV.</t>
  </si>
  <si>
    <t>СИСТЕМИ ЗАБОРУ ВЗІРЦЯ</t>
  </si>
  <si>
    <t>XXV.</t>
  </si>
  <si>
    <t>РОЗХІДНІ МАТЕРІАЛИ</t>
  </si>
  <si>
    <t>XXVI.</t>
  </si>
  <si>
    <t>ДОЗАТОРИ</t>
  </si>
  <si>
    <t>XXVII.</t>
  </si>
  <si>
    <t>ЛАБОРАТОРНЕ ПРОГРАМНЕ ЗАБЕЗПЕЧЕННЯ</t>
  </si>
  <si>
    <t>XXVIІI.</t>
  </si>
  <si>
    <t>АЛФАВІТНИЙ ВКАЗІВНИК</t>
  </si>
  <si>
    <t>81-90</t>
  </si>
  <si>
    <t>HITACHI 911, 912</t>
  </si>
  <si>
    <t>55-57</t>
  </si>
  <si>
    <t>Специфічні протеїни</t>
  </si>
  <si>
    <t>PRESTIGE / SAPPHIRE (24 tray)</t>
  </si>
  <si>
    <t>58</t>
  </si>
  <si>
    <t>PRESTIGE / SAPPHIRE (36 tray)</t>
  </si>
  <si>
    <t>ACCENT-200 / BS-200</t>
  </si>
  <si>
    <t>ACCENT-300 / BS-300</t>
  </si>
  <si>
    <t>XV.</t>
  </si>
  <si>
    <t>ЛІКАРСЬКІ СЕРЕДНИКИ</t>
  </si>
  <si>
    <t>73</t>
  </si>
  <si>
    <t>XVI.</t>
  </si>
  <si>
    <t>НАРКОТИЧНІ СЕРЕДНИКИ</t>
  </si>
  <si>
    <t>74</t>
  </si>
  <si>
    <t>XVII.</t>
  </si>
  <si>
    <t>75</t>
  </si>
  <si>
    <t>XVIII.</t>
  </si>
  <si>
    <t>ПАРАЗИТОЛОГІЯ</t>
  </si>
  <si>
    <t>XII.</t>
  </si>
  <si>
    <t>КОМПЛЕКСИ АВТОМАТИЗОВАНОЇ МІКРОСКОПІЇ</t>
  </si>
  <si>
    <t>39</t>
  </si>
  <si>
    <t>XIII.</t>
  </si>
  <si>
    <t>ЛАБОРАТОРНА ІНФОРМАЦІЙНА СИСТЕМА</t>
  </si>
  <si>
    <t>EUR</t>
  </si>
  <si>
    <t>БХМ</t>
  </si>
  <si>
    <t>Bio-Rad</t>
  </si>
  <si>
    <t>Cormay</t>
  </si>
  <si>
    <t>DAI</t>
  </si>
  <si>
    <t>DRG</t>
  </si>
  <si>
    <t>Interlab</t>
  </si>
  <si>
    <t>Orgenium</t>
  </si>
  <si>
    <t>Orgentec</t>
  </si>
  <si>
    <t>Seac</t>
  </si>
  <si>
    <t>Tecodiag</t>
  </si>
  <si>
    <t>Sinnowa</t>
  </si>
  <si>
    <t>Гуска</t>
  </si>
  <si>
    <t>Dialab</t>
  </si>
  <si>
    <t>Dima</t>
  </si>
  <si>
    <t>Radim</t>
  </si>
  <si>
    <t>Roche</t>
  </si>
  <si>
    <t>Розчинник</t>
  </si>
  <si>
    <t>8-879</t>
  </si>
  <si>
    <t>Лізуючий реагент</t>
  </si>
  <si>
    <t>8-880</t>
  </si>
  <si>
    <t>Очисник</t>
  </si>
  <si>
    <t>8-868</t>
  </si>
  <si>
    <t>Промиваючий і консервуючий реагент</t>
  </si>
  <si>
    <t>8-860</t>
  </si>
  <si>
    <t>Контроль гематологічний 12 норма</t>
  </si>
  <si>
    <t>Q-146</t>
  </si>
  <si>
    <t>8-892</t>
  </si>
  <si>
    <t>8-893</t>
  </si>
  <si>
    <t>8-895</t>
  </si>
  <si>
    <t>8-896</t>
  </si>
  <si>
    <t>Тромбопластин PT-S-4 (сухий, з хлоридом кальцію, ISI 1,0-1,2)</t>
  </si>
  <si>
    <t>Хлорид кальцію 0,020 M</t>
  </si>
  <si>
    <r>
      <t>АПТЧ/АЧТЧ-Тест *</t>
    </r>
    <r>
      <rPr>
        <i/>
        <sz val="9"/>
        <rFont val="Arial Narrow"/>
        <family val="2"/>
        <charset val="204"/>
      </rPr>
      <t xml:space="preserve"> (АПТЧ, АЧР, ЧТЧ)</t>
    </r>
  </si>
  <si>
    <t>РНП-плазма</t>
  </si>
  <si>
    <t>АЛАТ</t>
  </si>
  <si>
    <t>1-216</t>
  </si>
  <si>
    <t>АСАТ</t>
  </si>
  <si>
    <t>1-214</t>
  </si>
  <si>
    <t>Глюкоза</t>
  </si>
  <si>
    <t>2-201</t>
  </si>
  <si>
    <t>Креатинін</t>
  </si>
  <si>
    <t>2-232</t>
  </si>
  <si>
    <t>Холестерин</t>
  </si>
  <si>
    <t>2-204</t>
  </si>
  <si>
    <t>Сечовина</t>
  </si>
  <si>
    <t>2-261</t>
  </si>
  <si>
    <t>5-172-1</t>
  </si>
  <si>
    <t>5-173-1</t>
  </si>
  <si>
    <t>D98624</t>
  </si>
  <si>
    <t>D98616</t>
  </si>
  <si>
    <t>D00221</t>
  </si>
  <si>
    <t>D95595</t>
  </si>
  <si>
    <t>D95116</t>
  </si>
  <si>
    <t>D98481SV</t>
  </si>
  <si>
    <t>D98482SV</t>
  </si>
  <si>
    <t>D98485SV</t>
  </si>
  <si>
    <t>Service</t>
  </si>
  <si>
    <t>Виробник</t>
  </si>
  <si>
    <t>Кат. №</t>
  </si>
  <si>
    <t>Назва</t>
  </si>
  <si>
    <t>Name</t>
  </si>
  <si>
    <t>Название</t>
  </si>
  <si>
    <t xml:space="preserve">Ціна, грн
(з ПДВ)* </t>
  </si>
  <si>
    <t>Ціна, $
(з ПДВ)</t>
  </si>
  <si>
    <t>Ціна, €
(з ПДВ)</t>
  </si>
  <si>
    <t>Service0</t>
  </si>
  <si>
    <t>Изготовитель</t>
  </si>
  <si>
    <t xml:space="preserve">Цена, грн (с НДС)* </t>
  </si>
  <si>
    <t>Цена, $ (с НДС)</t>
  </si>
  <si>
    <t>Цена, € (с НДС)</t>
  </si>
  <si>
    <t>Producer</t>
  </si>
  <si>
    <t>Cat. No.</t>
  </si>
  <si>
    <t xml:space="preserve">Price, UAH (VAT)* </t>
  </si>
  <si>
    <t>Price, $ (VAT)</t>
  </si>
  <si>
    <t>Price, € (VAT)</t>
  </si>
  <si>
    <t>sect</t>
  </si>
  <si>
    <t>sect0</t>
  </si>
  <si>
    <t>subsect0</t>
  </si>
  <si>
    <t>RAD120</t>
  </si>
  <si>
    <t>subsect</t>
  </si>
  <si>
    <t>А/т внутріклітинні</t>
  </si>
  <si>
    <t>Gliadin IgA</t>
  </si>
  <si>
    <t>Gliadin IgG</t>
  </si>
  <si>
    <t>ASCA IgA</t>
  </si>
  <si>
    <t>ASCA IgG</t>
  </si>
  <si>
    <t>А/т до лізоциму</t>
  </si>
  <si>
    <t>Фолієва кислота</t>
  </si>
  <si>
    <t>Амфетамін</t>
  </si>
  <si>
    <t>Амфетаміну метаболіти</t>
  </si>
  <si>
    <t>Барбітурати</t>
  </si>
  <si>
    <t>Бензодіазепіни</t>
  </si>
  <si>
    <t>Бупренорфін</t>
  </si>
  <si>
    <t>Котінін</t>
  </si>
  <si>
    <t>Метадон</t>
  </si>
  <si>
    <t>Метамфетамін</t>
  </si>
  <si>
    <t>Фенциклідин</t>
  </si>
  <si>
    <t>Інволукрін</t>
  </si>
  <si>
    <t>Метилфенідат</t>
  </si>
  <si>
    <t>Фентаніл</t>
  </si>
  <si>
    <t>Хромоглікат</t>
  </si>
  <si>
    <t>Тіроксин</t>
  </si>
  <si>
    <t>Трийодтіронін</t>
  </si>
  <si>
    <t>Тіреотропний гормон</t>
  </si>
  <si>
    <t>Трийодтіронін вільний</t>
  </si>
  <si>
    <t>Тіреоглобулін</t>
  </si>
  <si>
    <t>Лютеїнізуючий гормон</t>
  </si>
  <si>
    <t>Фолікулостимулюючий гормон</t>
  </si>
  <si>
    <t>Альфа-фетопротеїн</t>
  </si>
  <si>
    <t>Раковоембріональний антиген</t>
  </si>
  <si>
    <r>
      <t xml:space="preserve">REAGENTS FOR HORIBA ABX,   DIATRON: </t>
    </r>
    <r>
      <rPr>
        <b/>
        <i/>
        <sz val="16"/>
        <color indexed="9"/>
        <rFont val="Arial Narrow"/>
        <family val="2"/>
        <charset val="204"/>
      </rPr>
      <t xml:space="preserve">Micros 45, Micros 60, Abacus Junior
</t>
    </r>
    <r>
      <rPr>
        <i/>
        <sz val="16"/>
        <color indexed="9"/>
        <rFont val="Arial Narrow"/>
        <family val="2"/>
        <charset val="204"/>
      </rPr>
      <t>(18 parameters)</t>
    </r>
  </si>
  <si>
    <t>8-866</t>
  </si>
  <si>
    <t>8-870</t>
  </si>
  <si>
    <t xml:space="preserve">ENZYMATIC CLEANER </t>
  </si>
  <si>
    <t>РЕАГЕНТИ ДЛЯ MINDRAY: BC 2800, BC 3000, BC 3000+, BC 3200, ДЛЯ SINNOWA: HB-7021 (18 параметрів)</t>
  </si>
  <si>
    <r>
      <t xml:space="preserve">РЕАГЕНТЫ  ДЛЯ MINDRAY: </t>
    </r>
    <r>
      <rPr>
        <b/>
        <i/>
        <sz val="18"/>
        <color indexed="9"/>
        <rFont val="Arial Narrow"/>
        <family val="2"/>
        <charset val="204"/>
      </rPr>
      <t>BC 2800, BC 3000, BC 3000+, BC 3200</t>
    </r>
  </si>
  <si>
    <r>
      <t xml:space="preserve">REAGENTS FOR MINDRAY: </t>
    </r>
    <r>
      <rPr>
        <b/>
        <i/>
        <sz val="18"/>
        <color indexed="9"/>
        <rFont val="Arial Narrow"/>
        <family val="2"/>
        <charset val="204"/>
      </rPr>
      <t>BC 2800, BC 3000, BC 3000+, BC 3200</t>
    </r>
  </si>
  <si>
    <t>LYSING REAGENT CN FREE</t>
  </si>
  <si>
    <t>1*500 мл</t>
  </si>
  <si>
    <t>ENZYMATIC CLEANER FORTE (Deproteinizer)</t>
  </si>
  <si>
    <t>8-894</t>
  </si>
  <si>
    <t>CLEANER (Detergent-Washing reagent)</t>
  </si>
  <si>
    <t>FLUSH (Washing and conservation reagent)</t>
  </si>
  <si>
    <t>12*17 мл</t>
  </si>
  <si>
    <r>
      <t xml:space="preserve">РЕАГЕНТЫ  ДЛЯ ABBOTT LABORATORIES: </t>
    </r>
    <r>
      <rPr>
        <b/>
        <i/>
        <sz val="16"/>
        <color indexed="9"/>
        <rFont val="Arial Narrow"/>
        <family val="2"/>
        <charset val="204"/>
      </rPr>
      <t>Cell-Dyn 100, 300, 400, 500, 800, 900</t>
    </r>
  </si>
  <si>
    <r>
      <t xml:space="preserve">REAGENTS FOR ABBOTT LABORATORIES: </t>
    </r>
    <r>
      <rPr>
        <b/>
        <i/>
        <sz val="16"/>
        <color indexed="9"/>
        <rFont val="Arial Narrow"/>
        <family val="2"/>
        <charset val="204"/>
      </rPr>
      <t>Cell-Dyn 100, 300, 400, 500, 800, 900</t>
    </r>
  </si>
  <si>
    <t xml:space="preserve">DILUENT </t>
  </si>
  <si>
    <t>8-822</t>
  </si>
  <si>
    <t xml:space="preserve">LYSING REAGENT </t>
  </si>
  <si>
    <t>2*50 мл</t>
  </si>
  <si>
    <t>РЕАГЕНТИ ДЛЯ ABBOTT LABORATORIES: Cell-Dyn 610, 1500 (напівавтом.); 1300, 1400, 1600, 1700, 2000 (автомат.)</t>
  </si>
  <si>
    <r>
      <t xml:space="preserve">РЕАГЕНТЫ  ДЛЯ ABBOTT LABORATORIES: </t>
    </r>
    <r>
      <rPr>
        <b/>
        <i/>
        <sz val="16"/>
        <color indexed="9"/>
        <rFont val="Arial Narrow"/>
        <family val="2"/>
        <charset val="204"/>
      </rPr>
      <t xml:space="preserve">Cell-Dyn 610, 1500 </t>
    </r>
    <r>
      <rPr>
        <i/>
        <sz val="16"/>
        <color indexed="9"/>
        <rFont val="Arial Narrow"/>
        <family val="2"/>
        <charset val="204"/>
      </rPr>
      <t>(полуавтомат.)</t>
    </r>
    <r>
      <rPr>
        <b/>
        <i/>
        <sz val="16"/>
        <color indexed="9"/>
        <rFont val="Arial Narrow"/>
        <family val="2"/>
        <charset val="204"/>
      </rPr>
      <t xml:space="preserve">;  1300, 1400, 1600, 1700, 2000 </t>
    </r>
    <r>
      <rPr>
        <i/>
        <sz val="16"/>
        <color indexed="9"/>
        <rFont val="Arial Narrow"/>
        <family val="2"/>
        <charset val="204"/>
      </rPr>
      <t>(автомат.)</t>
    </r>
  </si>
  <si>
    <r>
      <t xml:space="preserve">REAGENTS FOR ABBOTT LABORATORIES: </t>
    </r>
    <r>
      <rPr>
        <b/>
        <i/>
        <sz val="16"/>
        <color indexed="9"/>
        <rFont val="Arial Narrow"/>
        <family val="2"/>
        <charset val="204"/>
      </rPr>
      <t xml:space="preserve">Cell-Dyn 610, 1500 </t>
    </r>
    <r>
      <rPr>
        <i/>
        <sz val="16"/>
        <color indexed="9"/>
        <rFont val="Arial Narrow"/>
        <family val="2"/>
        <charset val="204"/>
      </rPr>
      <t>(semi -automat.)</t>
    </r>
    <r>
      <rPr>
        <b/>
        <i/>
        <sz val="16"/>
        <color indexed="9"/>
        <rFont val="Arial Narrow"/>
        <family val="2"/>
        <charset val="204"/>
      </rPr>
      <t xml:space="preserve">;  1300, 1400, 1600, 1700, 2000 </t>
    </r>
    <r>
      <rPr>
        <i/>
        <sz val="16"/>
        <color indexed="9"/>
        <rFont val="Arial Narrow"/>
        <family val="2"/>
        <charset val="204"/>
      </rPr>
      <t>(automat.)</t>
    </r>
  </si>
  <si>
    <t>8-823</t>
  </si>
  <si>
    <t>8-826</t>
  </si>
  <si>
    <t>8-824</t>
  </si>
  <si>
    <r>
      <t xml:space="preserve">РЕАГЕНТЫ  ДЛЯ COULTER: </t>
    </r>
    <r>
      <rPr>
        <b/>
        <i/>
        <sz val="16"/>
        <color indexed="9"/>
        <rFont val="Arial Narrow"/>
        <family val="2"/>
        <charset val="204"/>
      </rPr>
      <t>S, S junior, S senior, S 560, S 770, S5, S7, S-Plus (I), S 880, T 880, MD 8</t>
    </r>
  </si>
  <si>
    <r>
      <t xml:space="preserve">REAGENTS FOR COULTER: </t>
    </r>
    <r>
      <rPr>
        <b/>
        <i/>
        <sz val="16"/>
        <color indexed="9"/>
        <rFont val="Arial Narrow"/>
        <family val="2"/>
        <charset val="204"/>
      </rPr>
      <t>S, S junior, S senior, S 560, S 770, S5, S7, S-Plus (I), S 880, T 880, MD 8</t>
    </r>
  </si>
  <si>
    <t>8-873</t>
  </si>
  <si>
    <r>
      <t xml:space="preserve">РЕАГЕНТЫ  ДЛЯ COULTER: </t>
    </r>
    <r>
      <rPr>
        <b/>
        <i/>
        <sz val="16"/>
        <color indexed="9"/>
        <rFont val="Arial Narrow"/>
        <family val="2"/>
        <charset val="204"/>
      </rPr>
      <t>ST, TC 10, T540, T890, 7660, S880, S890, S-plus II, III, IV, V, VI (with CHD), JT, JR,Micro DIFF (II) 16, JS, MD 18,  Micro DIFF (II) 16, JS, MD 18,  Onyx, Onyx Plus, Onyx A/L, Onyx A/L plus, SKTR, Act 18</t>
    </r>
  </si>
  <si>
    <r>
      <t xml:space="preserve">REAGENTS FOR COULTER: </t>
    </r>
    <r>
      <rPr>
        <b/>
        <i/>
        <sz val="16"/>
        <color indexed="9"/>
        <rFont val="Arial Narrow"/>
        <family val="2"/>
        <charset val="204"/>
      </rPr>
      <t>ST, TC 10, T540, T890, 7660, S880, S890, S-plus II, III, IV, V, VI (with CHD), JT, JR,Micro DIFF (II) 16, JS, MD 18,  Micro DIFF (II) 16, JS, MD 18,  Onyx, Onyx Plus, Onyx A/L, Onyx A/L plus, SKTR, Act 18</t>
    </r>
  </si>
  <si>
    <t>Q-103</t>
  </si>
  <si>
    <t>HAEMADILUENT DIFF</t>
  </si>
  <si>
    <t>Q-123</t>
  </si>
  <si>
    <t>HAEMALYSER DIFF</t>
  </si>
  <si>
    <t>Q-141</t>
  </si>
  <si>
    <t>Очисник ферментний форте**</t>
  </si>
  <si>
    <t>ENZYMATIC CLEANER FORTE</t>
  </si>
  <si>
    <t>100 мл</t>
  </si>
  <si>
    <r>
      <t xml:space="preserve">РЕАГЕНТЫ  ДЛЯ SYSMEX: </t>
    </r>
    <r>
      <rPr>
        <b/>
        <i/>
        <sz val="16"/>
        <color indexed="9"/>
        <rFont val="Arial Narrow"/>
        <family val="2"/>
        <charset val="204"/>
      </rPr>
      <t>K 800, K 1000, K 4500</t>
    </r>
  </si>
  <si>
    <r>
      <t xml:space="preserve">REAGENTS FOR SYSMEX: </t>
    </r>
    <r>
      <rPr>
        <b/>
        <i/>
        <sz val="16"/>
        <color indexed="9"/>
        <rFont val="Arial Narrow"/>
        <family val="2"/>
        <charset val="204"/>
      </rPr>
      <t>K 800, K 1000, K 4500</t>
    </r>
  </si>
  <si>
    <t>500 мл</t>
  </si>
  <si>
    <t>URIT</t>
  </si>
  <si>
    <t>B80001X</t>
  </si>
  <si>
    <t>20 л</t>
  </si>
  <si>
    <t>B80002X</t>
  </si>
  <si>
    <t>5 л</t>
  </si>
  <si>
    <t>B81001X</t>
  </si>
  <si>
    <t>Lytic Reagent</t>
  </si>
  <si>
    <t>1 л</t>
  </si>
  <si>
    <t>B82001X</t>
  </si>
  <si>
    <t>B83001X</t>
  </si>
  <si>
    <t>Probe Cleaner</t>
  </si>
  <si>
    <r>
      <t>РЕАГЕНТЫ  ДЛЯ BOULE MEDICAL: с</t>
    </r>
    <r>
      <rPr>
        <b/>
        <i/>
        <sz val="16"/>
        <color indexed="9"/>
        <rFont val="Arial Narrow"/>
        <family val="2"/>
        <charset val="204"/>
      </rPr>
      <t>ерия анализаторов MEDONIC и SWELAB</t>
    </r>
  </si>
  <si>
    <r>
      <t xml:space="preserve">REAGENTS FOR BOULE MEDICAL: </t>
    </r>
    <r>
      <rPr>
        <b/>
        <i/>
        <sz val="16"/>
        <color indexed="9"/>
        <rFont val="Arial Narrow"/>
        <family val="2"/>
        <charset val="204"/>
      </rPr>
      <t>MEDONIC and SWELAB series</t>
    </r>
  </si>
  <si>
    <t xml:space="preserve">по запиту </t>
  </si>
  <si>
    <t xml:space="preserve">оn request </t>
  </si>
  <si>
    <t>по запросу</t>
  </si>
  <si>
    <t>8-815</t>
  </si>
  <si>
    <t>8-839</t>
  </si>
  <si>
    <t>CLEANER CONCENTRATE</t>
  </si>
  <si>
    <t>8-813</t>
  </si>
  <si>
    <t>8-814</t>
  </si>
  <si>
    <t>LYSING REAGENT CN FREE!</t>
  </si>
  <si>
    <t>8-804</t>
  </si>
  <si>
    <t>8-816</t>
  </si>
  <si>
    <t>8-818</t>
  </si>
  <si>
    <t>ORPHEE</t>
  </si>
  <si>
    <r>
      <t xml:space="preserve">Mythic 18 </t>
    </r>
    <r>
      <rPr>
        <b/>
        <i/>
        <sz val="12"/>
        <rFont val="Arial Narrow"/>
        <family val="2"/>
        <charset val="204"/>
      </rPr>
      <t>(16 параметрів)</t>
    </r>
  </si>
  <si>
    <t>H-041-1</t>
  </si>
  <si>
    <t>Контроль гематологічний 3D норма</t>
  </si>
  <si>
    <t>MYT-3D CONTROL NORMAL</t>
  </si>
  <si>
    <t>1*3 ml</t>
  </si>
  <si>
    <t>H-041</t>
  </si>
  <si>
    <t>6*3 ml</t>
  </si>
  <si>
    <t>H-040-1</t>
  </si>
  <si>
    <t>Контроль гематологічний 3D 3 рівні</t>
  </si>
  <si>
    <t>MYT-3D CONTROL</t>
  </si>
  <si>
    <t>1*3*3 ml</t>
  </si>
  <si>
    <t>H-040</t>
  </si>
  <si>
    <t>2*3*3 ml</t>
  </si>
  <si>
    <r>
      <t xml:space="preserve">Mythic 22 </t>
    </r>
    <r>
      <rPr>
        <b/>
        <i/>
        <sz val="12"/>
        <rFont val="Arial Narrow"/>
        <family val="2"/>
        <charset val="204"/>
      </rPr>
      <t>(22 параметри)</t>
    </r>
  </si>
  <si>
    <t>H-043</t>
  </si>
  <si>
    <t>Контроль гематологічний 5D норма</t>
  </si>
  <si>
    <t>MYT-5D CONTROL NORMAL</t>
  </si>
  <si>
    <t>H-039</t>
  </si>
  <si>
    <t>Контроль гематологічний 5D 3 рівні</t>
  </si>
  <si>
    <t>MYT-5D CONTROL</t>
  </si>
  <si>
    <t>КОНТРОЛІ ДЛЯ ORPHEE: Mythic 18 ABX: Micros series; Minos STX/STEL/STEX; Argos/Helios; ABBOTT: Cell-Dyn 1500/2000 BAYER: Advia 60 NIHON series; COULTER: S Plus II, IV, V,VI, JR, JS, JT, ST, STKR; MD Series; ONYX, AcT 8, AcT 10, AcT Diff, AcT Diff II; MELET SCHL. series; DANAM DATECELL series; MINDRAY series; MEDONIC series; DIATRON series</t>
  </si>
  <si>
    <r>
      <t>КОНТРОЛИ К ORPHEE:</t>
    </r>
    <r>
      <rPr>
        <b/>
        <sz val="16"/>
        <color indexed="9"/>
        <rFont val="Arial Narrow"/>
        <family val="2"/>
        <charset val="204"/>
      </rPr>
      <t xml:space="preserve"> </t>
    </r>
    <r>
      <rPr>
        <b/>
        <i/>
        <sz val="16"/>
        <color indexed="9"/>
        <rFont val="Arial Narrow"/>
        <family val="2"/>
        <charset val="204"/>
      </rPr>
      <t>Mythic 18</t>
    </r>
    <r>
      <rPr>
        <b/>
        <sz val="16"/>
        <color indexed="9"/>
        <rFont val="Arial Narrow"/>
        <family val="2"/>
        <charset val="204"/>
      </rPr>
      <t xml:space="preserve">   </t>
    </r>
    <r>
      <rPr>
        <b/>
        <u/>
        <sz val="16"/>
        <color indexed="9"/>
        <rFont val="Arial Narrow"/>
        <family val="2"/>
        <charset val="204"/>
      </rPr>
      <t>ABX:</t>
    </r>
    <r>
      <rPr>
        <b/>
        <sz val="16"/>
        <color indexed="9"/>
        <rFont val="Arial Narrow"/>
        <family val="2"/>
        <charset val="204"/>
      </rPr>
      <t xml:space="preserve"> </t>
    </r>
    <r>
      <rPr>
        <b/>
        <i/>
        <sz val="16"/>
        <color indexed="9"/>
        <rFont val="Arial Narrow"/>
        <family val="2"/>
        <charset val="204"/>
      </rPr>
      <t>Micros series;</t>
    </r>
    <r>
      <rPr>
        <b/>
        <sz val="16"/>
        <color indexed="9"/>
        <rFont val="Arial Narrow"/>
        <family val="2"/>
        <charset val="204"/>
      </rPr>
      <t xml:space="preserve"> </t>
    </r>
    <r>
      <rPr>
        <b/>
        <i/>
        <sz val="16"/>
        <color indexed="9"/>
        <rFont val="Arial Narrow"/>
        <family val="2"/>
        <charset val="204"/>
      </rPr>
      <t xml:space="preserve">Minos STX/STEL/STEX; Argos/Helios; </t>
    </r>
    <r>
      <rPr>
        <b/>
        <u/>
        <sz val="16"/>
        <color indexed="9"/>
        <rFont val="Arial Narrow"/>
        <family val="2"/>
        <charset val="204"/>
      </rPr>
      <t>ABBOTT:</t>
    </r>
    <r>
      <rPr>
        <b/>
        <i/>
        <sz val="16"/>
        <color indexed="9"/>
        <rFont val="Arial Narrow"/>
        <family val="2"/>
        <charset val="204"/>
      </rPr>
      <t xml:space="preserve"> Cell-Dyn 1500/2000   </t>
    </r>
    <r>
      <rPr>
        <b/>
        <u/>
        <sz val="16"/>
        <color indexed="9"/>
        <rFont val="Arial Narrow"/>
        <family val="2"/>
        <charset val="204"/>
      </rPr>
      <t>BAYER:</t>
    </r>
    <r>
      <rPr>
        <b/>
        <i/>
        <sz val="16"/>
        <color indexed="9"/>
        <rFont val="Arial Narrow"/>
        <family val="2"/>
        <charset val="204"/>
      </rPr>
      <t xml:space="preserve"> Advia 60   </t>
    </r>
    <r>
      <rPr>
        <b/>
        <u/>
        <sz val="16"/>
        <color indexed="9"/>
        <rFont val="Arial Narrow"/>
        <family val="2"/>
        <charset val="204"/>
      </rPr>
      <t>NIHON</t>
    </r>
    <r>
      <rPr>
        <b/>
        <i/>
        <sz val="16"/>
        <color indexed="9"/>
        <rFont val="Arial Narrow"/>
        <family val="2"/>
        <charset val="204"/>
      </rPr>
      <t xml:space="preserve"> series; </t>
    </r>
    <r>
      <rPr>
        <b/>
        <u/>
        <sz val="16"/>
        <color indexed="9"/>
        <rFont val="Arial Narrow"/>
        <family val="2"/>
        <charset val="204"/>
      </rPr>
      <t>COULTER:</t>
    </r>
    <r>
      <rPr>
        <b/>
        <i/>
        <sz val="16"/>
        <color indexed="9"/>
        <rFont val="Arial Narrow"/>
        <family val="2"/>
        <charset val="204"/>
      </rPr>
      <t xml:space="preserve"> S Plus II, IV, V,VI, JR, JS, JT, ST, STKR; </t>
    </r>
    <r>
      <rPr>
        <b/>
        <u/>
        <sz val="16"/>
        <color indexed="9"/>
        <rFont val="Arial Narrow"/>
        <family val="2"/>
        <charset val="204"/>
      </rPr>
      <t>MD</t>
    </r>
    <r>
      <rPr>
        <b/>
        <i/>
        <sz val="16"/>
        <color indexed="9"/>
        <rFont val="Arial Narrow"/>
        <family val="2"/>
        <charset val="204"/>
      </rPr>
      <t xml:space="preserve"> Series; ONYX, AcT 8, AcT 10, AcT Diff, AcT Diff II; </t>
    </r>
    <r>
      <rPr>
        <b/>
        <u/>
        <sz val="16"/>
        <color indexed="9"/>
        <rFont val="Arial Narrow"/>
        <family val="2"/>
        <charset val="204"/>
      </rPr>
      <t>MELET SCHL.</t>
    </r>
    <r>
      <rPr>
        <b/>
        <i/>
        <sz val="16"/>
        <color indexed="9"/>
        <rFont val="Arial Narrow"/>
        <family val="2"/>
        <charset val="204"/>
      </rPr>
      <t xml:space="preserve"> series; </t>
    </r>
    <r>
      <rPr>
        <b/>
        <u/>
        <sz val="16"/>
        <color indexed="9"/>
        <rFont val="Arial Narrow"/>
        <family val="2"/>
        <charset val="204"/>
      </rPr>
      <t xml:space="preserve">DANAM   DATECELL </t>
    </r>
    <r>
      <rPr>
        <b/>
        <i/>
        <sz val="16"/>
        <color indexed="9"/>
        <rFont val="Arial Narrow"/>
        <family val="2"/>
        <charset val="204"/>
      </rPr>
      <t xml:space="preserve">series; </t>
    </r>
    <r>
      <rPr>
        <b/>
        <u/>
        <sz val="16"/>
        <color indexed="9"/>
        <rFont val="Arial Narrow"/>
        <family val="2"/>
        <charset val="204"/>
      </rPr>
      <t>MINDRAY</t>
    </r>
    <r>
      <rPr>
        <b/>
        <i/>
        <sz val="16"/>
        <color indexed="9"/>
        <rFont val="Arial Narrow"/>
        <family val="2"/>
        <charset val="204"/>
      </rPr>
      <t xml:space="preserve"> series;   </t>
    </r>
    <r>
      <rPr>
        <b/>
        <u/>
        <sz val="16"/>
        <color indexed="9"/>
        <rFont val="Arial Narrow"/>
        <family val="2"/>
        <charset val="204"/>
      </rPr>
      <t>MEDONIC</t>
    </r>
    <r>
      <rPr>
        <b/>
        <i/>
        <sz val="16"/>
        <color indexed="9"/>
        <rFont val="Arial Narrow"/>
        <family val="2"/>
        <charset val="204"/>
      </rPr>
      <t xml:space="preserve"> series; </t>
    </r>
    <r>
      <rPr>
        <b/>
        <u/>
        <sz val="16"/>
        <color indexed="9"/>
        <rFont val="Arial Narrow"/>
        <family val="2"/>
        <charset val="204"/>
      </rPr>
      <t>DIATRON</t>
    </r>
    <r>
      <rPr>
        <b/>
        <i/>
        <sz val="16"/>
        <color indexed="9"/>
        <rFont val="Arial Narrow"/>
        <family val="2"/>
        <charset val="204"/>
      </rPr>
      <t xml:space="preserve"> series</t>
    </r>
  </si>
  <si>
    <r>
      <t xml:space="preserve">Тиреоглобулин </t>
    </r>
    <r>
      <rPr>
        <i/>
        <sz val="10"/>
        <rFont val="Arial Narrow"/>
        <family val="2"/>
        <charset val="204"/>
      </rPr>
      <t>(ТГ)</t>
    </r>
  </si>
  <si>
    <t xml:space="preserve">100-29 </t>
  </si>
  <si>
    <t xml:space="preserve"> K232</t>
  </si>
  <si>
    <t xml:space="preserve"> K201</t>
  </si>
  <si>
    <r>
      <t>Тиреотропний гормон</t>
    </r>
    <r>
      <rPr>
        <i/>
        <sz val="10"/>
        <rFont val="Arial Narrow"/>
        <family val="2"/>
        <charset val="204"/>
      </rPr>
      <t xml:space="preserve"> (ТТГ)</t>
    </r>
  </si>
  <si>
    <r>
      <t>Тиреотропный гормон</t>
    </r>
    <r>
      <rPr>
        <i/>
        <sz val="10"/>
        <rFont val="Arial Narrow"/>
        <family val="2"/>
        <charset val="204"/>
      </rPr>
      <t xml:space="preserve"> (ТТГ)</t>
    </r>
  </si>
  <si>
    <t xml:space="preserve">100-11 </t>
  </si>
  <si>
    <r>
      <t xml:space="preserve">Тиреотропний гормон </t>
    </r>
    <r>
      <rPr>
        <i/>
        <sz val="10"/>
        <rFont val="Arial Narrow"/>
        <family val="2"/>
        <charset val="204"/>
      </rPr>
      <t>(ТТГ)</t>
    </r>
  </si>
  <si>
    <r>
      <t xml:space="preserve">Тиреотропный гормон </t>
    </r>
    <r>
      <rPr>
        <i/>
        <sz val="10"/>
        <rFont val="Arial Narrow"/>
        <family val="2"/>
        <charset val="204"/>
      </rPr>
      <t>(ТТГ)</t>
    </r>
  </si>
  <si>
    <r>
      <t xml:space="preserve">Тиреотропний гормон 3-го покоління </t>
    </r>
    <r>
      <rPr>
        <i/>
        <sz val="10"/>
        <rFont val="Arial Narrow"/>
        <family val="2"/>
        <charset val="204"/>
      </rPr>
      <t>(ТТГ)</t>
    </r>
  </si>
  <si>
    <t>X-3952</t>
  </si>
  <si>
    <t>100-15</t>
  </si>
  <si>
    <r>
      <t xml:space="preserve">Тиреотропний гормон неонатальний </t>
    </r>
    <r>
      <rPr>
        <i/>
        <sz val="10"/>
        <rFont val="Arial Narrow"/>
        <family val="2"/>
        <charset val="204"/>
      </rPr>
      <t>(в сухій плямі крові)</t>
    </r>
  </si>
  <si>
    <r>
      <t xml:space="preserve">TSH neonatal </t>
    </r>
    <r>
      <rPr>
        <i/>
        <sz val="10"/>
        <rFont val="Arial Narrow"/>
        <family val="2"/>
        <charset val="204"/>
      </rPr>
      <t>(in dry blood spot)</t>
    </r>
  </si>
  <si>
    <r>
      <t xml:space="preserve">Тиреотропный гормон неонатальный </t>
    </r>
    <r>
      <rPr>
        <i/>
        <sz val="10"/>
        <rFont val="Arial Narrow"/>
        <family val="2"/>
        <charset val="204"/>
      </rPr>
      <t>(в сухом пятне крови)</t>
    </r>
  </si>
  <si>
    <t xml:space="preserve"> K212</t>
  </si>
  <si>
    <r>
      <t xml:space="preserve">Тироксин </t>
    </r>
    <r>
      <rPr>
        <i/>
        <sz val="10"/>
        <rFont val="Arial Narrow"/>
        <family val="2"/>
        <charset val="204"/>
      </rPr>
      <t>(Т4)</t>
    </r>
  </si>
  <si>
    <t xml:space="preserve">100-10 </t>
  </si>
  <si>
    <t>X-3956</t>
  </si>
  <si>
    <t xml:space="preserve"> K214</t>
  </si>
  <si>
    <r>
      <t xml:space="preserve">Тироксин вільний </t>
    </r>
    <r>
      <rPr>
        <i/>
        <sz val="10"/>
        <rFont val="Arial Narrow"/>
        <family val="2"/>
        <charset val="204"/>
      </rPr>
      <t>(ВТ4)</t>
    </r>
  </si>
  <si>
    <r>
      <t xml:space="preserve">Тироксин свободный </t>
    </r>
    <r>
      <rPr>
        <i/>
        <sz val="10"/>
        <rFont val="Arial Narrow"/>
        <family val="2"/>
        <charset val="204"/>
      </rPr>
      <t>(СТ4)</t>
    </r>
  </si>
  <si>
    <t xml:space="preserve">100-09 </t>
  </si>
  <si>
    <t>X-3962</t>
  </si>
  <si>
    <t xml:space="preserve"> K211</t>
  </si>
  <si>
    <r>
      <t xml:space="preserve">Трийодтиронін </t>
    </r>
    <r>
      <rPr>
        <i/>
        <sz val="10"/>
        <rFont val="Arial Narrow"/>
        <family val="2"/>
        <charset val="204"/>
      </rPr>
      <t>(Т3)</t>
    </r>
  </si>
  <si>
    <r>
      <t xml:space="preserve">Трийодтиронин </t>
    </r>
    <r>
      <rPr>
        <i/>
        <sz val="10"/>
        <rFont val="Arial Narrow"/>
        <family val="2"/>
        <charset val="204"/>
      </rPr>
      <t>(Т3)</t>
    </r>
  </si>
  <si>
    <t xml:space="preserve">100-08 </t>
  </si>
  <si>
    <t>X-3954</t>
  </si>
  <si>
    <t>100-36</t>
  </si>
  <si>
    <t>X-3970</t>
  </si>
  <si>
    <r>
      <t xml:space="preserve">Трийодтіронін вільний </t>
    </r>
    <r>
      <rPr>
        <i/>
        <sz val="10"/>
        <rFont val="Arial Narrow"/>
        <family val="2"/>
        <charset val="204"/>
      </rPr>
      <t>(ВТ3)</t>
    </r>
  </si>
  <si>
    <t xml:space="preserve">T3 Free </t>
  </si>
  <si>
    <r>
      <t xml:space="preserve">Трийодтиронин свободный </t>
    </r>
    <r>
      <rPr>
        <i/>
        <sz val="10"/>
        <rFont val="Arial Narrow"/>
        <family val="2"/>
        <charset val="204"/>
      </rPr>
      <t>(СТ3)</t>
    </r>
  </si>
  <si>
    <t xml:space="preserve"> K213</t>
  </si>
  <si>
    <t>Reproductive panel</t>
  </si>
  <si>
    <t>100-37</t>
  </si>
  <si>
    <r>
      <t xml:space="preserve">Вагітністю (з) асоційований білок плазми </t>
    </r>
    <r>
      <rPr>
        <i/>
        <sz val="10"/>
        <rFont val="Arial Narrow"/>
        <family val="2"/>
        <charset val="204"/>
      </rPr>
      <t>(PAPP-A)</t>
    </r>
  </si>
  <si>
    <t xml:space="preserve"> K238</t>
  </si>
  <si>
    <r>
      <t>Вагітністю (з) асоційований білок плазми</t>
    </r>
    <r>
      <rPr>
        <i/>
        <sz val="10"/>
        <rFont val="Arial Narrow"/>
        <family val="2"/>
        <charset val="204"/>
      </rPr>
      <t xml:space="preserve"> (PAPP-A)</t>
    </r>
  </si>
  <si>
    <r>
      <t xml:space="preserve">Беременностью (с) ассоциированый белок плазмы </t>
    </r>
    <r>
      <rPr>
        <i/>
        <sz val="10"/>
        <rFont val="Arial Narrow"/>
        <family val="2"/>
        <charset val="204"/>
      </rPr>
      <t>(PAPP-A)</t>
    </r>
  </si>
  <si>
    <t xml:space="preserve"> K215</t>
  </si>
  <si>
    <r>
      <t xml:space="preserve">Дегідроепіандростерону сульфат </t>
    </r>
    <r>
      <rPr>
        <i/>
        <sz val="10"/>
        <rFont val="Arial Narrow"/>
        <family val="2"/>
        <charset val="204"/>
      </rPr>
      <t>(ДГЕАС)</t>
    </r>
  </si>
  <si>
    <r>
      <t xml:space="preserve">Дегидроэпиандростерона сульфат </t>
    </r>
    <r>
      <rPr>
        <i/>
        <sz val="10"/>
        <rFont val="Arial Narrow"/>
        <family val="2"/>
        <charset val="204"/>
      </rPr>
      <t>(ДГЭАС)</t>
    </r>
  </si>
  <si>
    <t xml:space="preserve">100-20 </t>
  </si>
  <si>
    <t xml:space="preserve"> K208</t>
  </si>
  <si>
    <t>Эстрадіол</t>
  </si>
  <si>
    <t>100-35</t>
  </si>
  <si>
    <t>X-3976</t>
  </si>
  <si>
    <r>
      <t xml:space="preserve">Лютеїнізуючий гормон </t>
    </r>
    <r>
      <rPr>
        <i/>
        <sz val="10"/>
        <rFont val="Arial Narrow"/>
        <family val="2"/>
        <charset val="204"/>
      </rPr>
      <t>(ЛГ)</t>
    </r>
  </si>
  <si>
    <r>
      <t xml:space="preserve">Лютеинизирующий гормон </t>
    </r>
    <r>
      <rPr>
        <i/>
        <sz val="10"/>
        <rFont val="Arial Narrow"/>
        <family val="2"/>
        <charset val="204"/>
      </rPr>
      <t>(ЛГ)</t>
    </r>
  </si>
  <si>
    <t xml:space="preserve">100-05 </t>
  </si>
  <si>
    <t xml:space="preserve"> K202</t>
  </si>
  <si>
    <t xml:space="preserve">100-02 </t>
  </si>
  <si>
    <t xml:space="preserve"> K207</t>
  </si>
  <si>
    <t xml:space="preserve">Прогестерон </t>
  </si>
  <si>
    <t xml:space="preserve">100-31 </t>
  </si>
  <si>
    <t xml:space="preserve"> K217</t>
  </si>
  <si>
    <t>X-3960</t>
  </si>
  <si>
    <t xml:space="preserve">100-04 </t>
  </si>
  <si>
    <t xml:space="preserve"> K206</t>
  </si>
  <si>
    <t>100-30</t>
  </si>
  <si>
    <r>
      <t xml:space="preserve">Статевого гормону зв'язуючий глобулін </t>
    </r>
    <r>
      <rPr>
        <i/>
        <sz val="10"/>
        <rFont val="Arial Narrow"/>
        <family val="2"/>
        <charset val="204"/>
      </rPr>
      <t>(СГЗГ)</t>
    </r>
  </si>
  <si>
    <r>
      <t xml:space="preserve">Полового гормона связывающий глобулин </t>
    </r>
    <r>
      <rPr>
        <i/>
        <sz val="10"/>
        <rFont val="Arial Narrow"/>
        <family val="2"/>
        <charset val="204"/>
      </rPr>
      <t>(ПГСГ)</t>
    </r>
  </si>
  <si>
    <t xml:space="preserve">100-03 </t>
  </si>
  <si>
    <t xml:space="preserve"> K209</t>
  </si>
  <si>
    <t>X-3972</t>
  </si>
  <si>
    <t>X-3974</t>
  </si>
  <si>
    <r>
      <t xml:space="preserve">Фолікулостимулюючий гормон </t>
    </r>
    <r>
      <rPr>
        <i/>
        <sz val="10"/>
        <rFont val="Arial Narrow"/>
        <family val="2"/>
        <charset val="204"/>
      </rPr>
      <t>(ФСГ)</t>
    </r>
  </si>
  <si>
    <r>
      <t xml:space="preserve">Фолликулостимулирующий гормон </t>
    </r>
    <r>
      <rPr>
        <i/>
        <sz val="10"/>
        <rFont val="Arial Narrow"/>
        <family val="2"/>
        <charset val="204"/>
      </rPr>
      <t>(ФСГ)</t>
    </r>
  </si>
  <si>
    <t xml:space="preserve">100-06 </t>
  </si>
  <si>
    <t xml:space="preserve"> K203</t>
  </si>
  <si>
    <r>
      <t xml:space="preserve">Хоріонічний гонадотропін </t>
    </r>
    <r>
      <rPr>
        <i/>
        <sz val="10"/>
        <rFont val="Arial Narrow"/>
        <family val="2"/>
        <charset val="204"/>
      </rPr>
      <t>(ХГл) (в сечі)</t>
    </r>
  </si>
  <si>
    <r>
      <t xml:space="preserve">hCG </t>
    </r>
    <r>
      <rPr>
        <i/>
        <sz val="10"/>
        <rFont val="Arial Narrow"/>
        <family val="2"/>
        <charset val="204"/>
      </rPr>
      <t>(urine)</t>
    </r>
  </si>
  <si>
    <r>
      <t xml:space="preserve">Хорионический гонадотропин </t>
    </r>
    <r>
      <rPr>
        <i/>
        <sz val="10"/>
        <rFont val="Arial Narrow"/>
        <family val="2"/>
        <charset val="204"/>
      </rPr>
      <t>(ХГч) (в моче)</t>
    </r>
  </si>
  <si>
    <t xml:space="preserve">100-07 </t>
  </si>
  <si>
    <r>
      <t xml:space="preserve">Хоріонічний гонадотропін </t>
    </r>
    <r>
      <rPr>
        <i/>
        <sz val="10"/>
        <rFont val="Arial Narrow"/>
        <family val="2"/>
        <charset val="204"/>
      </rPr>
      <t>(ХГл)</t>
    </r>
  </si>
  <si>
    <r>
      <t>Хорионический гонадотропин</t>
    </r>
    <r>
      <rPr>
        <i/>
        <sz val="10"/>
        <rFont val="Arial Narrow"/>
        <family val="2"/>
        <charset val="204"/>
      </rPr>
      <t xml:space="preserve"> (ХГч)</t>
    </r>
  </si>
  <si>
    <t xml:space="preserve"> K205</t>
  </si>
  <si>
    <r>
      <t xml:space="preserve">Хоріонічний гонадотропін бета </t>
    </r>
    <r>
      <rPr>
        <i/>
        <sz val="10"/>
        <rFont val="Arial Narrow"/>
        <family val="2"/>
        <charset val="204"/>
      </rPr>
      <t>(ХГл бета)</t>
    </r>
  </si>
  <si>
    <r>
      <t xml:space="preserve">Хорионический гонадотропин </t>
    </r>
    <r>
      <rPr>
        <i/>
        <sz val="10"/>
        <rFont val="Arial Narrow"/>
        <family val="2"/>
        <charset val="204"/>
      </rPr>
      <t xml:space="preserve">(ХГч) </t>
    </r>
    <r>
      <rPr>
        <b/>
        <sz val="10"/>
        <rFont val="Arial Narrow"/>
        <family val="2"/>
        <charset val="204"/>
      </rPr>
      <t xml:space="preserve">бета </t>
    </r>
    <r>
      <rPr>
        <i/>
        <sz val="10"/>
        <rFont val="Arial Narrow"/>
        <family val="2"/>
        <charset val="204"/>
      </rPr>
      <t>(ХГч бета)</t>
    </r>
  </si>
  <si>
    <t xml:space="preserve">100-38 </t>
  </si>
  <si>
    <t xml:space="preserve"> K235</t>
  </si>
  <si>
    <r>
      <t xml:space="preserve">Хоріонічний гонадотропін бета вільний </t>
    </r>
    <r>
      <rPr>
        <i/>
        <sz val="10"/>
        <rFont val="Arial Narrow"/>
        <family val="2"/>
        <charset val="204"/>
      </rPr>
      <t>(ХГл бета вільний)</t>
    </r>
  </si>
  <si>
    <r>
      <t xml:space="preserve">Хорионический гонадотропин бета свободный </t>
    </r>
    <r>
      <rPr>
        <i/>
        <sz val="10"/>
        <rFont val="Arial Narrow"/>
        <family val="2"/>
        <charset val="204"/>
      </rPr>
      <t>(ХГч бета свободный)</t>
    </r>
  </si>
  <si>
    <t xml:space="preserve"> K225</t>
  </si>
  <si>
    <r>
      <t xml:space="preserve">Альфа-фетопротеїн </t>
    </r>
    <r>
      <rPr>
        <i/>
        <sz val="10"/>
        <rFont val="Arial Narrow"/>
        <family val="2"/>
        <charset val="204"/>
      </rPr>
      <t>(АФП)</t>
    </r>
  </si>
  <si>
    <r>
      <t xml:space="preserve">Альфа-фетопротеин </t>
    </r>
    <r>
      <rPr>
        <i/>
        <sz val="10"/>
        <rFont val="Arial Narrow"/>
        <family val="2"/>
        <charset val="204"/>
      </rPr>
      <t>(АФП)</t>
    </r>
  </si>
  <si>
    <t xml:space="preserve">100-14 </t>
  </si>
  <si>
    <t>T-8456</t>
  </si>
  <si>
    <t>D-4156</t>
  </si>
  <si>
    <t>Лактоферин</t>
  </si>
  <si>
    <t xml:space="preserve">Lactoferrin </t>
  </si>
  <si>
    <t>Лактоферрин</t>
  </si>
  <si>
    <t>Т-8462</t>
  </si>
  <si>
    <r>
      <t xml:space="preserve">ОНКО-скрін </t>
    </r>
    <r>
      <rPr>
        <i/>
        <sz val="10"/>
        <rFont val="Arial Narrow"/>
        <family val="2"/>
        <charset val="204"/>
      </rPr>
      <t>(СА-125, РЕА, ПСА, АФП)</t>
    </r>
  </si>
  <si>
    <t>ОNCO-screen (СА-125, CEA, PSA, AFP)</t>
  </si>
  <si>
    <t>ОНКО-скрин (СА-125, РЕА, ПСА, АФП)</t>
  </si>
  <si>
    <t xml:space="preserve">100-17 </t>
  </si>
  <si>
    <r>
      <t xml:space="preserve">Простат-специфічний антиген </t>
    </r>
    <r>
      <rPr>
        <i/>
        <sz val="10"/>
        <rFont val="Arial Narrow"/>
        <family val="2"/>
        <charset val="204"/>
      </rPr>
      <t>(ПСА)</t>
    </r>
  </si>
  <si>
    <r>
      <t xml:space="preserve">Простат-специфический антиген </t>
    </r>
    <r>
      <rPr>
        <i/>
        <sz val="10"/>
        <rFont val="Arial Narrow"/>
        <family val="2"/>
        <charset val="204"/>
      </rPr>
      <t>(ПСА)</t>
    </r>
  </si>
  <si>
    <t>T-8458</t>
  </si>
  <si>
    <t xml:space="preserve"> K221</t>
  </si>
  <si>
    <t xml:space="preserve"> K231</t>
  </si>
  <si>
    <r>
      <t xml:space="preserve">Простат-специфічний антиген вільний </t>
    </r>
    <r>
      <rPr>
        <i/>
        <sz val="10"/>
        <rFont val="Arial Narrow"/>
        <family val="2"/>
        <charset val="204"/>
      </rPr>
      <t>(ВПСА)</t>
    </r>
  </si>
  <si>
    <r>
      <t xml:space="preserve">Простат-специфический антиген свободный </t>
    </r>
    <r>
      <rPr>
        <i/>
        <sz val="10"/>
        <rFont val="Arial Narrow"/>
        <family val="2"/>
        <charset val="204"/>
      </rPr>
      <t>(СПСА)</t>
    </r>
  </si>
  <si>
    <t xml:space="preserve">100-18 </t>
  </si>
  <si>
    <t>T-8460</t>
  </si>
  <si>
    <t>T-8470</t>
  </si>
  <si>
    <r>
      <t>Раковий маркер 19-9 (ш.к.т.)</t>
    </r>
    <r>
      <rPr>
        <i/>
        <sz val="10"/>
        <rFont val="Arial Narrow"/>
        <family val="2"/>
        <charset val="204"/>
      </rPr>
      <t xml:space="preserve"> (СА 19-9)</t>
    </r>
  </si>
  <si>
    <r>
      <t>Раковый маркер 19-9 (ж.к.т.)</t>
    </r>
    <r>
      <rPr>
        <i/>
        <sz val="10"/>
        <rFont val="Arial Narrow"/>
        <family val="2"/>
        <charset val="204"/>
      </rPr>
      <t xml:space="preserve"> (СА 19-9)</t>
    </r>
  </si>
  <si>
    <t xml:space="preserve"> K223</t>
  </si>
  <si>
    <t xml:space="preserve">100-33 </t>
  </si>
  <si>
    <t xml:space="preserve"> K228</t>
  </si>
  <si>
    <r>
      <t xml:space="preserve">Раковий маркер М20 </t>
    </r>
    <r>
      <rPr>
        <i/>
        <sz val="10"/>
        <rFont val="Arial Narrow"/>
        <family val="2"/>
        <charset val="204"/>
      </rPr>
      <t>(аналог BR 27.29, Biomira)</t>
    </r>
  </si>
  <si>
    <r>
      <t xml:space="preserve">М20 </t>
    </r>
    <r>
      <rPr>
        <i/>
        <sz val="10"/>
        <rFont val="Arial Narrow"/>
        <family val="2"/>
        <charset val="204"/>
      </rPr>
      <t>(analogue of BR 27.29, Biomira)</t>
    </r>
  </si>
  <si>
    <r>
      <t xml:space="preserve">Раковый маркер М20 </t>
    </r>
    <r>
      <rPr>
        <i/>
        <sz val="10"/>
        <rFont val="Arial Narrow"/>
        <family val="2"/>
        <charset val="204"/>
      </rPr>
      <t>(аналог BR 27.29, Biomira)</t>
    </r>
  </si>
  <si>
    <t xml:space="preserve"> K227</t>
  </si>
  <si>
    <r>
      <t xml:space="preserve">Раковий маркер М22 </t>
    </r>
    <r>
      <rPr>
        <i/>
        <sz val="10"/>
        <rFont val="Arial Narrow"/>
        <family val="2"/>
        <charset val="204"/>
      </rPr>
      <t>(аналог МСА, Roche)</t>
    </r>
  </si>
  <si>
    <r>
      <t xml:space="preserve">М22 </t>
    </r>
    <r>
      <rPr>
        <i/>
        <sz val="10"/>
        <rFont val="Arial Narrow"/>
        <family val="2"/>
        <charset val="204"/>
      </rPr>
      <t>(analogue of МСА, Roche)</t>
    </r>
  </si>
  <si>
    <r>
      <t xml:space="preserve">Раковый маркер М22 </t>
    </r>
    <r>
      <rPr>
        <i/>
        <sz val="10"/>
        <rFont val="Arial Narrow"/>
        <family val="2"/>
        <charset val="204"/>
      </rPr>
      <t>(аналог МСА, Roche)</t>
    </r>
  </si>
  <si>
    <t xml:space="preserve"> K226</t>
  </si>
  <si>
    <r>
      <t xml:space="preserve">Раковий маркер молочної залози 15-3 </t>
    </r>
    <r>
      <rPr>
        <i/>
        <sz val="10"/>
        <rFont val="Arial Narrow"/>
        <family val="2"/>
        <charset val="204"/>
      </rPr>
      <t>(СА 15-3)</t>
    </r>
  </si>
  <si>
    <r>
      <t xml:space="preserve">Раковый маркер молочной железы 15-3 </t>
    </r>
    <r>
      <rPr>
        <i/>
        <sz val="10"/>
        <rFont val="Arial Narrow"/>
        <family val="2"/>
        <charset val="204"/>
      </rPr>
      <t>(СА 15-3)</t>
    </r>
  </si>
  <si>
    <t>T-8472</t>
  </si>
  <si>
    <t>100-34</t>
  </si>
  <si>
    <t xml:space="preserve"> K222</t>
  </si>
  <si>
    <r>
      <t xml:space="preserve">Раковий маркер яйників 125 </t>
    </r>
    <r>
      <rPr>
        <i/>
        <sz val="10"/>
        <rFont val="Arial Narrow"/>
        <family val="2"/>
        <charset val="204"/>
      </rPr>
      <t>(СА 125)</t>
    </r>
  </si>
  <si>
    <r>
      <t xml:space="preserve">Раковый маркер яичников 125 </t>
    </r>
    <r>
      <rPr>
        <i/>
        <sz val="10"/>
        <rFont val="Arial Narrow"/>
        <family val="2"/>
        <charset val="204"/>
      </rPr>
      <t>(СА 125)</t>
    </r>
  </si>
  <si>
    <t>T-8466</t>
  </si>
  <si>
    <t xml:space="preserve">100-21 </t>
  </si>
  <si>
    <t xml:space="preserve"> K224</t>
  </si>
  <si>
    <r>
      <t xml:space="preserve">Раковоембріональний антиген </t>
    </r>
    <r>
      <rPr>
        <i/>
        <sz val="10"/>
        <rFont val="Arial Narrow"/>
        <family val="2"/>
        <charset val="204"/>
      </rPr>
      <t>(РЕА)</t>
    </r>
  </si>
  <si>
    <r>
      <t xml:space="preserve">Раковоэмбриональный антиген </t>
    </r>
    <r>
      <rPr>
        <i/>
        <sz val="10"/>
        <rFont val="Arial Narrow"/>
        <family val="2"/>
        <charset val="204"/>
      </rPr>
      <t>(РЭА)</t>
    </r>
  </si>
  <si>
    <t>100-32</t>
  </si>
  <si>
    <t>T-8468</t>
  </si>
  <si>
    <r>
      <t>Трофобластспецифічний бета-1 глобулін</t>
    </r>
    <r>
      <rPr>
        <i/>
        <sz val="10"/>
        <rFont val="Arial Narrow"/>
        <family val="2"/>
        <charset val="204"/>
      </rPr>
      <t xml:space="preserve"> (ТБГ)</t>
    </r>
  </si>
  <si>
    <t>TBG</t>
  </si>
  <si>
    <r>
      <t>Трофобластспецифический бета-1 глобулин</t>
    </r>
    <r>
      <rPr>
        <i/>
        <sz val="10"/>
        <rFont val="Arial Narrow"/>
        <family val="2"/>
        <charset val="204"/>
      </rPr>
      <t xml:space="preserve"> (ТБГ)</t>
    </r>
  </si>
  <si>
    <t>100-22</t>
  </si>
  <si>
    <t>Т-8552</t>
  </si>
  <si>
    <t>Імунологічні маркери</t>
  </si>
  <si>
    <t>Иммунологические маркеры</t>
  </si>
  <si>
    <t>Immunological Markers</t>
  </si>
  <si>
    <t xml:space="preserve"> K181</t>
  </si>
  <si>
    <t xml:space="preserve">Антитіла до гліадину, IgA </t>
  </si>
  <si>
    <t xml:space="preserve">Антитела к глиадину, IgA </t>
  </si>
  <si>
    <t>D-3756</t>
  </si>
  <si>
    <t xml:space="preserve"> K180</t>
  </si>
  <si>
    <t xml:space="preserve">Антитіла до гліадину, IgG </t>
  </si>
  <si>
    <t xml:space="preserve">Антитела к глиадину, IgG </t>
  </si>
  <si>
    <t>D-3754</t>
  </si>
  <si>
    <t>A-8658</t>
  </si>
  <si>
    <t xml:space="preserve">Антитіла до ДНК односпіральної, IgG </t>
  </si>
  <si>
    <t>Anti-usDNA IgG</t>
  </si>
  <si>
    <t xml:space="preserve">Антитела к ДНК односпиральной, IgG </t>
  </si>
  <si>
    <t>A-8656</t>
  </si>
  <si>
    <t>Антитіла до ДНК двоспіральної, IgG</t>
  </si>
  <si>
    <t>Антитела к ДНК двуспиральной, IgG</t>
  </si>
  <si>
    <t xml:space="preserve"> K133</t>
  </si>
  <si>
    <t>Антитіла до мієлопероксидази</t>
  </si>
  <si>
    <t>Антитела к миелопероксидазе</t>
  </si>
  <si>
    <t xml:space="preserve"> K161</t>
  </si>
  <si>
    <t>Антитіла до трансглутамінази, IgA</t>
  </si>
  <si>
    <t>Anti-TG IgA</t>
  </si>
  <si>
    <t>Антитела к трансглутаминазе, IgA</t>
  </si>
  <si>
    <t xml:space="preserve"> K160</t>
  </si>
  <si>
    <t>Антитіла до трансглутамінази, IgG</t>
  </si>
  <si>
    <t>Антитела к трансглутаминазе, IgG</t>
  </si>
  <si>
    <t>A-8652</t>
  </si>
  <si>
    <t>Ревматоїдний фактор, IgM</t>
  </si>
  <si>
    <t>RF IgM</t>
  </si>
  <si>
    <t>A-8654</t>
  </si>
  <si>
    <t>Ревматоїдний фактор, антитіла</t>
  </si>
  <si>
    <t>Anti-RF</t>
  </si>
  <si>
    <t>Ревматоидный фактор, антитела</t>
  </si>
  <si>
    <t xml:space="preserve"> K250</t>
  </si>
  <si>
    <r>
      <t xml:space="preserve">С-реактивний білок </t>
    </r>
    <r>
      <rPr>
        <i/>
        <sz val="10"/>
        <rFont val="Arial Narrow"/>
        <family val="2"/>
        <charset val="204"/>
      </rPr>
      <t>(СРБ)</t>
    </r>
  </si>
  <si>
    <r>
      <t xml:space="preserve">С-реактивный белок </t>
    </r>
    <r>
      <rPr>
        <i/>
        <sz val="10"/>
        <rFont val="Arial Narrow"/>
        <family val="2"/>
        <charset val="204"/>
      </rPr>
      <t>(СРБ)</t>
    </r>
  </si>
  <si>
    <t>A-9002</t>
  </si>
  <si>
    <r>
      <t xml:space="preserve">С-реактивний білок </t>
    </r>
    <r>
      <rPr>
        <i/>
        <sz val="10"/>
        <rFont val="Arial Narrow"/>
        <family val="2"/>
        <charset val="204"/>
      </rPr>
      <t>високочутливий (СРБ)</t>
    </r>
  </si>
  <si>
    <r>
      <t>CRP</t>
    </r>
    <r>
      <rPr>
        <i/>
        <sz val="10"/>
        <rFont val="Arial Narrow"/>
        <family val="2"/>
        <charset val="204"/>
      </rPr>
      <t xml:space="preserve"> (high sensitivity)</t>
    </r>
  </si>
  <si>
    <r>
      <t xml:space="preserve">С-реактивный белок </t>
    </r>
    <r>
      <rPr>
        <i/>
        <sz val="10"/>
        <rFont val="Arial Narrow"/>
        <family val="2"/>
        <charset val="204"/>
      </rPr>
      <t>высокочувствительный (СРБ)</t>
    </r>
  </si>
  <si>
    <t>D-3758</t>
  </si>
  <si>
    <t xml:space="preserve">Трансглутаміназа, IgA </t>
  </si>
  <si>
    <t xml:space="preserve">Трансглутаминаза, IgA </t>
  </si>
  <si>
    <t>D-3760</t>
  </si>
  <si>
    <t>Трансглутаміназа, IgG</t>
  </si>
  <si>
    <t>Трансглутаминаза, IgG</t>
  </si>
  <si>
    <t>Цитокіни</t>
  </si>
  <si>
    <t>Цитокины</t>
  </si>
  <si>
    <t>Cytokines</t>
  </si>
  <si>
    <t>A-8766</t>
  </si>
  <si>
    <t>ІЛ-1 бета</t>
  </si>
  <si>
    <t>IL-1 бета</t>
  </si>
  <si>
    <t>ИЛ-1 бета</t>
  </si>
  <si>
    <t>A-8764</t>
  </si>
  <si>
    <t>ІЛ-1 рецептору антагоніст</t>
  </si>
  <si>
    <t>IL-1 receptor antagonist</t>
  </si>
  <si>
    <t>ИЛ-1 рецептора антагонист</t>
  </si>
  <si>
    <t>A-8774</t>
  </si>
  <si>
    <t>A-8770</t>
  </si>
  <si>
    <t>ІЛ-18</t>
  </si>
  <si>
    <t>IL-18</t>
  </si>
  <si>
    <t>ИЛ-18</t>
  </si>
  <si>
    <t>A-8772</t>
  </si>
  <si>
    <t xml:space="preserve">ІЛ-2 </t>
  </si>
  <si>
    <t xml:space="preserve">IL-2 </t>
  </si>
  <si>
    <t xml:space="preserve">ИЛ-2 </t>
  </si>
  <si>
    <t>A-8754</t>
  </si>
  <si>
    <t>A-8768</t>
  </si>
  <si>
    <t>A-8762</t>
  </si>
  <si>
    <t>A-8760</t>
  </si>
  <si>
    <r>
      <t xml:space="preserve">Інтерферон альфа </t>
    </r>
    <r>
      <rPr>
        <i/>
        <sz val="10"/>
        <rFont val="Arial Narrow"/>
        <family val="2"/>
        <charset val="204"/>
      </rPr>
      <t>(аутоімунні а/т)</t>
    </r>
  </si>
  <si>
    <r>
      <t xml:space="preserve">Interferon alpha </t>
    </r>
    <r>
      <rPr>
        <i/>
        <sz val="10"/>
        <rFont val="Arial Narrow"/>
        <family val="2"/>
        <charset val="204"/>
      </rPr>
      <t>(autoimmune Ab)</t>
    </r>
  </si>
  <si>
    <r>
      <t xml:space="preserve">Интерферон альфа </t>
    </r>
    <r>
      <rPr>
        <i/>
        <sz val="10"/>
        <rFont val="Arial Narrow"/>
        <family val="2"/>
        <charset val="204"/>
      </rPr>
      <t>(аутоимунные а/т)</t>
    </r>
  </si>
  <si>
    <t>A-8758</t>
  </si>
  <si>
    <t>Інтерферон альфа</t>
  </si>
  <si>
    <t>Interferon alpha</t>
  </si>
  <si>
    <t>Интерферон альфа</t>
  </si>
  <si>
    <t>A-8752</t>
  </si>
  <si>
    <t>Interferon gamma</t>
  </si>
  <si>
    <t>Интерферон гамма</t>
  </si>
  <si>
    <t>A-8756</t>
  </si>
  <si>
    <r>
      <t xml:space="preserve">Фактор некрозу пухлин альфа </t>
    </r>
    <r>
      <rPr>
        <i/>
        <sz val="10"/>
        <rFont val="Arial Narrow"/>
        <family val="2"/>
        <charset val="204"/>
      </rPr>
      <t>(TNF a)</t>
    </r>
  </si>
  <si>
    <t>Гіпофізарно-наднирникові маркери</t>
  </si>
  <si>
    <t>Гипофизно-надпочечные маркеры</t>
  </si>
  <si>
    <t>Hypophisis-Adrenal Markers</t>
  </si>
  <si>
    <t xml:space="preserve"> K204</t>
  </si>
  <si>
    <t xml:space="preserve">Гормон росту </t>
  </si>
  <si>
    <t xml:space="preserve">Growth Hormone </t>
  </si>
  <si>
    <t>A-8776</t>
  </si>
  <si>
    <t xml:space="preserve"> K210</t>
  </si>
  <si>
    <t xml:space="preserve">Кортизол </t>
  </si>
  <si>
    <t xml:space="preserve">Cortisol </t>
  </si>
  <si>
    <t>X-3964</t>
  </si>
  <si>
    <t xml:space="preserve">100-01 </t>
  </si>
  <si>
    <t>Infection - Hepatitis</t>
  </si>
  <si>
    <t>D-0352</t>
  </si>
  <si>
    <r>
      <t xml:space="preserve">Гепатит A, IgM </t>
    </r>
    <r>
      <rPr>
        <i/>
        <sz val="10"/>
        <rFont val="Arial Narrow"/>
        <family val="2"/>
        <charset val="204"/>
      </rPr>
      <t>(HAV IgM)</t>
    </r>
  </si>
  <si>
    <t>D-0356</t>
  </si>
  <si>
    <r>
      <t xml:space="preserve">Гепатит A, антиген </t>
    </r>
    <r>
      <rPr>
        <i/>
        <sz val="10"/>
        <rFont val="Arial Narrow"/>
        <family val="2"/>
        <charset val="204"/>
      </rPr>
      <t>(HAV Ag)</t>
    </r>
  </si>
  <si>
    <t>HAV Ag</t>
  </si>
  <si>
    <t>D-0362</t>
  </si>
  <si>
    <r>
      <t xml:space="preserve">Гепатит A, IgG </t>
    </r>
    <r>
      <rPr>
        <i/>
        <sz val="10"/>
        <rFont val="Arial Narrow"/>
        <family val="2"/>
        <charset val="204"/>
      </rPr>
      <t>(HAV IgG)</t>
    </r>
  </si>
  <si>
    <t>HAV IgG</t>
  </si>
  <si>
    <t>D-0564</t>
  </si>
  <si>
    <r>
      <t xml:space="preserve">Гепатит B ядерний антиген, IgM </t>
    </r>
    <r>
      <rPr>
        <i/>
        <sz val="10"/>
        <rFont val="Arial Narrow"/>
        <family val="2"/>
        <charset val="204"/>
      </rPr>
      <t>(HBc IgM)</t>
    </r>
  </si>
  <si>
    <r>
      <t xml:space="preserve">Гепатит B ядерный антиген, IgM </t>
    </r>
    <r>
      <rPr>
        <i/>
        <sz val="10"/>
        <rFont val="Arial Narrow"/>
        <family val="2"/>
        <charset val="204"/>
      </rPr>
      <t>(HBc IgM)</t>
    </r>
  </si>
  <si>
    <t>D-0566</t>
  </si>
  <si>
    <r>
      <t xml:space="preserve">Гепатит B ядерний антиген, антитіла </t>
    </r>
    <r>
      <rPr>
        <i/>
        <sz val="10"/>
        <rFont val="Arial Narrow"/>
        <family val="2"/>
        <charset val="204"/>
      </rPr>
      <t>(HBc Ab)</t>
    </r>
  </si>
  <si>
    <t>406-M</t>
  </si>
  <si>
    <t>Мелатонін</t>
  </si>
  <si>
    <t>3*96</t>
  </si>
  <si>
    <t>Метанефрін</t>
  </si>
  <si>
    <t>Метанефрін / Норметанефрін</t>
  </si>
  <si>
    <t>Норметанефрін</t>
  </si>
  <si>
    <t>Допамін</t>
  </si>
  <si>
    <t>Мікроканальцевий асоційов. білок аксонів</t>
  </si>
  <si>
    <t>Холецистокінін (26-33) несульфатний</t>
  </si>
  <si>
    <t>Хромогранін А</t>
  </si>
  <si>
    <t>Аутоиммунные маркеры</t>
  </si>
  <si>
    <t>А/т антимишині</t>
  </si>
  <si>
    <t>Технологія-Стандарт</t>
  </si>
  <si>
    <t>Циркулюючий імунний комплекс IgG</t>
  </si>
  <si>
    <t>Циркулюючий імунний комплекс IgM</t>
  </si>
  <si>
    <t>Аутоімунні маркери – імуноблот</t>
  </si>
  <si>
    <t>Аутоиммунные маркеры – иммуноблот</t>
  </si>
  <si>
    <t>Autoimmune Мarkers – IMMUNOBLOT</t>
  </si>
  <si>
    <t>ІЛ-2</t>
  </si>
  <si>
    <t>ІЛ-4</t>
  </si>
  <si>
    <t>IL-4</t>
  </si>
  <si>
    <t>ИЛ-4</t>
  </si>
  <si>
    <t>ІЛ-5</t>
  </si>
  <si>
    <t>ІЛ-6</t>
  </si>
  <si>
    <t>IL-6</t>
  </si>
  <si>
    <t>ИЛ-6</t>
  </si>
  <si>
    <t>ІЛ-7</t>
  </si>
  <si>
    <t>ІЛ-8</t>
  </si>
  <si>
    <t>IL-8</t>
  </si>
  <si>
    <t>ИЛ-8</t>
  </si>
  <si>
    <t>ІЛ-10</t>
  </si>
  <si>
    <t>IL-10</t>
  </si>
  <si>
    <t>ИЛ-10</t>
  </si>
  <si>
    <t>ІЛ-12</t>
  </si>
  <si>
    <t>ІЛ-13</t>
  </si>
  <si>
    <r>
      <t>Tumor Necrosis Factor- α</t>
    </r>
    <r>
      <rPr>
        <i/>
        <sz val="10"/>
        <rFont val="Arial Narrow"/>
        <family val="2"/>
        <charset val="204"/>
      </rPr>
      <t xml:space="preserve"> (TNF-a)</t>
    </r>
  </si>
  <si>
    <t>Комплемент C3d</t>
  </si>
  <si>
    <t>Комплемент C5a</t>
  </si>
  <si>
    <t>Комплемент гемолітичний</t>
  </si>
  <si>
    <t>Алергія харчова IgG</t>
  </si>
  <si>
    <t>Biomerica</t>
  </si>
  <si>
    <t xml:space="preserve">Аллергия пищевая IgG (90 аллергенов, "русская" панель)  </t>
  </si>
  <si>
    <t>1788U</t>
  </si>
  <si>
    <t>ІгE</t>
  </si>
  <si>
    <t>IgE Total</t>
  </si>
  <si>
    <t>ИгE</t>
  </si>
  <si>
    <t>413-9003</t>
  </si>
  <si>
    <t>ІгE специфічний</t>
  </si>
  <si>
    <t>IgE Specific</t>
  </si>
  <si>
    <t>CARLA IgE Specific Enzymatic Set</t>
  </si>
  <si>
    <t>игE специфический</t>
  </si>
  <si>
    <t>A1003</t>
  </si>
  <si>
    <t>ИгE специфический</t>
  </si>
  <si>
    <t>ІгE специфічний - алергени мікс оточуючі</t>
  </si>
  <si>
    <t>Набір калібраторів ALLERgen IgE</t>
  </si>
  <si>
    <t>Allergen IGE Calibration Set</t>
  </si>
  <si>
    <t>ИгE специфический - стандарты (6х1,5 мл)</t>
  </si>
  <si>
    <t>A9249</t>
  </si>
  <si>
    <t>Allergen IgE Positive Control</t>
  </si>
  <si>
    <t>CK-MB 3-Level Control</t>
  </si>
  <si>
    <t>Креатинкиназа-МВ 3-уровня контроль</t>
  </si>
  <si>
    <t>6*2</t>
  </si>
  <si>
    <t>1-239</t>
  </si>
  <si>
    <t>Лактатдегідрогеназа**</t>
  </si>
  <si>
    <t>Lectate Dehydrogenase</t>
  </si>
  <si>
    <t>Лактатдегидрогеназа</t>
  </si>
  <si>
    <t>1-315</t>
  </si>
  <si>
    <t>L533-150</t>
  </si>
  <si>
    <t>Лактатдегідрогеназа</t>
  </si>
  <si>
    <t>L535-240</t>
  </si>
  <si>
    <t>D00664</t>
  </si>
  <si>
    <t>Лактатдегідрогеназа - L</t>
  </si>
  <si>
    <t>Lectate Dehydrogenase-L</t>
  </si>
  <si>
    <t>Лактатдегидрогеназа - L</t>
  </si>
  <si>
    <t>L535-60</t>
  </si>
  <si>
    <t>D00657</t>
  </si>
  <si>
    <t>Лактатдегідрогеназа - P</t>
  </si>
  <si>
    <t>Lectate Dehydrogenase-P</t>
  </si>
  <si>
    <t>Лактатдегидрогеназа - P</t>
  </si>
  <si>
    <t>Оptimal. DGKC</t>
  </si>
  <si>
    <t>D94651</t>
  </si>
  <si>
    <t>1-309</t>
  </si>
  <si>
    <t>Ліпаза**</t>
  </si>
  <si>
    <t>Lipasa</t>
  </si>
  <si>
    <t>Липаза</t>
  </si>
  <si>
    <t>Colorimetric</t>
  </si>
  <si>
    <t>D01440</t>
  </si>
  <si>
    <t>Ліпаза</t>
  </si>
  <si>
    <t>A591-60</t>
  </si>
  <si>
    <t>Фосфатаза кисла</t>
  </si>
  <si>
    <t>Acid Phosphatase</t>
  </si>
  <si>
    <t>1-218</t>
  </si>
  <si>
    <t>Фосфатаза лужна**</t>
  </si>
  <si>
    <t>ALP</t>
  </si>
  <si>
    <t>Фосфатаза щелочная</t>
  </si>
  <si>
    <t>IFCC, AMP buffer, kinetic</t>
  </si>
  <si>
    <t>1-212</t>
  </si>
  <si>
    <t>A505-400</t>
  </si>
  <si>
    <t>Фосфатаза лужна</t>
  </si>
  <si>
    <t>1-317</t>
  </si>
  <si>
    <t>D95561</t>
  </si>
  <si>
    <t>opt.DGKC</t>
  </si>
  <si>
    <t>A505-240</t>
  </si>
  <si>
    <t>A504-150</t>
  </si>
  <si>
    <t>D95565</t>
  </si>
  <si>
    <t>D95560</t>
  </si>
  <si>
    <t xml:space="preserve">Фосфатаза лужна </t>
  </si>
  <si>
    <t xml:space="preserve">Фосфатаза щелочная </t>
  </si>
  <si>
    <t>D95564</t>
  </si>
  <si>
    <t>D07730</t>
  </si>
  <si>
    <t>A506-140</t>
  </si>
  <si>
    <r>
      <t xml:space="preserve">Фосфатаза лужна </t>
    </r>
    <r>
      <rPr>
        <i/>
        <sz val="10"/>
        <rFont val="Arial Narrow"/>
        <family val="2"/>
        <charset val="204"/>
      </rPr>
      <t>(із стандартом)</t>
    </r>
  </si>
  <si>
    <t>кінцевої  точки</t>
  </si>
  <si>
    <t>140 Tests</t>
  </si>
  <si>
    <t>Электролиты</t>
  </si>
  <si>
    <t>Electrolytes</t>
  </si>
  <si>
    <t>2-104</t>
  </si>
  <si>
    <t>Залізозв'язуюча здатність**</t>
  </si>
  <si>
    <t>Iron Binding Capacity (UIBC)</t>
  </si>
  <si>
    <t>Железа связывающая способность</t>
  </si>
  <si>
    <t>Saturation solution</t>
  </si>
  <si>
    <t>2*20</t>
  </si>
  <si>
    <t>D07340</t>
  </si>
  <si>
    <t>Залізозв'язуюча здатність</t>
  </si>
  <si>
    <t>Ferene</t>
  </si>
  <si>
    <t>D07330</t>
  </si>
  <si>
    <t>3-257</t>
  </si>
  <si>
    <r>
      <t xml:space="preserve">Залізо </t>
    </r>
    <r>
      <rPr>
        <i/>
        <sz val="10"/>
        <color indexed="8"/>
        <rFont val="Arial Narrow"/>
        <family val="2"/>
        <charset val="204"/>
      </rPr>
      <t>(із стандартом)**</t>
    </r>
  </si>
  <si>
    <r>
      <t xml:space="preserve">Iron </t>
    </r>
    <r>
      <rPr>
        <i/>
        <sz val="10"/>
        <color indexed="8"/>
        <rFont val="Arial Narrow"/>
        <family val="2"/>
        <charset val="204"/>
      </rPr>
      <t>(with standards)</t>
    </r>
  </si>
  <si>
    <t>Железо (со стандартом)</t>
  </si>
  <si>
    <t>Colorim. without deproteiniz,Ferene, end-point</t>
  </si>
  <si>
    <t>3-258</t>
  </si>
  <si>
    <t>Залізо**</t>
  </si>
  <si>
    <t>3-323</t>
  </si>
  <si>
    <t>Iron</t>
  </si>
  <si>
    <t>Железо</t>
  </si>
  <si>
    <t>5-133</t>
  </si>
  <si>
    <t>Залізо стандарт 56**</t>
  </si>
  <si>
    <t>Iron standard 56</t>
  </si>
  <si>
    <t>Железо стандарт 56</t>
  </si>
  <si>
    <t>5-134</t>
  </si>
  <si>
    <t>Залізо стандарт 112**</t>
  </si>
  <si>
    <t>Iron standard 112</t>
  </si>
  <si>
    <t>Железо стандарт 112</t>
  </si>
  <si>
    <t>D01103</t>
  </si>
  <si>
    <t>Залізо</t>
  </si>
  <si>
    <t>D95305</t>
  </si>
  <si>
    <t>Залізо стандарт</t>
  </si>
  <si>
    <t>Iron standard</t>
  </si>
  <si>
    <t>Железо стандарт</t>
  </si>
  <si>
    <t>I592-100</t>
  </si>
  <si>
    <r>
      <t xml:space="preserve">Залізо та заліза звязуюча здатність </t>
    </r>
    <r>
      <rPr>
        <i/>
        <sz val="10"/>
        <rFont val="Arial Narrow"/>
        <family val="2"/>
        <charset val="204"/>
      </rPr>
      <t>(із стандартом)</t>
    </r>
  </si>
  <si>
    <t>Iron &amp; TIBC (standard)</t>
  </si>
  <si>
    <t>Залсоо та залсоа звязуюча здатнисть (со стандартом)</t>
  </si>
  <si>
    <t>Калій</t>
  </si>
  <si>
    <t>Calcium</t>
  </si>
  <si>
    <t>Кальций</t>
  </si>
  <si>
    <t>Калій стандарт</t>
  </si>
  <si>
    <t>Калій контроль</t>
  </si>
  <si>
    <t>Calcium control</t>
  </si>
  <si>
    <t>Кальций контроль</t>
  </si>
  <si>
    <t>P605-50</t>
  </si>
  <si>
    <r>
      <t xml:space="preserve">Калій </t>
    </r>
    <r>
      <rPr>
        <i/>
        <sz val="10"/>
        <rFont val="Arial Narrow"/>
        <family val="2"/>
        <charset val="204"/>
      </rPr>
      <t>(із стандартом)</t>
    </r>
  </si>
  <si>
    <r>
      <t xml:space="preserve">Potassium </t>
    </r>
    <r>
      <rPr>
        <sz val="10"/>
        <color indexed="8"/>
        <rFont val="Arial Narrow"/>
        <family val="2"/>
        <charset val="204"/>
      </rPr>
      <t>(with standards)</t>
    </r>
  </si>
  <si>
    <t>Калий (со стандартом)</t>
  </si>
  <si>
    <t>50 Tests</t>
  </si>
  <si>
    <t>3-250</t>
  </si>
  <si>
    <r>
      <t xml:space="preserve">Кальцій </t>
    </r>
    <r>
      <rPr>
        <i/>
        <sz val="10"/>
        <color indexed="8"/>
        <rFont val="Arial Narrow"/>
        <family val="2"/>
        <charset val="204"/>
      </rPr>
      <t>(із стандартом)**</t>
    </r>
  </si>
  <si>
    <r>
      <t xml:space="preserve">Calcium </t>
    </r>
    <r>
      <rPr>
        <i/>
        <sz val="10"/>
        <color indexed="8"/>
        <rFont val="Arial Narrow"/>
        <family val="2"/>
        <charset val="204"/>
      </rPr>
      <t xml:space="preserve"> (with standards)</t>
    </r>
  </si>
  <si>
    <t>Кальций (со стандартом)</t>
  </si>
  <si>
    <t>Colorim., o-cresolphth.complexone, end-point</t>
  </si>
  <si>
    <t>3-251</t>
  </si>
  <si>
    <t>C503-480</t>
  </si>
  <si>
    <r>
      <t xml:space="preserve">Кальцій </t>
    </r>
    <r>
      <rPr>
        <i/>
        <sz val="10"/>
        <rFont val="Arial Narrow"/>
        <family val="2"/>
        <charset val="204"/>
      </rPr>
      <t>(із стандартом)</t>
    </r>
  </si>
  <si>
    <t>3-252</t>
  </si>
  <si>
    <t>Кальцій**</t>
  </si>
  <si>
    <t>3-324</t>
  </si>
  <si>
    <t>5-132</t>
  </si>
  <si>
    <t>Кальцій стандарт**</t>
  </si>
  <si>
    <t>Calcium standard</t>
  </si>
  <si>
    <t>Кальций стандарт</t>
  </si>
  <si>
    <t>D01375</t>
  </si>
  <si>
    <t>Кальцій</t>
  </si>
  <si>
    <t>Arsenaso III</t>
  </si>
  <si>
    <t>D01376</t>
  </si>
  <si>
    <t>D95098</t>
  </si>
  <si>
    <t>CPC, o-kresolftalein</t>
  </si>
  <si>
    <t>D99097</t>
  </si>
  <si>
    <t>D95094</t>
  </si>
  <si>
    <t xml:space="preserve">Кальцій стандарт </t>
  </si>
  <si>
    <t xml:space="preserve">Кальций стандарт </t>
  </si>
  <si>
    <t>Літій</t>
  </si>
  <si>
    <t xml:space="preserve">Lithium </t>
  </si>
  <si>
    <t>Литий</t>
  </si>
  <si>
    <t>3*20</t>
  </si>
  <si>
    <t>Літій стандарт</t>
  </si>
  <si>
    <t>Lithium standard</t>
  </si>
  <si>
    <t>Литий стандарт</t>
  </si>
  <si>
    <t>Літій контроль</t>
  </si>
  <si>
    <t>Lithium control</t>
  </si>
  <si>
    <t>Литий контроль</t>
  </si>
  <si>
    <t>3-228</t>
  </si>
  <si>
    <r>
      <t xml:space="preserve">Магній </t>
    </r>
    <r>
      <rPr>
        <i/>
        <sz val="10"/>
        <color indexed="8"/>
        <rFont val="Arial Narrow"/>
        <family val="2"/>
        <charset val="204"/>
      </rPr>
      <t>(із стандартом)**</t>
    </r>
  </si>
  <si>
    <t>Білок теплового шоку 70</t>
  </si>
  <si>
    <t>Брадикінін</t>
  </si>
  <si>
    <t>Ендостатін</t>
  </si>
  <si>
    <t>Інтерферон бета</t>
  </si>
  <si>
    <t>Інтерферон гама</t>
  </si>
  <si>
    <t>Колонієстимулюючий фактор гранулоцитів</t>
  </si>
  <si>
    <t>Колонієстимулюючий фактор гранулоцитів і макрофагів</t>
  </si>
  <si>
    <t>Лейкотрієн C4/D4/E4</t>
  </si>
  <si>
    <t>Макрофагальний білок запалення 1 бета</t>
  </si>
  <si>
    <t>Макрофагальний білок запалення 5</t>
  </si>
  <si>
    <t>Матриксова металопротеїназа 3</t>
  </si>
  <si>
    <t>Матриксовий гама-карбоксіглутамін. к-ти білок</t>
  </si>
  <si>
    <t>Матриксової м.протеїнази 1 тканин. інгібітор</t>
  </si>
  <si>
    <t>Моноцитарний хемотактичний білок 1</t>
  </si>
  <si>
    <t>Регулятор активності Т-клітин</t>
  </si>
  <si>
    <t>Фактор пригнічуючий лейкемію</t>
  </si>
  <si>
    <t>Фактор росту гепатоцитів</t>
  </si>
  <si>
    <t>Инфекция - гепатиты</t>
  </si>
  <si>
    <t>HAV IgM</t>
  </si>
  <si>
    <t>HBs Ab</t>
  </si>
  <si>
    <t>HBs Ag</t>
  </si>
  <si>
    <t>HBc IgM</t>
  </si>
  <si>
    <t>HCV IgM</t>
  </si>
  <si>
    <t>HCV Ab</t>
  </si>
  <si>
    <t>HDV Ab</t>
  </si>
  <si>
    <t>Инфекция - TORCH панель</t>
  </si>
  <si>
    <t>Герпесу простого вірус 1 IgG</t>
  </si>
  <si>
    <t>Герпеса простого вирус 1 IgG</t>
  </si>
  <si>
    <t>Дегідроепіандростерону сульфат</t>
  </si>
  <si>
    <t>Естрадіол</t>
  </si>
  <si>
    <t>Эстрадиол</t>
  </si>
  <si>
    <t>Estradiol</t>
  </si>
  <si>
    <t>Естріол</t>
  </si>
  <si>
    <t>0-200 нг/мл</t>
  </si>
  <si>
    <t>2 нг/мл</t>
  </si>
  <si>
    <t>Естріол вільний</t>
  </si>
  <si>
    <t>1 мМО/мл</t>
  </si>
  <si>
    <t>LH</t>
  </si>
  <si>
    <t>Лютеїнізуючий рилізинг гормон</t>
  </si>
  <si>
    <t>Плацентарний фактор росту</t>
  </si>
  <si>
    <t>Прегненолон</t>
  </si>
  <si>
    <t>Прогестерон</t>
  </si>
  <si>
    <t>0,3 нг/мл</t>
  </si>
  <si>
    <t>Progesterone</t>
  </si>
  <si>
    <t>Прогестерон (17a-ОН-)</t>
  </si>
  <si>
    <t>Progesterone (17a-OH-)</t>
  </si>
  <si>
    <t>Пролактин</t>
  </si>
  <si>
    <t>Prolactin</t>
  </si>
  <si>
    <t>1,5 нг/мл</t>
  </si>
  <si>
    <t>Інкубація</t>
  </si>
  <si>
    <t>Лінійність</t>
  </si>
  <si>
    <t>Вн.
конт</t>
  </si>
  <si>
    <t>Чутли-
вість</t>
  </si>
  <si>
    <t>К-сть</t>
  </si>
  <si>
    <t>Ціна, грн, 
(З ПДВ)*</t>
  </si>
  <si>
    <t>Ціна, $ 
(з ПДВ)</t>
  </si>
  <si>
    <t>Ціна, Є 
(з ПДВ)</t>
  </si>
  <si>
    <t>Инкубация</t>
  </si>
  <si>
    <t>Линейность</t>
  </si>
  <si>
    <t>Вн. контр.</t>
  </si>
  <si>
    <t>Чувствительность</t>
  </si>
  <si>
    <t>Кол-во</t>
  </si>
  <si>
    <t>Cat. №</t>
  </si>
  <si>
    <t>Incubation</t>
  </si>
  <si>
    <t>Linearity</t>
  </si>
  <si>
    <t>Control</t>
  </si>
  <si>
    <t>Sensitivity</t>
  </si>
  <si>
    <t>Quantity</t>
  </si>
  <si>
    <t>Тиреоїдна панель</t>
  </si>
  <si>
    <t>Тиреоидная панель</t>
  </si>
  <si>
    <t>0-1000 МО/мл</t>
  </si>
  <si>
    <t>А/т до мікросомальних антигенів</t>
  </si>
  <si>
    <t>Anti-TG</t>
  </si>
  <si>
    <t>-</t>
  </si>
  <si>
    <t>10 МО/мл</t>
  </si>
  <si>
    <t>Anti-TG IgG</t>
  </si>
  <si>
    <t xml:space="preserve">Anti-TPO </t>
  </si>
  <si>
    <t>Anti-TPO</t>
  </si>
  <si>
    <t>TG</t>
  </si>
  <si>
    <t>1 нг/мл</t>
  </si>
  <si>
    <t>TSH</t>
  </si>
  <si>
    <t>2*96</t>
  </si>
  <si>
    <t>Monobind</t>
  </si>
  <si>
    <t>0-50 мкМО/мл</t>
  </si>
  <si>
    <t>Тіреотропний гормон неонатальний</t>
  </si>
  <si>
    <t>T4</t>
  </si>
  <si>
    <t>T4 Free</t>
  </si>
  <si>
    <t>Тіроксин вільний</t>
  </si>
  <si>
    <t>Тироксин свободный</t>
  </si>
  <si>
    <t>Тіроксин неонатальний</t>
  </si>
  <si>
    <t>Тіроксину вільного індекс</t>
  </si>
  <si>
    <t>T3</t>
  </si>
  <si>
    <t>0,1 нг/мл</t>
  </si>
  <si>
    <t>0,2 нг/мл</t>
  </si>
  <si>
    <t>0-10 нг/дл</t>
  </si>
  <si>
    <t>Репродуктивная панель</t>
  </si>
  <si>
    <t>Reproductive Panel</t>
  </si>
  <si>
    <t>А/т антиспермальні</t>
  </si>
  <si>
    <t>А/т антияйникові</t>
  </si>
  <si>
    <t>Андростан (3-альфа Діол)</t>
  </si>
  <si>
    <t>Андростенедіон</t>
  </si>
  <si>
    <t>PAPP-A</t>
  </si>
  <si>
    <t>Вагітністю (з) асоційований білок плазми</t>
  </si>
  <si>
    <t>Гомоцистеїн</t>
  </si>
  <si>
    <t>Гомоцистеин</t>
  </si>
  <si>
    <t>Дегідроепіандростерон</t>
  </si>
  <si>
    <t>DHEA-S</t>
  </si>
  <si>
    <t>Ваш партнер в лабораторній діагностиці !</t>
  </si>
  <si>
    <t>ПРАЙС-ЛИСТ</t>
  </si>
  <si>
    <t>ЛАБОРАТОРНА ДІАГНОСТИКА</t>
  </si>
  <si>
    <t>ОБЛАДНАННЯ ТА РЕАГЕНТИ</t>
  </si>
  <si>
    <t>ДЛЯ КЛІНІКО-ДІАГНОСТИЧНИХ ЛАБОРАТОРІЙ</t>
  </si>
  <si>
    <t>ред. 081001</t>
  </si>
  <si>
    <t>Дійсний від 15.05.2008 року</t>
  </si>
  <si>
    <t>Приватне медичне підприємство “ДІАМЕБ”</t>
  </si>
  <si>
    <r>
      <t>*</t>
    </r>
    <r>
      <rPr>
        <sz val="9"/>
        <rFont val="Arial"/>
        <family val="2"/>
        <charset val="204"/>
      </rPr>
      <t xml:space="preserve">: </t>
    </r>
    <r>
      <rPr>
        <sz val="9"/>
        <rFont val="Comic Sans MS"/>
        <family val="4"/>
        <charset val="204"/>
      </rPr>
      <t>76005, м. Івано-Франківськ,</t>
    </r>
  </si>
  <si>
    <t>вул. Чорновола 97</t>
  </si>
  <si>
    <t>(: (0342) 775 122 Ê: (0342) 775 612</t>
  </si>
  <si>
    <t>:: info@diameb.com ": diameb.com</t>
  </si>
  <si>
    <t xml:space="preserve"> </t>
  </si>
  <si>
    <t>Шановні колеги !</t>
  </si>
  <si>
    <t xml:space="preserve">Ми раді представити Вашій увазі оновлений прайс-лист пропонованої нами продукції. В ньому Ви знайдете широкий асортимент обладнання та реагентів для різних видів лабораторної діагностики, таких як імунохімія, ІФА, клінічна хімія, турбідіметрія, гематологія, коагулологія, електрофорез, алергодіагностика, паразитологія, експрес-діагностика та інших. Вся продукція, що пропонується нами, має міжнародні сертифікати якості ISO. Значна частина продукції для клінічної діагностики включена до Державного реєстру виробів медичного призначення або знаходиться на етапі включення. </t>
  </si>
  <si>
    <t>Ми представляємо Вам продукцію як наших постійних та уже відомих Вам партнерів (DRG, DAI, CORMAY…), так і нових на українському, проте широковідомих на світовому ринку виробників лабораторних реагентів та обладнання, зокрема SEAC (Італія), RADIM (Італія), DIALAB (Австрія), TECO DIAGNOSTICS (США), ORPHEE (Швейцарія), DIMA DIAGNOSTIKA (Німеччина), INTERLAB (Італія), LABITEC Німеччина) та інші. Адже, відслідковуючи основані тенденції розвитку світового ринку лабораторної діагностики, ми намагаємось пропонувати Вам нові, сучасні та перспективні тест-системи та прилади. Основними критеріями відбору представленої нами продукції і надалі залишаються її якість, зручність, простота в роботі, надійність та доступність в ціні.</t>
  </si>
  <si>
    <t>А/т до парієтальних клітин шлунку</t>
  </si>
  <si>
    <t>Anti-Parietal Cell</t>
  </si>
  <si>
    <t>Адіпонектін</t>
  </si>
  <si>
    <t>Амілаза альфа</t>
  </si>
  <si>
    <t>Amylase</t>
  </si>
  <si>
    <t>Амилаза альфа</t>
  </si>
  <si>
    <t>Амілін</t>
  </si>
  <si>
    <t>Білок, що зв'язує жирні к-ти (епідермальний)</t>
  </si>
  <si>
    <t>Білок, що зв'язує жирні к-ти (інтестінальний)</t>
  </si>
  <si>
    <t>Вісфатін</t>
  </si>
  <si>
    <t>Гастрін 1</t>
  </si>
  <si>
    <t>Гастріну пригнічуючий пептид</t>
  </si>
  <si>
    <t>Гепцидіну прогормон</t>
  </si>
  <si>
    <t>Гістамін</t>
  </si>
  <si>
    <t>Глікопіролат</t>
  </si>
  <si>
    <t>Глюкагон</t>
  </si>
  <si>
    <t>Глюкагону подібний пептид 2</t>
  </si>
  <si>
    <t>Грелін</t>
  </si>
  <si>
    <t>Інсулін</t>
  </si>
  <si>
    <t>Інсулін (ізо-)</t>
  </si>
  <si>
    <t>Інсулін (про-)</t>
  </si>
  <si>
    <t>Лептін</t>
  </si>
  <si>
    <t>Ліпаза панкреатична</t>
  </si>
  <si>
    <t>Меланоцити стимулюючий гормон альфа</t>
  </si>
  <si>
    <t>Панкреатичний пептид</t>
  </si>
  <si>
    <t>Пептид YY</t>
  </si>
  <si>
    <t>Ретінол зв'язуючий білок</t>
  </si>
  <si>
    <t>Контрольний матеріал</t>
  </si>
  <si>
    <t>Контрольный материал</t>
  </si>
  <si>
    <t>Controls</t>
  </si>
  <si>
    <t>Ліній-ність</t>
  </si>
  <si>
    <t>Внутр. контр.</t>
  </si>
  <si>
    <t>Ціна, грн
(з ПДВ)*</t>
  </si>
  <si>
    <t>Гуска2010</t>
  </si>
  <si>
    <t>ХЕМА 2010</t>
  </si>
  <si>
    <t>Чуприна, 2011</t>
  </si>
  <si>
    <t>Number</t>
  </si>
  <si>
    <t>ІМУНОФЕРМЕНТНИЙ АНАЛІЗ
набори російських виробників</t>
  </si>
  <si>
    <r>
      <t xml:space="preserve">ИММУНОФЕРМЕНТНЫЙ АНАЛИЗ
</t>
    </r>
    <r>
      <rPr>
        <b/>
        <i/>
        <sz val="18"/>
        <rFont val="Arial Narrow"/>
        <family val="2"/>
        <charset val="204"/>
      </rPr>
      <t>наборы русских производителей</t>
    </r>
  </si>
  <si>
    <r>
      <t xml:space="preserve">ENZYMATIC IMMUNOASSAY
</t>
    </r>
    <r>
      <rPr>
        <b/>
        <i/>
        <sz val="18"/>
        <rFont val="Arial Narrow"/>
        <family val="2"/>
        <charset val="204"/>
      </rPr>
      <t>Russian Producer Kits</t>
    </r>
  </si>
  <si>
    <t>Thyroid Panel</t>
  </si>
  <si>
    <t>В.-Бест</t>
  </si>
  <si>
    <t>X-3958</t>
  </si>
  <si>
    <r>
      <t xml:space="preserve">Антитіла до тиреоглобуліну </t>
    </r>
    <r>
      <rPr>
        <i/>
        <sz val="10"/>
        <rFont val="Arial Narrow"/>
        <family val="2"/>
        <charset val="204"/>
      </rPr>
      <t>(атТГ)</t>
    </r>
  </si>
  <si>
    <r>
      <t xml:space="preserve">Антитела к тиреоглобулину </t>
    </r>
    <r>
      <rPr>
        <i/>
        <sz val="10"/>
        <rFont val="Arial Narrow"/>
        <family val="2"/>
        <charset val="204"/>
      </rPr>
      <t>(атТГ)</t>
    </r>
  </si>
  <si>
    <t>Хема</t>
  </si>
  <si>
    <t xml:space="preserve"> K132</t>
  </si>
  <si>
    <r>
      <t xml:space="preserve">Антитіла до тиреоглобуліну </t>
    </r>
    <r>
      <rPr>
        <sz val="10"/>
        <rFont val="Arial Narrow"/>
        <family val="2"/>
        <charset val="204"/>
      </rPr>
      <t>(атТГ)</t>
    </r>
  </si>
  <si>
    <r>
      <t>Антитела к тиреоглобулину</t>
    </r>
    <r>
      <rPr>
        <i/>
        <sz val="10"/>
        <rFont val="Arial Narrow"/>
        <family val="2"/>
        <charset val="204"/>
      </rPr>
      <t xml:space="preserve"> (атТГ)</t>
    </r>
  </si>
  <si>
    <t>Алкор</t>
  </si>
  <si>
    <t xml:space="preserve">100-12 </t>
  </si>
  <si>
    <t>X-3968</t>
  </si>
  <si>
    <r>
      <t xml:space="preserve">Антитіла до тиреопероксидази </t>
    </r>
    <r>
      <rPr>
        <i/>
        <sz val="10"/>
        <rFont val="Arial Narrow"/>
        <family val="2"/>
        <charset val="204"/>
      </rPr>
      <t>(атТПО)</t>
    </r>
  </si>
  <si>
    <r>
      <t xml:space="preserve">Антитела к тиреопероксидазе </t>
    </r>
    <r>
      <rPr>
        <i/>
        <sz val="10"/>
        <rFont val="Arial Narrow"/>
        <family val="2"/>
        <charset val="204"/>
      </rPr>
      <t>(атТПО)</t>
    </r>
  </si>
  <si>
    <t xml:space="preserve">100-13 </t>
  </si>
  <si>
    <t xml:space="preserve"> K131</t>
  </si>
  <si>
    <r>
      <t>Антитела к тиреопероксидазе</t>
    </r>
    <r>
      <rPr>
        <i/>
        <sz val="10"/>
        <rFont val="Arial Narrow"/>
        <family val="2"/>
        <charset val="204"/>
      </rPr>
      <t xml:space="preserve"> (атТПО)</t>
    </r>
  </si>
  <si>
    <t>X-3966</t>
  </si>
  <si>
    <r>
      <t xml:space="preserve">Тиреоглобулін </t>
    </r>
    <r>
      <rPr>
        <i/>
        <sz val="10"/>
        <rFont val="Arial Narrow"/>
        <family val="2"/>
        <charset val="204"/>
      </rPr>
      <t>(ТГ)</t>
    </r>
  </si>
  <si>
    <t xml:space="preserve">Швидкий темп розвитку ринку лабораторної діагностики став серйозним поштовхом для пошуку та впровадження нами нових напрямків діяльності. Особливо хотілось би відмітити представлені тут новітню високотехнологічну автоматичну систему RAD120 для імунохімії, автоматичний 6-планшетний ІФА-аналізотор ALISEI, автоматичні 2- та 4-планшетні ІФА-аналізатори серії BRIO, автоматичні системи для електрофорезу GENIO S, G26 та MICROGEL та багато іншого. Все це дозволяє підвищити ефективність та продуктивність роботи як великих, так і середніх та малих лабораторій. Все обладнання, що нами поставляється, забезпечується гарантійним та післягарантійним сервісним обслуговуванням. </t>
  </si>
  <si>
    <t xml:space="preserve">Ми впевнені, що широкий асортимент даного прайс-листа допоможе керівникам та фахівцям клініко-діагностичних лабораторій, приватних і державних клінік, швидко та легко знайти необхідну продукцію. </t>
  </si>
  <si>
    <t>Працюючи для Вас, ми сподіваємось, що наш досвід, знання та професіоналізм стануть надійною основою нашої тісної та взаємовигідної співпраці.</t>
  </si>
  <si>
    <t>З повагою, колектив фірми ДІАМЕБ</t>
  </si>
  <si>
    <t>№</t>
  </si>
  <si>
    <t>Розділ</t>
  </si>
  <si>
    <t>Стор.</t>
  </si>
  <si>
    <t>З М І С Т</t>
  </si>
  <si>
    <t>I.</t>
  </si>
  <si>
    <t>ОБЛАДНАННЯ</t>
  </si>
  <si>
    <t>4-5</t>
  </si>
  <si>
    <t>1.</t>
  </si>
  <si>
    <t>Імунохімічний аналіз</t>
  </si>
  <si>
    <t>2.</t>
  </si>
  <si>
    <t>Імуноферментний аналіз</t>
  </si>
  <si>
    <t>3.</t>
  </si>
  <si>
    <t>Біохімія</t>
  </si>
  <si>
    <t>4.</t>
  </si>
  <si>
    <t>Гематологія</t>
  </si>
  <si>
    <t>5.</t>
  </si>
  <si>
    <t>Коагулологія</t>
  </si>
  <si>
    <t>6.</t>
  </si>
  <si>
    <t>Електрофорез</t>
  </si>
  <si>
    <t>7.</t>
  </si>
  <si>
    <t>Сечові аналізатори</t>
  </si>
  <si>
    <t>8.</t>
  </si>
  <si>
    <t>Паразитологія</t>
  </si>
  <si>
    <t>9.</t>
  </si>
  <si>
    <t>Центрифуги</t>
  </si>
  <si>
    <t>II.</t>
  </si>
  <si>
    <t>ІМУНОХІМІЧНИЙ АНАЛІЗ - RAD120</t>
  </si>
  <si>
    <t>6-7</t>
  </si>
  <si>
    <t>Тіреоїдна панель</t>
  </si>
  <si>
    <t>Репродуктивна панель</t>
  </si>
  <si>
    <t>Онкомаркери</t>
  </si>
  <si>
    <t>Аутоімунні маркери</t>
  </si>
  <si>
    <t>Інфекція - ТОRСH панель</t>
  </si>
  <si>
    <t>Калібратори</t>
  </si>
  <si>
    <t>Розхідні матеріали та розчини</t>
  </si>
  <si>
    <t>IІІ.</t>
  </si>
  <si>
    <t>ІМУНОФЕРМЕНТНИЙ АНАЛІЗ</t>
  </si>
  <si>
    <t>8-14</t>
  </si>
  <si>
    <t>Маркери захворювань ш.к.т. Діабет</t>
  </si>
  <si>
    <t>Кардіомаркери</t>
  </si>
  <si>
    <t>Гіпофіз. Наднирники</t>
  </si>
  <si>
    <t>Алергодіагностика</t>
  </si>
  <si>
    <t>Інфекція - гепатити</t>
  </si>
  <si>
    <t>10.</t>
  </si>
  <si>
    <t>Інфекція - TORCH панель</t>
  </si>
  <si>
    <t>11.</t>
  </si>
  <si>
    <t>Інфекція - паразитологія</t>
  </si>
  <si>
    <t>12.</t>
  </si>
  <si>
    <t>Інфекція - інші</t>
  </si>
  <si>
    <t>ІV.</t>
  </si>
  <si>
    <t>КЛІНІЧНА ХІМІЯ</t>
  </si>
  <si>
    <t>16-19</t>
  </si>
  <si>
    <t>Субстрати</t>
  </si>
  <si>
    <t>Ензими</t>
  </si>
  <si>
    <t>Електроліти</t>
  </si>
  <si>
    <t>Інше</t>
  </si>
  <si>
    <t>Контролі</t>
  </si>
  <si>
    <t>V.</t>
  </si>
  <si>
    <t>СПЕЦИФІЧНІ ПРОТЕЇНИ</t>
  </si>
  <si>
    <t>20-21</t>
  </si>
  <si>
    <t>Набори</t>
  </si>
  <si>
    <t>VI.</t>
  </si>
  <si>
    <t>РЕАГЕНТИ ДЛЯ АВТОМАТИЧНИХ АНАЛІЗАТОРІВ</t>
  </si>
  <si>
    <t>22</t>
  </si>
  <si>
    <t>Hitachi 911/912/917</t>
  </si>
  <si>
    <t>Prestige / Sapphire</t>
  </si>
  <si>
    <t>Accent / BS 200</t>
  </si>
  <si>
    <t>Accent / BS 300</t>
  </si>
  <si>
    <t>VII.</t>
  </si>
  <si>
    <t>ГЕМАТОЛОГІЯ</t>
  </si>
  <si>
    <t>23-25</t>
  </si>
  <si>
    <t>Реагенти для гем-аналізаторів</t>
  </si>
  <si>
    <t>Контролі для гем-аналізаторів</t>
  </si>
  <si>
    <t>VIII.</t>
  </si>
  <si>
    <t>КОАГУЛОЛОГІЯ</t>
  </si>
  <si>
    <t>26-27</t>
  </si>
  <si>
    <t>Протромбіновий час (PT)</t>
  </si>
  <si>
    <t>Активований частковий тромбопластиновий час (APTT)</t>
  </si>
  <si>
    <t>Тромбіновий час (TT)</t>
  </si>
  <si>
    <t>Фібриноген (FIB)</t>
  </si>
  <si>
    <t>Д-Дімер (візуально)</t>
  </si>
  <si>
    <t>Білок C</t>
  </si>
  <si>
    <t>Білок S</t>
  </si>
  <si>
    <t>Вовчуковий антикоагулянт</t>
  </si>
  <si>
    <t>Хромогенні тести</t>
  </si>
  <si>
    <t>Факторів дефіцитні плазми (людські, сухі)</t>
  </si>
  <si>
    <t>Контрольні плазми (людські, сухі)</t>
  </si>
  <si>
    <t>Калібраційні плазми (людські, сухі)</t>
  </si>
  <si>
    <t>IX.</t>
  </si>
  <si>
    <t>ЕЛЕКТРОФОРЕЗ</t>
  </si>
  <si>
    <t>28</t>
  </si>
  <si>
    <r>
      <t xml:space="preserve">Трийодтиронін вільний </t>
    </r>
    <r>
      <rPr>
        <i/>
        <sz val="10"/>
        <rFont val="Arial Narrow"/>
        <family val="2"/>
        <charset val="204"/>
      </rPr>
      <t>(ВТ3)</t>
    </r>
  </si>
  <si>
    <t>Хорионический гонадотропин бета свободный (ХГч бета свободный)</t>
  </si>
  <si>
    <t>Раковый маркер 19-9 (ж.к.т.) (СА 19-9)</t>
  </si>
  <si>
    <t>Раковый маркер молочной железы 15-3 (СА 15-3)</t>
  </si>
  <si>
    <t>CK-MB calibrator</t>
  </si>
  <si>
    <t>CK-MB control normal</t>
  </si>
  <si>
    <t>CK-MB control pathology</t>
  </si>
  <si>
    <t>Креатинкиназа МВ калибратор</t>
  </si>
  <si>
    <t>Креатинкиназа МВ контроль норма</t>
  </si>
  <si>
    <t>Креатинкиназа МВ контроль патология</t>
  </si>
  <si>
    <t>Альбумин**</t>
  </si>
  <si>
    <t>Билирубин общий**</t>
  </si>
  <si>
    <t>Билирубин прямой**</t>
  </si>
  <si>
    <t>Белок общий**</t>
  </si>
  <si>
    <t>Белок в моче**</t>
  </si>
  <si>
    <t>Креатинин**</t>
  </si>
  <si>
    <t>Мочевая кислота**</t>
  </si>
  <si>
    <t>Мочевина**</t>
  </si>
  <si>
    <t>Триглицериды**</t>
  </si>
  <si>
    <t>Холестерин ЛпВП прямой**</t>
  </si>
  <si>
    <t>Холестерин ЛпНП прямой**</t>
  </si>
  <si>
    <t>Albumin**</t>
  </si>
  <si>
    <t>Direct Bilirubin**</t>
  </si>
  <si>
    <t>Total Bilirubin**</t>
  </si>
  <si>
    <t>Protein Total**</t>
  </si>
  <si>
    <t>Protein in Urine**</t>
  </si>
  <si>
    <t>Glucose**</t>
  </si>
  <si>
    <t>Creatinine**</t>
  </si>
  <si>
    <t>Uric Acid**</t>
  </si>
  <si>
    <t>Urea**</t>
  </si>
  <si>
    <t>Triglycerides**</t>
  </si>
  <si>
    <t>Cholesterol**</t>
  </si>
  <si>
    <t>HDL Cholesterol Direct**</t>
  </si>
  <si>
    <t>LDL Cholesterol Direct**</t>
  </si>
  <si>
    <t>Alpha amylase **</t>
  </si>
  <si>
    <t>Lactate dehydrogenase **</t>
  </si>
  <si>
    <t>Гама-глутамилтрансфераза (ГГТ)**</t>
  </si>
  <si>
    <t>Креатинкиназа**</t>
  </si>
  <si>
    <t>Аспартат-аминотрансфераза (АСАТ)**</t>
  </si>
  <si>
    <t>Аланин-аминотрансфераза (АЛАТ)**</t>
  </si>
  <si>
    <t>Амилаза альфа**</t>
  </si>
  <si>
    <t>Гидроксибутиратдегидрогеназа**</t>
  </si>
  <si>
    <t>Лактатдегидрогеназа**</t>
  </si>
  <si>
    <t>Липаза**</t>
  </si>
  <si>
    <t>Фосфатаза щелочная**</t>
  </si>
  <si>
    <t>Alanine aminotransferase (ALT) **</t>
  </si>
  <si>
    <t>Aspartate aminotransferase (ASAT) **</t>
  </si>
  <si>
    <t>Gama-glutamyltransferase (GGT) **</t>
  </si>
  <si>
    <t>Hydroxybutyrate dehydrogenase**</t>
  </si>
  <si>
    <t xml:space="preserve">Creatine kinase </t>
  </si>
  <si>
    <t>Lipase **</t>
  </si>
  <si>
    <t>Alkaline phosphatase**</t>
  </si>
  <si>
    <t>Magnesium **</t>
  </si>
  <si>
    <t>Phosphorus **</t>
  </si>
  <si>
    <t>Iron**</t>
  </si>
  <si>
    <t>Iron Binding Capacity **</t>
  </si>
  <si>
    <t>Calcium**</t>
  </si>
  <si>
    <t>Железо**</t>
  </si>
  <si>
    <t>Железа звязывающая способность**</t>
  </si>
  <si>
    <t>Магний**</t>
  </si>
  <si>
    <t>Кальций**</t>
  </si>
  <si>
    <t>Альфа-1-Кислый гликопротеин</t>
  </si>
  <si>
    <t xml:space="preserve">Гемоглобин гликозилированный </t>
  </si>
  <si>
    <t>Ліпопротеин А</t>
  </si>
  <si>
    <t>Alpha-1-Antytrypsin</t>
  </si>
  <si>
    <t>Alpha-1-Acid Glycoprotein</t>
  </si>
  <si>
    <t>Alpha-1-Microglobulin</t>
  </si>
  <si>
    <t>Alpha-Fetoprotein</t>
  </si>
  <si>
    <t>Antistreptolysin O</t>
  </si>
  <si>
    <t>Apolipoprotein B</t>
  </si>
  <si>
    <t>A lipoprotein</t>
  </si>
  <si>
    <t>Glycohemoglobin</t>
  </si>
  <si>
    <t>Complement C3</t>
  </si>
  <si>
    <t>Complement C4</t>
  </si>
  <si>
    <t>Rheumatoid Factor</t>
  </si>
  <si>
    <t>C-Reactive Protein Ultra</t>
  </si>
  <si>
    <t>Серотонін</t>
  </si>
  <si>
    <t>С-пептид</t>
  </si>
  <si>
    <t>Стимулюючий ацилювання білок</t>
  </si>
  <si>
    <t>Цистатін С</t>
  </si>
  <si>
    <t>Cystatin C</t>
  </si>
  <si>
    <t>Цистатин С</t>
  </si>
  <si>
    <t>Колагену N-Пропептид ІІА</t>
  </si>
  <si>
    <t>Фібронектін</t>
  </si>
  <si>
    <t>Fibronectin</t>
  </si>
  <si>
    <t>Фибронектин</t>
  </si>
  <si>
    <t>Anti-Cardiolipin IgA</t>
  </si>
  <si>
    <t>Anti-Cardiolipin IgG</t>
  </si>
  <si>
    <t>Anti-Cardiolipin IgM</t>
  </si>
  <si>
    <t>Адгезивна міжклітинна молекула-1</t>
  </si>
  <si>
    <t>Амілоїд А сироватковий</t>
  </si>
  <si>
    <t>Ангіотензин 1</t>
  </si>
  <si>
    <t>Ангіотензин 2</t>
  </si>
  <si>
    <t>Дігоксин</t>
  </si>
  <si>
    <t>Ендотелін 1</t>
  </si>
  <si>
    <t>Ендотелін 2</t>
  </si>
  <si>
    <t>Еритропоетин</t>
  </si>
  <si>
    <t>EPO</t>
  </si>
  <si>
    <t>Эритропоетин</t>
  </si>
  <si>
    <t>CK-MB</t>
  </si>
  <si>
    <t>Ліпопротеїн А</t>
  </si>
  <si>
    <t>Липопротеин А</t>
  </si>
  <si>
    <t>Lp (a)</t>
  </si>
  <si>
    <t>Міоглобін</t>
  </si>
  <si>
    <t>Myoglobin</t>
  </si>
  <si>
    <t>Миоглобин</t>
  </si>
  <si>
    <t>Натрійурет. мозковий пропептид</t>
  </si>
  <si>
    <t>Натрійурет. передсерц. пептид альфа</t>
  </si>
  <si>
    <t>Натрійурет. передсерц. пропептид</t>
  </si>
  <si>
    <t>Плазмін-альфа-2-антиплазмін. комплекс</t>
  </si>
  <si>
    <t>Селектин-E</t>
  </si>
  <si>
    <t>С-реактивний білок</t>
  </si>
  <si>
    <t>CRP</t>
  </si>
  <si>
    <t>С-реактивный белок</t>
  </si>
  <si>
    <t>Трансферіну рецептор</t>
  </si>
  <si>
    <t>Тропонін І</t>
  </si>
  <si>
    <t>Тропонін I</t>
  </si>
  <si>
    <t>Тропонин I</t>
  </si>
  <si>
    <t>Уротензін</t>
  </si>
  <si>
    <t>Фібронектин</t>
  </si>
  <si>
    <t>ACTH</t>
  </si>
  <si>
    <t>Адреномедулін</t>
  </si>
  <si>
    <t xml:space="preserve">Адреномедулін N20 (Про-) </t>
  </si>
  <si>
    <t>Альдостерон</t>
  </si>
  <si>
    <t>Вітамін D (125-(OH)2-)</t>
  </si>
  <si>
    <t>Вітамін D (25-OH-)</t>
  </si>
  <si>
    <t>Гормон росту</t>
  </si>
  <si>
    <t>Гормон роста</t>
  </si>
  <si>
    <t>Гормону росту рилізинг-фактор</t>
  </si>
  <si>
    <t>Гуанідину монофосфат</t>
  </si>
  <si>
    <t xml:space="preserve">Кальцитонін </t>
  </si>
  <si>
    <t>Кортизол</t>
  </si>
  <si>
    <t>0-500 нг/мл</t>
  </si>
  <si>
    <t>Кортізол</t>
  </si>
  <si>
    <t>Кортікостероїди</t>
  </si>
  <si>
    <t>Кортікотропіну рилізинг фактор</t>
  </si>
  <si>
    <t>Кортістатін 14</t>
  </si>
  <si>
    <t>Остеокальцин інтактний</t>
  </si>
  <si>
    <t>Остеопротегерін</t>
  </si>
  <si>
    <t>Orphee</t>
  </si>
  <si>
    <r>
      <t xml:space="preserve">Allergen-specific IgE-antibodies, range 0.35-17.5 IU / ml </t>
    </r>
    <r>
      <rPr>
        <i/>
        <sz val="10"/>
        <rFont val="Arial Narrow"/>
        <family val="2"/>
        <charset val="204"/>
      </rPr>
      <t>(reagent kit for microplate with allergodics)</t>
    </r>
  </si>
  <si>
    <r>
      <t xml:space="preserve">Allergen-specific IgE-antibodies, range 0.35-100 IU / ml </t>
    </r>
    <r>
      <rPr>
        <i/>
        <sz val="10"/>
        <rFont val="Arial Narrow"/>
        <family val="2"/>
        <charset val="204"/>
      </rPr>
      <t>(reagent kit for microplate with allergodics)</t>
    </r>
  </si>
  <si>
    <r>
      <t xml:space="preserve">Allergodisks with HAS </t>
    </r>
    <r>
      <rPr>
        <i/>
        <sz val="10"/>
        <rFont val="Arial Narrow"/>
        <family val="2"/>
        <charset val="204"/>
      </rPr>
      <t>(human serum albumin)</t>
    </r>
  </si>
  <si>
    <r>
      <t xml:space="preserve">Allergen-specific IgE-antibodies, range 0.35-100 IU / ml </t>
    </r>
    <r>
      <rPr>
        <i/>
        <sz val="10"/>
        <rFont val="Arial Narrow"/>
        <family val="2"/>
        <charset val="204"/>
      </rPr>
      <t>(reagent kit for microplate with biotinylated allergens)</t>
    </r>
  </si>
  <si>
    <r>
      <t xml:space="preserve">Standards for allergen-specific IgE-antibodies determination </t>
    </r>
    <r>
      <rPr>
        <i/>
        <sz val="10"/>
        <rFont val="Arial Narrow"/>
        <family val="2"/>
        <charset val="204"/>
      </rPr>
      <t>(for 0520960FL kit), 6 standards</t>
    </r>
  </si>
  <si>
    <r>
      <t xml:space="preserve">Standards for allergen-specific IgE-antibodies detection </t>
    </r>
    <r>
      <rPr>
        <i/>
        <sz val="10"/>
        <rFont val="Arial Narrow"/>
        <family val="2"/>
        <charset val="204"/>
      </rPr>
      <t xml:space="preserve"> (for 0540200PKL kit), 4 standards</t>
    </r>
  </si>
  <si>
    <r>
      <t>Standards for allergen-specific IgE-antibodies detection</t>
    </r>
    <r>
      <rPr>
        <i/>
        <sz val="10"/>
        <rFont val="Arial Narrow"/>
        <family val="2"/>
        <charset val="204"/>
      </rPr>
      <t xml:space="preserve"> (for 0560200PKL kit), 6 standards</t>
    </r>
  </si>
  <si>
    <r>
      <t xml:space="preserve">Positive control for specific IgE antibodies detection </t>
    </r>
    <r>
      <rPr>
        <i/>
        <sz val="10"/>
        <rFont val="Arial Narrow"/>
        <family val="2"/>
        <charset val="204"/>
      </rPr>
      <t>(for 05010K, 0540200PKL, 0560200PKL kits)</t>
    </r>
  </si>
  <si>
    <r>
      <t xml:space="preserve">Negative control for specific IgE antibodies detection </t>
    </r>
    <r>
      <rPr>
        <i/>
        <sz val="10"/>
        <rFont val="Arial Narrow"/>
        <family val="2"/>
        <charset val="204"/>
      </rPr>
      <t>(for 05010K, 0540200PKL, 0560200PKL kits)</t>
    </r>
  </si>
  <si>
    <r>
      <t xml:space="preserve">Positive control for specific IgE antibodies detection </t>
    </r>
    <r>
      <rPr>
        <i/>
        <sz val="10"/>
        <rFont val="Arial Narrow"/>
        <family val="2"/>
        <charset val="204"/>
      </rPr>
      <t>(for 052096FL kits)</t>
    </r>
  </si>
  <si>
    <r>
      <t xml:space="preserve">Negative control for specific IgE antibodies detection </t>
    </r>
    <r>
      <rPr>
        <i/>
        <sz val="10"/>
        <rFont val="Arial Narrow"/>
        <family val="2"/>
        <charset val="204"/>
      </rPr>
      <t>(for 052096FL kits)</t>
    </r>
  </si>
  <si>
    <t xml:space="preserve"> Тест-системи: визначення специфічного IgE 
(метод біотинильованими алергенами)</t>
  </si>
  <si>
    <r>
      <t xml:space="preserve">Алерген-специфічні IgE-антитіла, діапазон 0.35-100 МЕ/мл, </t>
    </r>
    <r>
      <rPr>
        <i/>
        <sz val="10"/>
        <rFont val="Arial Narrow"/>
        <family val="2"/>
        <charset val="204"/>
      </rPr>
      <t>(Набір реагентів для мікропланшетного формату з біотинильованими алергенами)</t>
    </r>
  </si>
  <si>
    <t>Біотинильовані алергени</t>
  </si>
  <si>
    <t>Biotinylated allergens</t>
  </si>
  <si>
    <r>
      <t xml:space="preserve">Allergen-specific IgG-antibodies, </t>
    </r>
    <r>
      <rPr>
        <i/>
        <sz val="10"/>
        <rFont val="Arial Narrow"/>
        <family val="2"/>
        <charset val="204"/>
      </rPr>
      <t>(Reagent kit for microplate with strips)</t>
    </r>
  </si>
  <si>
    <r>
      <t xml:space="preserve">Standard kit for allergen-specific IgG-antibodies detection </t>
    </r>
    <r>
      <rPr>
        <i/>
        <sz val="10"/>
        <rFont val="Arial Narrow"/>
        <family val="2"/>
        <charset val="204"/>
      </rPr>
      <t>(for 10100PG kit), standards and reference strips</t>
    </r>
  </si>
  <si>
    <t>Allergen-specific IgG4-antibodies, (Reagent kit for microplate with strips)</t>
  </si>
  <si>
    <r>
      <t xml:space="preserve">Standard kit for allergen-specific IgG4-antibodies detection </t>
    </r>
    <r>
      <rPr>
        <i/>
        <sz val="10"/>
        <rFont val="Arial Narrow"/>
        <family val="2"/>
        <charset val="204"/>
      </rPr>
      <t>(for 10104PG kit), standards and reference strips</t>
    </r>
  </si>
  <si>
    <t>Strips with immobilized allergens forspecific IgG-antibodies detection</t>
  </si>
  <si>
    <r>
      <t xml:space="preserve">CCD-buffer solution for cross antibodies to detection to  carbohydrate side chains </t>
    </r>
    <r>
      <rPr>
        <i/>
        <sz val="10"/>
        <rFont val="Arial Narrow"/>
        <family val="2"/>
        <charset val="204"/>
      </rPr>
      <t>(anti-CCD antibodies) to 052096FL kit</t>
    </r>
  </si>
  <si>
    <t>6-048</t>
  </si>
  <si>
    <t>A9250</t>
  </si>
  <si>
    <t>A9251</t>
  </si>
  <si>
    <t>ІгE специфічний - скрін</t>
  </si>
  <si>
    <t>ІгG специфічний</t>
  </si>
  <si>
    <t>CD14</t>
  </si>
  <si>
    <t>CD23</t>
  </si>
  <si>
    <t>Аденозину монофосфат</t>
  </si>
  <si>
    <t>4-300</t>
  </si>
  <si>
    <t>SR10</t>
  </si>
  <si>
    <t>SR11</t>
  </si>
  <si>
    <t>2012 змінені</t>
  </si>
  <si>
    <t>з ПДВ</t>
  </si>
  <si>
    <t>Anti-ssDNA</t>
  </si>
  <si>
    <t>Anti-SS-A</t>
  </si>
  <si>
    <t>Anti-Insulin</t>
  </si>
  <si>
    <t>Anti-beta-2-Glycoprotein I IgG</t>
  </si>
  <si>
    <t>Anti-beta-2-Glycoprotein I IgM</t>
  </si>
  <si>
    <t>Rheumatoid Factor IgA</t>
  </si>
  <si>
    <t>Rheumatoid Factor IgG</t>
  </si>
  <si>
    <t>Rheumatoid Factor IgM</t>
  </si>
  <si>
    <t>Rheumatoid Factor Screen</t>
  </si>
  <si>
    <t>Anti-Phospholipid Screen IgG</t>
  </si>
  <si>
    <t>Anti-Phospholipid Screen IgM</t>
  </si>
  <si>
    <t>Anti-RNP-70</t>
  </si>
  <si>
    <t xml:space="preserve">Anti-Phosphatidyl Serine IgG  </t>
  </si>
  <si>
    <t>Anti-Phosphatidyl Serine IgM</t>
  </si>
  <si>
    <t>Anti-Phosphatidyl Inositol IgG</t>
  </si>
  <si>
    <t>Anti-Phosphatidyl Inositol IgM</t>
  </si>
  <si>
    <t>Anti-Phosphatidic Acid IgG</t>
  </si>
  <si>
    <t>Anti-Phosphatidic Acid IgM</t>
  </si>
  <si>
    <t>ANAscreen</t>
  </si>
  <si>
    <t>Anti-Prothrombin IgG</t>
  </si>
  <si>
    <t>Anti-Prothrombin IgM</t>
  </si>
  <si>
    <t>Anti-alpha-Fodrin IgA</t>
  </si>
  <si>
    <t>Anti-alpha-Fodrin IgG</t>
  </si>
  <si>
    <t>Anti-Annexin IgG</t>
  </si>
  <si>
    <t>Anti-Annexin IgM</t>
  </si>
  <si>
    <t>ANCAscreen</t>
  </si>
  <si>
    <t>Flush Routine Solution</t>
  </si>
  <si>
    <t>Alegria Positive Control</t>
  </si>
  <si>
    <t>Alegria Negative Control</t>
  </si>
  <si>
    <t>Anti-PR3 hs (high sensitive)</t>
  </si>
  <si>
    <t>Alegria/12 tests</t>
  </si>
  <si>
    <t>Alegria/24 tests</t>
  </si>
  <si>
    <t>Alegria reag/20mL</t>
  </si>
  <si>
    <t>Alegria reag/12x20mL</t>
  </si>
  <si>
    <t xml:space="preserve">ORG253/24             </t>
  </si>
  <si>
    <t xml:space="preserve">ORG254/24             </t>
  </si>
  <si>
    <t xml:space="preserve">ORG256/24             </t>
  </si>
  <si>
    <t xml:space="preserve">ORG257/24            </t>
  </si>
  <si>
    <t>Антитела к деамидированным пептидам глиадина, IgA</t>
  </si>
  <si>
    <t>Антитела к деамидированным пептидам глиадина, IgG</t>
  </si>
  <si>
    <t>Антитела к деамидированным пептидам глиадина, скрининг (IgG +IgA)</t>
  </si>
  <si>
    <t>Антитела к Sp100-антигену*</t>
  </si>
  <si>
    <t>Антитела к gp210-антигену*</t>
  </si>
  <si>
    <t>ORG301/24</t>
  </si>
  <si>
    <t>ORG318/24</t>
  </si>
  <si>
    <t>ORG318/12</t>
  </si>
  <si>
    <t>Антитела к протеиназе 3 (высокочувствительный тест)</t>
  </si>
  <si>
    <t>ORG9010MX/24</t>
  </si>
  <si>
    <t>ORG902/24</t>
  </si>
  <si>
    <t>ORG910/24</t>
  </si>
  <si>
    <t>ORG903/24</t>
  </si>
  <si>
    <t>ORG9030MX/24</t>
  </si>
  <si>
    <t>ORG904/24</t>
  </si>
  <si>
    <t>ORG9040MX/24</t>
  </si>
  <si>
    <t>ORG905/24</t>
  </si>
  <si>
    <t>ORG9050MX/24</t>
  </si>
  <si>
    <t>ORG908/24</t>
  </si>
  <si>
    <t>ORG9080MX/24</t>
  </si>
  <si>
    <t>ORG909/24</t>
  </si>
  <si>
    <t>ORG9090MX/24</t>
  </si>
  <si>
    <t>ORG906/24</t>
  </si>
  <si>
    <t>ORG9060MX/24</t>
  </si>
  <si>
    <t>ORG907/24</t>
  </si>
  <si>
    <t>ORG9070MX/24</t>
  </si>
  <si>
    <t>ORG309</t>
  </si>
  <si>
    <t>Aнтитела к капсидному антигену вируса Эпштейна-Барр (VCA), IgG</t>
  </si>
  <si>
    <t>Aнтитела к капсидному антигену вируса Эпштейна-Барр (VCA), IgM</t>
  </si>
  <si>
    <t>Aнтитела к капсидному антигену вируса Эпштейна-Барр (VCA), IgM (с абсорбентом РФ)</t>
  </si>
  <si>
    <t>Антитела к ядерному антигену 1 вируса Эпштейна-Барр (EBNA-1), IgG</t>
  </si>
  <si>
    <t>Антитела к ZEBRA-антигену вируса Эпштейна-Барр</t>
  </si>
  <si>
    <t>Антитела к вирусу простого герпеса I типа, IgG</t>
  </si>
  <si>
    <t>Антитела к вирусу простого герпеса I типа, IgM</t>
  </si>
  <si>
    <t>Антитела к вирусу простого герпеса I типа, IgM (с абсорбентом РФ)</t>
  </si>
  <si>
    <t>Антитела к вирусу простого герпеса II типа, IgG</t>
  </si>
  <si>
    <t>Антитела к вирусу простого герпеса II типа, IgM</t>
  </si>
  <si>
    <t>Антитела к вирусу простого герпеса II типа, IgM (с абсорбентом РФ)</t>
  </si>
  <si>
    <t>Антитела к вирусу простого герпеса I и II типа, IgG</t>
  </si>
  <si>
    <t>Антитела к вирусу простого герпеса I и II типа, IgM</t>
  </si>
  <si>
    <t>Антитела к вирусу простого герпеса I и II типа, IgM (с абсорбентом РФ)</t>
  </si>
  <si>
    <t xml:space="preserve">Антитела к вирусу паротита, IgG </t>
  </si>
  <si>
    <t>Антитела к вирусу паротита, IgM</t>
  </si>
  <si>
    <t>Антитела к вирусу кори, IgG</t>
  </si>
  <si>
    <t>Антитела к вирусу кори, IgM</t>
  </si>
  <si>
    <t>Антитела к Chlamydia trachomatis, IgA*</t>
  </si>
  <si>
    <t>Антитела к Chlamydia trachomatis, IgG*</t>
  </si>
  <si>
    <t>Антитела к Chlamydia pneumoniae, IgA*</t>
  </si>
  <si>
    <t>Антитела к Chlamydia pneumoniae, IgG*</t>
  </si>
  <si>
    <t>Антитела к Chlamydia pneumoniae, IgM (с абсорбентом РФ)*</t>
  </si>
  <si>
    <t>Абсорбент ревматоидного фактора (1 мл)</t>
  </si>
  <si>
    <t>ORG 200/12</t>
  </si>
  <si>
    <t>ORG 200/24</t>
  </si>
  <si>
    <t>ORG 202/12</t>
  </si>
  <si>
    <t>ORG 202/24</t>
  </si>
  <si>
    <t>ORG 203/12</t>
  </si>
  <si>
    <t>ORG 203/24</t>
  </si>
  <si>
    <t>ORG 204A/12</t>
  </si>
  <si>
    <t>ORG 204A/24</t>
  </si>
  <si>
    <t>ORG 204G/12</t>
  </si>
  <si>
    <t>ORG 204G/24</t>
  </si>
  <si>
    <t>ORG 204M/12</t>
  </si>
  <si>
    <t>ORG 204M/24</t>
  </si>
  <si>
    <t>ORG 204S/12</t>
  </si>
  <si>
    <t>ORG 204S/24</t>
  </si>
  <si>
    <t>ORG 205/12</t>
  </si>
  <si>
    <t>ORG 205/24</t>
  </si>
  <si>
    <t>ORG 206/12</t>
  </si>
  <si>
    <t>ORG 206/24</t>
  </si>
  <si>
    <t>ORG 207/12</t>
  </si>
  <si>
    <t>ORG 207/24</t>
  </si>
  <si>
    <t>ORG 208/12</t>
  </si>
  <si>
    <t>ORG 208/24</t>
  </si>
  <si>
    <t>ORG 209/12</t>
  </si>
  <si>
    <t>ORG 209/24</t>
  </si>
  <si>
    <t>ORG 210/12</t>
  </si>
  <si>
    <t>ORG 210/24</t>
  </si>
  <si>
    <t>ORG 211/12</t>
  </si>
  <si>
    <t>ORG 211/24</t>
  </si>
  <si>
    <t>ORG 212/12</t>
  </si>
  <si>
    <t>ORG 212/24</t>
  </si>
  <si>
    <t>ORG 213/12</t>
  </si>
  <si>
    <t>ORG 213/24</t>
  </si>
  <si>
    <t>ORG 215A/12</t>
  </si>
  <si>
    <t>ORG 215A/24</t>
  </si>
  <si>
    <t>ORG 215G/12</t>
  </si>
  <si>
    <t>ORG 215G/24</t>
  </si>
  <si>
    <t>ORG 215M/12</t>
  </si>
  <si>
    <t>ORG 215M/24</t>
  </si>
  <si>
    <t>ORG 215S/12</t>
  </si>
  <si>
    <t>ORG 215S/24</t>
  </si>
  <si>
    <t>ORG 216/12</t>
  </si>
  <si>
    <t>ORG 216/24</t>
  </si>
  <si>
    <t>ORG 217/12</t>
  </si>
  <si>
    <t>ORG 217/24</t>
  </si>
  <si>
    <t>ORG 218/12</t>
  </si>
  <si>
    <t>ORG 218/24</t>
  </si>
  <si>
    <t>ORG 219/12</t>
  </si>
  <si>
    <t>ORG 219/24</t>
  </si>
  <si>
    <t>ORG 220/12</t>
  </si>
  <si>
    <t>ORG 220/24</t>
  </si>
  <si>
    <t>ORG 221A/12</t>
  </si>
  <si>
    <t>ORG 221A/24</t>
  </si>
  <si>
    <t>ORG 221G/12</t>
  </si>
  <si>
    <t>ORG 221G/24</t>
  </si>
  <si>
    <t>ORG 221M/12</t>
  </si>
  <si>
    <t>ORG 221M/24</t>
  </si>
  <si>
    <t>ORG 221S/12</t>
  </si>
  <si>
    <t>ORG 221S/24</t>
  </si>
  <si>
    <t>ORG 222A/12</t>
  </si>
  <si>
    <t>ORG 222A/24</t>
  </si>
  <si>
    <t>ORG 222G/12</t>
  </si>
  <si>
    <t>ORG 222G/24</t>
  </si>
  <si>
    <t>ORG 222M/12</t>
  </si>
  <si>
    <t>ORG 222M/24</t>
  </si>
  <si>
    <t>ORG 222S/12</t>
  </si>
  <si>
    <t>ORG 222S/24</t>
  </si>
  <si>
    <t>ORG 223/12</t>
  </si>
  <si>
    <t>ORG 223/24</t>
  </si>
  <si>
    <t>ORG 224/12</t>
  </si>
  <si>
    <t>ORG 224/24</t>
  </si>
  <si>
    <t>ORG 225/12</t>
  </si>
  <si>
    <t>ORG 225/24</t>
  </si>
  <si>
    <t>ORG 226/12</t>
  </si>
  <si>
    <t>ORG 226/24</t>
  </si>
  <si>
    <t>ORG 227/12</t>
  </si>
  <si>
    <t>ORG 227/24</t>
  </si>
  <si>
    <t>ORG 228/12</t>
  </si>
  <si>
    <t>ORG 228/24</t>
  </si>
  <si>
    <t>ORG 229G/12</t>
  </si>
  <si>
    <t>ORG 229G/24</t>
  </si>
  <si>
    <t>ORG 229M/12</t>
  </si>
  <si>
    <t>ORG 229M/24</t>
  </si>
  <si>
    <t>ORG 231/12</t>
  </si>
  <si>
    <t>ORG 231/24</t>
  </si>
  <si>
    <t>ORG 232/12</t>
  </si>
  <si>
    <t>ORG 232/24</t>
  </si>
  <si>
    <t>ORG 233/12</t>
  </si>
  <si>
    <t>ORG 233/24</t>
  </si>
  <si>
    <t>ORG 234A/12</t>
  </si>
  <si>
    <t>ORG 234A/24</t>
  </si>
  <si>
    <t>ORG 234G/12</t>
  </si>
  <si>
    <t>ORG 234G/24</t>
  </si>
  <si>
    <t>ORG 234S/12</t>
  </si>
  <si>
    <t>ORG 234S/24</t>
  </si>
  <si>
    <t>ORG 235G/12</t>
  </si>
  <si>
    <t>ORG 235G/24</t>
  </si>
  <si>
    <t>ORG 235M/12</t>
  </si>
  <si>
    <t>ORG 235M/24</t>
  </si>
  <si>
    <t>ORG 236G/12</t>
  </si>
  <si>
    <t>ORG 236G/24</t>
  </si>
  <si>
    <t>ORG 236M/12</t>
  </si>
  <si>
    <t>ORG 236M/24</t>
  </si>
  <si>
    <t>ORG 237G/12</t>
  </si>
  <si>
    <t>ORG 237G/24</t>
  </si>
  <si>
    <t>ORG 237M/12</t>
  </si>
  <si>
    <t>ORG 237M/24</t>
  </si>
  <si>
    <t>ORG 238/12</t>
  </si>
  <si>
    <t>ORG 238/24</t>
  </si>
  <si>
    <t>ORG 240A/12</t>
  </si>
  <si>
    <t>ORG 240A/24</t>
  </si>
  <si>
    <t>ORG 240G/12</t>
  </si>
  <si>
    <t>ORG 240G/24</t>
  </si>
  <si>
    <t>ORG 240S/12</t>
  </si>
  <si>
    <t>ORG 240S/24</t>
  </si>
  <si>
    <t>ORG 241A/12</t>
  </si>
  <si>
    <t>ORG 241A/24</t>
  </si>
  <si>
    <t>ORG 241G/12</t>
  </si>
  <si>
    <t>ORG 241G/24</t>
  </si>
  <si>
    <t>ORG 241M/12</t>
  </si>
  <si>
    <t>ORG 241M/24</t>
  </si>
  <si>
    <t>ORG 241S/12</t>
  </si>
  <si>
    <t>ORG 241S/24</t>
  </si>
  <si>
    <t>ORG 242A/12</t>
  </si>
  <si>
    <t>ORG 242A/24</t>
  </si>
  <si>
    <t>ORG 242G/12</t>
  </si>
  <si>
    <t>ORG 242G/24</t>
  </si>
  <si>
    <t>ORG 243G/12</t>
  </si>
  <si>
    <t>ORG 243G/24</t>
  </si>
  <si>
    <t>ORG 243M/12</t>
  </si>
  <si>
    <t>ORG 243M/24</t>
  </si>
  <si>
    <t>ORG 245A/12</t>
  </si>
  <si>
    <t>ORG 245A/24</t>
  </si>
  <si>
    <t>ORG 245G/12</t>
  </si>
  <si>
    <t>ORG 245G/24</t>
  </si>
  <si>
    <t>ORG 247/12</t>
  </si>
  <si>
    <t>ORG 247/24</t>
  </si>
  <si>
    <t>ORG 248/12</t>
  </si>
  <si>
    <t>ORG 248/24</t>
  </si>
  <si>
    <t>ORG 249/12</t>
  </si>
  <si>
    <t>ORG 249/24</t>
  </si>
  <si>
    <t>ORG 250/12</t>
  </si>
  <si>
    <t>ORG 250/24</t>
  </si>
  <si>
    <t>ORG 252/12</t>
  </si>
  <si>
    <t>ORG 252/24</t>
  </si>
  <si>
    <t>ORG 260/12</t>
  </si>
  <si>
    <t>ORG 260/24</t>
  </si>
  <si>
    <t>ORG 289/12</t>
  </si>
  <si>
    <t>ORG 289/24</t>
  </si>
  <si>
    <t>ORG 305/01</t>
  </si>
  <si>
    <t>ORG 305/12</t>
  </si>
  <si>
    <t>ORG 310/24</t>
  </si>
  <si>
    <t>ORG 311/24</t>
  </si>
  <si>
    <t>1 ml</t>
  </si>
  <si>
    <t>Антитела к вирусу паротита, IgM (с абсорбентом РФ)</t>
  </si>
  <si>
    <t>Антитела к вирусу кори, IgM  (с абсорбентом РФ)</t>
  </si>
  <si>
    <t>Антитела к Chlamydia trachomatis, IgM (с абсорбентом РФ)*</t>
  </si>
  <si>
    <t xml:space="preserve">Антиядерные антитела скрининг  </t>
  </si>
  <si>
    <t>Антитела к тиреоглобулину</t>
  </si>
  <si>
    <t>Антитела к тиреоидной пероксидазе</t>
  </si>
  <si>
    <t>Антитела к двуспиральной ДНК, IgA</t>
  </si>
  <si>
    <t>Антитела к двуспиральной ДНК, IgG</t>
  </si>
  <si>
    <t>Антитела к двуспиральной ДНК, IgM</t>
  </si>
  <si>
    <t>Антитела к двуспиральной ДНК, скрининг</t>
  </si>
  <si>
    <t>Антитела к односпиральной ДНК</t>
  </si>
  <si>
    <t>Антитела к гистонам</t>
  </si>
  <si>
    <t>Антитела к SS-A</t>
  </si>
  <si>
    <t>Антитела к SS-B</t>
  </si>
  <si>
    <t>Антитела к Sm</t>
  </si>
  <si>
    <t>Антитела к RNP/Sm</t>
  </si>
  <si>
    <t>Антитела к Scl-70</t>
  </si>
  <si>
    <t>Антитела к Jo-1</t>
  </si>
  <si>
    <t>Антитела к кардиолипину, IgA</t>
  </si>
  <si>
    <t>Антитела к кардиолипину, IgG</t>
  </si>
  <si>
    <t>Антитела к кардиолипину, IgM</t>
  </si>
  <si>
    <t>Антитела к кардиолипину, скрининг</t>
  </si>
  <si>
    <t xml:space="preserve">Антитела к митохондриям </t>
  </si>
  <si>
    <t xml:space="preserve">Антитела к экстрагируемым ядерным антигенам, скрининг </t>
  </si>
  <si>
    <t>Антитела к Rib-P</t>
  </si>
  <si>
    <t>Антитела к протеиназе 3</t>
  </si>
  <si>
    <t>Антитела к инсулину</t>
  </si>
  <si>
    <t>Антитела к β2-гликопротеину I, IgA</t>
  </si>
  <si>
    <t>Антитела к β2-гликопротеину I, IgG</t>
  </si>
  <si>
    <t>Антитела к β2-гликопротеину I, IgM</t>
  </si>
  <si>
    <t>Антитела к β2-гликопротеину I, скрининг</t>
  </si>
  <si>
    <t>Ревматоидный фактор, скрининг</t>
  </si>
  <si>
    <t>Анти-BPI</t>
  </si>
  <si>
    <t>Антитела к эластазе</t>
  </si>
  <si>
    <t xml:space="preserve">Антитела к катепсину G </t>
  </si>
  <si>
    <t>Антитела к лизоциму</t>
  </si>
  <si>
    <t>Антитела к лактоферрину</t>
  </si>
  <si>
    <t>Антитела к нуклеосоме</t>
  </si>
  <si>
    <t>Анти-фосфолипид-скрининг, IgG</t>
  </si>
  <si>
    <t>Анти-фосфолипид-скрининг, IgM</t>
  </si>
  <si>
    <t>Антитела к париетальным клеткам</t>
  </si>
  <si>
    <t>Антитела к RNP-70</t>
  </si>
  <si>
    <t>Антитела к центромере B</t>
  </si>
  <si>
    <t>Антитела к глиадину, IgA</t>
  </si>
  <si>
    <t>Антитела к глиадину, IgG</t>
  </si>
  <si>
    <t>Антитела к глиадину, cкрининг (IgG + IgA)</t>
  </si>
  <si>
    <t>Антитела к фосфатидилсерину, IgG</t>
  </si>
  <si>
    <t>Антитела к фосфатидилсерину, IgM</t>
  </si>
  <si>
    <t>Антитела к фосфатидилинозитолу, IgG</t>
  </si>
  <si>
    <t>Антитела к фосфатидилинозитолу, IgM</t>
  </si>
  <si>
    <t>Антитела к фосфатидиловой кислоте, IgG</t>
  </si>
  <si>
    <t>Антитела к фосфатидиловой кислоте, IgM</t>
  </si>
  <si>
    <t>Антиядерные антитела, скрининг</t>
  </si>
  <si>
    <t>Антитела к тканевой трансглутаминазе, IgA</t>
  </si>
  <si>
    <t>Антитела к тканевой трансглутаминазе, IgG</t>
  </si>
  <si>
    <t>Антитела к тканевой трансглутаминазе, скрининг (IgG + IgA)</t>
  </si>
  <si>
    <t>Антитела к протромбину, IgA</t>
  </si>
  <si>
    <t>Антитела к протромбину, IgG</t>
  </si>
  <si>
    <t>Антитела к протромбину, IgM</t>
  </si>
  <si>
    <t>Антитела к протромбину, скрининг</t>
  </si>
  <si>
    <t>Антитела к альфа-фодрину, IgA</t>
  </si>
  <si>
    <t>Антитела к альфа-фодрину, IgG</t>
  </si>
  <si>
    <t>Антитела к аннексину, IgG</t>
  </si>
  <si>
    <t>Антитела к аннексину, IgM</t>
  </si>
  <si>
    <t xml:space="preserve">Антитела к Saccharomyces cerevisiae, IgA </t>
  </si>
  <si>
    <t xml:space="preserve">Антитела к Saccharomyces cerevisiae, IgG </t>
  </si>
  <si>
    <t>Антитела к внутреннему фактору</t>
  </si>
  <si>
    <t>Антитела к MCV</t>
  </si>
  <si>
    <t>Антитела к C1q</t>
  </si>
  <si>
    <t>Антитела к GBM</t>
  </si>
  <si>
    <t>Промывочный буфер</t>
  </si>
  <si>
    <t>Положительный контроль</t>
  </si>
  <si>
    <t>Отрицательный контроль</t>
  </si>
  <si>
    <t>Anti-CCP hs</t>
  </si>
  <si>
    <t>Антитела к циклическому цитруллинированному пептиду, высокочувствительный тест</t>
  </si>
  <si>
    <t xml:space="preserve">Антитела к растворимому антигену печени </t>
  </si>
  <si>
    <t>Anti-SLA</t>
  </si>
  <si>
    <t>Антитела к микросомам печени и почек</t>
  </si>
  <si>
    <t xml:space="preserve"> Anti-LKM-1</t>
  </si>
  <si>
    <t>Антитела к SS-A52</t>
  </si>
  <si>
    <t>Антитела к SS-A60</t>
  </si>
  <si>
    <t>Антинейтрофильные цитоплазматические антитела, скрининг</t>
  </si>
  <si>
    <t>ALLEGRIA</t>
  </si>
  <si>
    <t>24000 євро</t>
  </si>
  <si>
    <t>ORG 2012, долар</t>
  </si>
  <si>
    <r>
      <t>Автоматичний  імуноферментний  аналізатор  ALEGRIA (</t>
    </r>
    <r>
      <rPr>
        <i/>
        <sz val="11"/>
        <rFont val="Arial Narrow"/>
        <family val="2"/>
        <charset val="204"/>
      </rPr>
      <t>"закрита" система для діагностики аутоімунних та  інфекційних захворювань)</t>
    </r>
  </si>
  <si>
    <t>Антиядерні антитіла скринінг</t>
  </si>
  <si>
    <t>Антитіла до тиреоглобуліну</t>
  </si>
  <si>
    <t>Антитіла до тиреопероксидази</t>
  </si>
  <si>
    <t>Антитіла до двоспіральної ДНК, IgA</t>
  </si>
  <si>
    <t>Антитіла до двоспіральної ДНК, IgG</t>
  </si>
  <si>
    <t>Антитіла до двоспіральної ДНК, IgM</t>
  </si>
  <si>
    <t>Антитіла до двоспіральної ДНК, скринінг</t>
  </si>
  <si>
    <t>Антитіла до односпіральної ДНК</t>
  </si>
  <si>
    <t>Антитіла до SS-A</t>
  </si>
  <si>
    <t>Антитіла до SS-B</t>
  </si>
  <si>
    <t>Антитіла до Sm</t>
  </si>
  <si>
    <t>Антитіла до RNP/Sm</t>
  </si>
  <si>
    <t>Антитіла до Scl-70</t>
  </si>
  <si>
    <t>Антитіла до Jo-1</t>
  </si>
  <si>
    <t>Антитіла до кардіоліпіну, IgA</t>
  </si>
  <si>
    <t>Антитіла до кардіоліпіну, IgG</t>
  </si>
  <si>
    <t>Антитіла до кардіоліпіну, IgM</t>
  </si>
  <si>
    <t>Антитіла до кардіоліпіну, скринiнг</t>
  </si>
  <si>
    <t>Антитіла  до Rib-P</t>
  </si>
  <si>
    <t>Антитіла до Rib-P</t>
  </si>
  <si>
    <t>Антитіла до міелопероксидази</t>
  </si>
  <si>
    <t>Антитіла до інсуліну</t>
  </si>
  <si>
    <t>Антитіла до мітохондрій</t>
  </si>
  <si>
    <t>Антитіла до β2-глікопротеіну I, IgA</t>
  </si>
  <si>
    <t>Антитіла до β2-глікопротеіну I, IgG</t>
  </si>
  <si>
    <t>Антитіла до β2-глікопротеіну I, IgM</t>
  </si>
  <si>
    <t>Антитіла до β2-глікопротеіну I, скрінінг</t>
  </si>
  <si>
    <t>Ревматоідний фактор, IgA</t>
  </si>
  <si>
    <t>Ревматоідний фактор, IgG</t>
  </si>
  <si>
    <t>Ревматоідний фактор, IgM</t>
  </si>
  <si>
    <t>Ревматоідний фактор, скринінг</t>
  </si>
  <si>
    <t>Антитіла до эластази</t>
  </si>
  <si>
    <t xml:space="preserve">Антитіла до катепсину G </t>
  </si>
  <si>
    <t>Антитіла до лактоферину</t>
  </si>
  <si>
    <t>Антитіла до нуклеосоми</t>
  </si>
  <si>
    <t>Анти-фосфоліпід-скринінг, IgG</t>
  </si>
  <si>
    <t>Анти-фосфоліпід-скринінг, IgМ</t>
  </si>
  <si>
    <t>Антитіла до RNP-70</t>
  </si>
  <si>
    <t>Антитіла до гліадіну, IgA</t>
  </si>
  <si>
    <t>Антитіла до гліадіну, IgG</t>
  </si>
  <si>
    <t>Антитіла до гліадіну, сринінг(IgG+IgA)</t>
  </si>
  <si>
    <t>Антитіла до фосфатиділсерину, IgG</t>
  </si>
  <si>
    <t>Антитіла до фосфатиділсерину, IgМ</t>
  </si>
  <si>
    <t>Антитіла до фосфатиділінозитолу, IgG</t>
  </si>
  <si>
    <t>Антитіла до фосфатиділінозитолу, IgМ</t>
  </si>
  <si>
    <t>Антитіла до фосфатидилової кислоти, IgG</t>
  </si>
  <si>
    <t>Антитіла до фосфатидилової кислоти, IgМ</t>
  </si>
  <si>
    <t>Антиядерні антитіла, скринінг</t>
  </si>
  <si>
    <t>Антитіла до тканинної трансглутамінази, IgA</t>
  </si>
  <si>
    <t>Антитіла до тканинної трансглутамінази, IgG</t>
  </si>
  <si>
    <t>Антитіла до тканинної трансглутамінази, скринінг</t>
  </si>
  <si>
    <t>Антитіла до протромбіну, IgA</t>
  </si>
  <si>
    <t>Антитіла до протромбіну, IgG</t>
  </si>
  <si>
    <t>Антитіла до протромбіну, IgM</t>
  </si>
  <si>
    <t>Антитіла до протромбіну, скринінг</t>
  </si>
  <si>
    <t>Антитіла до альфа-фодрину, IgA</t>
  </si>
  <si>
    <t>Антитіла до альфа-фодрину, IgG</t>
  </si>
  <si>
    <t>Антитіла до аннексину, IgG</t>
  </si>
  <si>
    <t>Антитіла до аннексину, IgМ</t>
  </si>
  <si>
    <t xml:space="preserve">Антитіла до Saccharomyces cerevisiae, IgA </t>
  </si>
  <si>
    <t>Антитіла до Saccharomyces cerevisiae, IgG</t>
  </si>
  <si>
    <t>Екстрагуючі ядерні антитіла, скринінг</t>
  </si>
  <si>
    <t>Антитіла до гістонів</t>
  </si>
  <si>
    <t>Антитіла до парієнтальної клітини</t>
  </si>
  <si>
    <t>Антитіла до центромеру В</t>
  </si>
  <si>
    <t>Атнитіла до внутрішнього фактору</t>
  </si>
  <si>
    <t>Антитіла до MCV</t>
  </si>
  <si>
    <t>Антитіла до C1q</t>
  </si>
  <si>
    <t>Антитіла до GBM</t>
  </si>
  <si>
    <t>Антитіла до SS-A52</t>
  </si>
  <si>
    <t>Антитіла до SS-A60</t>
  </si>
  <si>
    <t>Антинейтрофільні цитоплазматичні антитіла, скринінг</t>
  </si>
  <si>
    <t>Промивочний розчин</t>
  </si>
  <si>
    <t>Позитивний контроль</t>
  </si>
  <si>
    <t>Негативний контроль</t>
  </si>
  <si>
    <t>ORG251А/24</t>
  </si>
  <si>
    <t>ORG251G/24</t>
  </si>
  <si>
    <t>ORG251S/24</t>
  </si>
  <si>
    <t>Anti-DGP IgA</t>
  </si>
  <si>
    <t>Anti-DGP IgG</t>
  </si>
  <si>
    <t>Anti-DGP Screen</t>
  </si>
  <si>
    <t>Антитіла igA до білка дезамідованого гліадину</t>
  </si>
  <si>
    <t>Антитіла igG до білка дезамідованого гліадину</t>
  </si>
  <si>
    <t>Антитіла  до білка дезамідованого гліадину</t>
  </si>
  <si>
    <t>н/з</t>
  </si>
  <si>
    <t>Антитіла до циклічних цитрулінованих пептидів (високої чутливості)</t>
  </si>
  <si>
    <t>Антитіла до протеїнази 3</t>
  </si>
  <si>
    <t>Антитіла до протеїнази 3 (високої чутливості)</t>
  </si>
  <si>
    <t>Aнтитела IgG до  вірусу Эпштейна-Барр капсидного антигену</t>
  </si>
  <si>
    <t>ORG901G/24</t>
  </si>
  <si>
    <t>Aнтитела IgM до  вірусу Эпштейна-Барр капсидного антигену</t>
  </si>
  <si>
    <t>ORG901M/24</t>
  </si>
  <si>
    <t>Aнтитела IgM до  вірусу Эпштейна-Барр капсидного антигену абс.</t>
  </si>
  <si>
    <t>Aнтитела IgG до  вірусу Эпштейна-Барр ядерного антигену</t>
  </si>
  <si>
    <t>Aнтитела IgM до  вірусу Эпштейна-Барр (ZEBRA)</t>
  </si>
  <si>
    <t>Антитіла до вірусу простого герпесу I типу, IgG</t>
  </si>
  <si>
    <t>Антитіла до вірусу простого герпесу I типу, IgM</t>
  </si>
  <si>
    <t>Антитіла до вірусу простого герпесу I типу, IgM (з абсорбентом РФ)</t>
  </si>
  <si>
    <t>Антитіла до вірусу простого герпесу IІ типу, IgG</t>
  </si>
  <si>
    <t>Антитіла до вірусу простого герпесу IІ типу, IgM</t>
  </si>
  <si>
    <t>Антитіла до вірусу простого герпесу IІ типу, IgM (з абсорбентом РФ)</t>
  </si>
  <si>
    <t>Антитіла до вірусу простого герпесу І та IІ типу, IgG</t>
  </si>
  <si>
    <t>Антитіла до вірусу простого герпесу І та IІ типу, IgM</t>
  </si>
  <si>
    <t>Антитіла до вірусу простого герпесу І та IІ типу, IgM (з абсорбентом РФ)</t>
  </si>
  <si>
    <t xml:space="preserve">Антитіла до вірусу паротиту, IgG </t>
  </si>
  <si>
    <t>Антитіла до вірусу паротиту, IgM</t>
  </si>
  <si>
    <t>Антитіла до вірусу паротиту, IgM (з абсорбентом РФ)</t>
  </si>
  <si>
    <t>Антитіла до вирусу кіру, IgG</t>
  </si>
  <si>
    <t>Антитіла до вирусу кіру, IgM</t>
  </si>
  <si>
    <t>Антитіла до Chlamydia trachomatis, IgA*</t>
  </si>
  <si>
    <t>Антитіла до Chlamydia trachomatis, IgG*</t>
  </si>
  <si>
    <t>Антитіла до вирусу кіру, IgM  (з абсорбентом РФ)</t>
  </si>
  <si>
    <t>Антитіла до Chlamydia pneumoniae, IgA*</t>
  </si>
  <si>
    <t>Антитіла до Chlamydia pneumoniae, IgG*</t>
  </si>
  <si>
    <t>Антитіла до Chlamydia pneumoniae, IgM (з абсорбентом РФ)*</t>
  </si>
  <si>
    <t>Антитіла до Chlamydia trachomatis, IgM (з абсорбентом РФ)*</t>
  </si>
  <si>
    <t>Абсорбент ревматоїдного фактору (1 мл)</t>
  </si>
  <si>
    <t>Антитіла до лізоциму</t>
  </si>
  <si>
    <t>Anti-EBV (VCA) IgG</t>
  </si>
  <si>
    <t>Anti-EBV (VCA) IgM</t>
  </si>
  <si>
    <t>Anti-EBV (VCA) IgM  abs.</t>
  </si>
  <si>
    <t>Anti-EBV (EBNA-1) IgG</t>
  </si>
  <si>
    <t>Anti-EBV (ZEBRA) IgM</t>
  </si>
  <si>
    <t>Anti HSV-1 IgG</t>
  </si>
  <si>
    <t>Anti HSV-1 IgM</t>
  </si>
  <si>
    <t>Anti HSV-1 IgM abs.</t>
  </si>
  <si>
    <t>Anti HSV-2 IgG</t>
  </si>
  <si>
    <t>Anti HSV-2 IgM</t>
  </si>
  <si>
    <t>Anti HSV-2 IgM abs.</t>
  </si>
  <si>
    <t>Anti HSV-1/2 IgG</t>
  </si>
  <si>
    <t>Anti HSV-1/2 IgM</t>
  </si>
  <si>
    <t>Anti HSV-1/2 IgM abs.</t>
  </si>
  <si>
    <t>Anti-Mamps Virus IgG</t>
  </si>
  <si>
    <t>Anti-Mamps Virus IgM</t>
  </si>
  <si>
    <t>Anti-Mamps Virus IgM abs.</t>
  </si>
  <si>
    <t>Anti-Measles Virus IgG</t>
  </si>
  <si>
    <t>Anti-Measles Virus IgM</t>
  </si>
  <si>
    <t>Anti-Measles Virus IgM abs.</t>
  </si>
  <si>
    <t>RF-Absorbent</t>
  </si>
  <si>
    <t>T-8454</t>
  </si>
  <si>
    <t>D-4152</t>
  </si>
  <si>
    <t>D-4154</t>
  </si>
  <si>
    <t>Sample Rack</t>
  </si>
  <si>
    <t xml:space="preserve">Штатив для зразків </t>
  </si>
  <si>
    <t>Z10030</t>
  </si>
  <si>
    <t>DOA Collector</t>
  </si>
  <si>
    <t xml:space="preserve">Пробозабірник </t>
  </si>
  <si>
    <t>Z09551B</t>
  </si>
  <si>
    <t>DOA Collection Tube + Buffer</t>
  </si>
  <si>
    <t>Пробірка для забору зразків + буфер</t>
  </si>
  <si>
    <t>Z09565B</t>
  </si>
  <si>
    <t>DOA Collection Tube</t>
  </si>
  <si>
    <t>Пробірка для забору зразків</t>
  </si>
  <si>
    <t>Z09552B</t>
  </si>
  <si>
    <t>End-to-End capillaries 10 µl</t>
  </si>
  <si>
    <t>Капілярні трубки кінець-в-кінець, 10 мкл</t>
  </si>
  <si>
    <t>Z08900</t>
  </si>
  <si>
    <t>Rayon Swabs, single packed</t>
  </si>
  <si>
    <t>Віскозні тампони для забору проб, індивідуальна упаковка</t>
  </si>
  <si>
    <t>Z08800</t>
  </si>
  <si>
    <t>Розхідні матеріали</t>
  </si>
  <si>
    <t>Z06677B</t>
  </si>
  <si>
    <t>Z06677CE</t>
  </si>
  <si>
    <t>HS Multi-6/1 Drug Test</t>
  </si>
  <si>
    <t>Z09553B</t>
  </si>
  <si>
    <t>HS Multi-6 Drug Test</t>
  </si>
  <si>
    <t>Z09550B</t>
  </si>
  <si>
    <t>DOA MULTI-6 HS TOUCH TEST</t>
  </si>
  <si>
    <t>Z05585</t>
  </si>
  <si>
    <t>DRUG ADULTERATION STRIP</t>
  </si>
  <si>
    <t>Z04590LV</t>
  </si>
  <si>
    <t>Z04590</t>
  </si>
  <si>
    <t xml:space="preserve">DOA SALIVA MULTI-6/1 TEST </t>
  </si>
  <si>
    <t xml:space="preserve">Z08581CE </t>
  </si>
  <si>
    <t xml:space="preserve">DOA SALIVA MULTI-6 TEST </t>
  </si>
  <si>
    <t xml:space="preserve">Z04580CE </t>
  </si>
  <si>
    <t xml:space="preserve">DOA MULTI-6 CUP </t>
  </si>
  <si>
    <t>Z06667B</t>
  </si>
  <si>
    <t>Z06667CE</t>
  </si>
  <si>
    <t xml:space="preserve">MULTI-10/7 DRUG PANEL </t>
  </si>
  <si>
    <t xml:space="preserve">Z06107B </t>
  </si>
  <si>
    <t>Z06107CE</t>
  </si>
  <si>
    <t xml:space="preserve">MULTI-10/6 DRUG PANEL </t>
  </si>
  <si>
    <t xml:space="preserve">Z06106B </t>
  </si>
  <si>
    <t>Z06106CE</t>
  </si>
  <si>
    <t xml:space="preserve">MULTI-10/5 DRUG PANEL </t>
  </si>
  <si>
    <t xml:space="preserve">Z06105B </t>
  </si>
  <si>
    <t>Z06105CE</t>
  </si>
  <si>
    <t xml:space="preserve">MULTI-10/4 DRUG PANEL </t>
  </si>
  <si>
    <t xml:space="preserve">Z06104B </t>
  </si>
  <si>
    <t>Z06104CE</t>
  </si>
  <si>
    <t xml:space="preserve">MULTI-10/3 DRUG PANEL </t>
  </si>
  <si>
    <t xml:space="preserve">Z06103B </t>
  </si>
  <si>
    <t>Z06103CE</t>
  </si>
  <si>
    <t xml:space="preserve">MULTI-10/2 DRUG PANEL </t>
  </si>
  <si>
    <t xml:space="preserve">Z06102B </t>
  </si>
  <si>
    <t>Z06102CE</t>
  </si>
  <si>
    <t xml:space="preserve">MULTI-10/1 DRUG PANEL </t>
  </si>
  <si>
    <t>Z05235B</t>
  </si>
  <si>
    <t>Z06236CE</t>
  </si>
  <si>
    <t>Z06235CE</t>
  </si>
  <si>
    <t xml:space="preserve">MULTI-10 DRUG PANEL </t>
  </si>
  <si>
    <t xml:space="preserve">Z04230B </t>
  </si>
  <si>
    <t xml:space="preserve">Z04231CE </t>
  </si>
  <si>
    <t xml:space="preserve">MULTI-6/4 DRUG PANEL </t>
  </si>
  <si>
    <t>Z08940B</t>
  </si>
  <si>
    <t>Z08940CE</t>
  </si>
  <si>
    <t xml:space="preserve">MULTI-6/1 DRUG PANEL </t>
  </si>
  <si>
    <t>Z03220B</t>
  </si>
  <si>
    <t>Z03220CE</t>
  </si>
  <si>
    <t xml:space="preserve">MULTI-6 DRUG PANEL </t>
  </si>
  <si>
    <t xml:space="preserve">Z98907B </t>
  </si>
  <si>
    <t>Z98907CE</t>
  </si>
  <si>
    <t xml:space="preserve">MULTI-5/6 DRUG PANEL </t>
  </si>
  <si>
    <t xml:space="preserve">Z06506B </t>
  </si>
  <si>
    <t>Z06506CE</t>
  </si>
  <si>
    <t xml:space="preserve">TRA-CASSETTE </t>
  </si>
  <si>
    <t xml:space="preserve">Z10414B </t>
  </si>
  <si>
    <t>Z10414CE</t>
  </si>
  <si>
    <t xml:space="preserve">THC-CASSETTE </t>
  </si>
  <si>
    <t xml:space="preserve">Z99002B </t>
  </si>
  <si>
    <t xml:space="preserve">TCA-CASSETTE </t>
  </si>
  <si>
    <t xml:space="preserve">Z03040B </t>
  </si>
  <si>
    <t xml:space="preserve">OPI-CASSETTE </t>
  </si>
  <si>
    <t xml:space="preserve">Z05011B </t>
  </si>
  <si>
    <t>MTD-CASSETTE</t>
  </si>
  <si>
    <t>Z99550B</t>
  </si>
  <si>
    <t xml:space="preserve"> Z99550CE</t>
  </si>
  <si>
    <t xml:space="preserve">MOP-CASSETTE </t>
  </si>
  <si>
    <t xml:space="preserve">Z99005B </t>
  </si>
  <si>
    <t xml:space="preserve">MET-CASSETTE </t>
  </si>
  <si>
    <t xml:space="preserve">Z99500B </t>
  </si>
  <si>
    <t xml:space="preserve">MDMA-CASSETTE </t>
  </si>
  <si>
    <t xml:space="preserve">Z04570B </t>
  </si>
  <si>
    <t xml:space="preserve">KET-CASSETTE </t>
  </si>
  <si>
    <t xml:space="preserve">Z09641B </t>
  </si>
  <si>
    <t>Z09641CE</t>
  </si>
  <si>
    <t xml:space="preserve">FYL-CASSETTE </t>
  </si>
  <si>
    <t xml:space="preserve">Z09640B </t>
  </si>
  <si>
    <t xml:space="preserve">EDDP-CASSETTE </t>
  </si>
  <si>
    <t xml:space="preserve">Z09644B </t>
  </si>
  <si>
    <t>Z09644CE</t>
  </si>
  <si>
    <t xml:space="preserve">COC-CASSETTE </t>
  </si>
  <si>
    <t>Z99003B</t>
  </si>
  <si>
    <t xml:space="preserve">BZO-CASSETTE </t>
  </si>
  <si>
    <t xml:space="preserve">Z99001B </t>
  </si>
  <si>
    <t xml:space="preserve">BUP-CASSETTE </t>
  </si>
  <si>
    <t xml:space="preserve">Z04560B </t>
  </si>
  <si>
    <t xml:space="preserve">BAR-CASSETTE </t>
  </si>
  <si>
    <t xml:space="preserve">Z99006B </t>
  </si>
  <si>
    <t xml:space="preserve">AMP-CASSETTE </t>
  </si>
  <si>
    <t xml:space="preserve">Z99004B </t>
  </si>
  <si>
    <t xml:space="preserve">MULTI-5/3 DRUG PANEL </t>
  </si>
  <si>
    <t xml:space="preserve">Z06502B </t>
  </si>
  <si>
    <t>Z06502CE</t>
  </si>
  <si>
    <t xml:space="preserve">MULTI-4 DRUG PANEL </t>
  </si>
  <si>
    <t>Z02575B</t>
  </si>
  <si>
    <t>Z02575CE</t>
  </si>
  <si>
    <t xml:space="preserve">MULTI-3 DRUG PANEL </t>
  </si>
  <si>
    <t xml:space="preserve">Z06576B </t>
  </si>
  <si>
    <t>Z06576CE</t>
  </si>
  <si>
    <t>TRA-DIPSTICK</t>
  </si>
  <si>
    <t xml:space="preserve">Z10514B </t>
  </si>
  <si>
    <t>Z10514CE</t>
  </si>
  <si>
    <t xml:space="preserve">THC-DIPSTICK </t>
  </si>
  <si>
    <t xml:space="preserve">Z02502B </t>
  </si>
  <si>
    <t xml:space="preserve">TCA-DIPSTICK </t>
  </si>
  <si>
    <t xml:space="preserve">Z05045B </t>
  </si>
  <si>
    <t xml:space="preserve">PCP-DIPSTICK </t>
  </si>
  <si>
    <t xml:space="preserve">Z02560B </t>
  </si>
  <si>
    <t>MTD-DIPSTICK</t>
  </si>
  <si>
    <t xml:space="preserve">Z02550B </t>
  </si>
  <si>
    <t xml:space="preserve">MOP-DIPSTICK </t>
  </si>
  <si>
    <t>Z02505B</t>
  </si>
  <si>
    <t xml:space="preserve">MET-DIPSTICK </t>
  </si>
  <si>
    <t xml:space="preserve">Z02500B </t>
  </si>
  <si>
    <t xml:space="preserve">MDMA-DIPSTICK </t>
  </si>
  <si>
    <t xml:space="preserve">Z05610B </t>
  </si>
  <si>
    <t xml:space="preserve">COC-DIPSTICK </t>
  </si>
  <si>
    <t xml:space="preserve">Z02510B </t>
  </si>
  <si>
    <t xml:space="preserve">BZO-DIPSTICK </t>
  </si>
  <si>
    <t xml:space="preserve">Z02501B </t>
  </si>
  <si>
    <t xml:space="preserve">BAR-DIPSTICK </t>
  </si>
  <si>
    <t xml:space="preserve">Z02506B </t>
  </si>
  <si>
    <t xml:space="preserve">AMP-DIPSTICK </t>
  </si>
  <si>
    <t xml:space="preserve">Z02504B </t>
  </si>
  <si>
    <t>TUBERCULOSIS IgG/IgM CASSETTE</t>
  </si>
  <si>
    <t>Z09460B</t>
  </si>
  <si>
    <t>S. TYPHI/PARATYPHI AG CASSETTE</t>
  </si>
  <si>
    <t>Z11451B</t>
  </si>
  <si>
    <t>Z11451</t>
  </si>
  <si>
    <t>S. TYPHI IgG/IgM AB CASSETTE</t>
  </si>
  <si>
    <t>Z11450B</t>
  </si>
  <si>
    <t>Z11450</t>
  </si>
  <si>
    <t xml:space="preserve">MALARIA P.F./PAN CASSETTE </t>
  </si>
  <si>
    <t>Z11200B</t>
  </si>
  <si>
    <t>Z11200CE</t>
  </si>
  <si>
    <t xml:space="preserve">MALARIA P.F. CASSETTE </t>
  </si>
  <si>
    <t>W04200B</t>
  </si>
  <si>
    <t xml:space="preserve">STREP.A-DIPSTICK </t>
  </si>
  <si>
    <t>Z98230B</t>
  </si>
  <si>
    <t>Z98230CE</t>
  </si>
  <si>
    <t>STREP.A-CASSETTE</t>
  </si>
  <si>
    <t>Z98223B</t>
  </si>
  <si>
    <t>Z98223CE</t>
  </si>
  <si>
    <t xml:space="preserve">H.PYLORI STOOL CASSETTE </t>
  </si>
  <si>
    <t>Z08090B</t>
  </si>
  <si>
    <t>Z08091CE</t>
  </si>
  <si>
    <t>Z08090CE</t>
  </si>
  <si>
    <t xml:space="preserve">H.PYLORI-CASSETTE </t>
  </si>
  <si>
    <t>Z98229B</t>
  </si>
  <si>
    <t>Z06229CE</t>
  </si>
  <si>
    <t>CHLAMYDIA CASSETTE</t>
  </si>
  <si>
    <t>Z98226B</t>
  </si>
  <si>
    <t>Z98226CE</t>
  </si>
  <si>
    <t>S. TYPHI AG CASSETTE</t>
  </si>
  <si>
    <t>Z11452B</t>
  </si>
  <si>
    <t>Z11452</t>
  </si>
  <si>
    <t xml:space="preserve">MONONUCLEOSIS CASSETTE </t>
  </si>
  <si>
    <t>Z05620B</t>
  </si>
  <si>
    <t>Z06620CE</t>
  </si>
  <si>
    <t xml:space="preserve">SYPHILIS-CASSETTE </t>
  </si>
  <si>
    <t>Z03903B</t>
  </si>
  <si>
    <t>Z06903CE</t>
  </si>
  <si>
    <t>ROTA/ADENO COMBI CASSETTE</t>
  </si>
  <si>
    <t>Z09600B</t>
  </si>
  <si>
    <t>Z09600CE</t>
  </si>
  <si>
    <t xml:space="preserve">Z09601CE </t>
  </si>
  <si>
    <t xml:space="preserve">ROTAVIRUS CASSETTE </t>
  </si>
  <si>
    <t>Z09610B</t>
  </si>
  <si>
    <t xml:space="preserve">INFLUENZA AG A/B/H1N1 DIPSTICK </t>
  </si>
  <si>
    <t>Z09430CE / Z09430B</t>
  </si>
  <si>
    <t xml:space="preserve">INFLUENZA AG DIPSTICK </t>
  </si>
  <si>
    <t>Z09440B</t>
  </si>
  <si>
    <t>Z09440CE</t>
  </si>
  <si>
    <t xml:space="preserve">DENGUE IgG/IgM AB CASSETTE </t>
  </si>
  <si>
    <t>Z06240B</t>
  </si>
  <si>
    <t xml:space="preserve">CHIKUNGUNYA IgM CASSETTE </t>
  </si>
  <si>
    <t>Z09470B</t>
  </si>
  <si>
    <t>Z09470CE</t>
  </si>
  <si>
    <t xml:space="preserve">ADENOVIRUS CASSETTE </t>
  </si>
  <si>
    <t>Z09620B</t>
  </si>
  <si>
    <t xml:space="preserve">MICROALBUMIN DIPSTICK </t>
  </si>
  <si>
    <t xml:space="preserve">Z08070B </t>
  </si>
  <si>
    <t>Z08071CE</t>
  </si>
  <si>
    <t xml:space="preserve">D-DIMER CASSETTE </t>
  </si>
  <si>
    <t xml:space="preserve">Z09197CE </t>
  </si>
  <si>
    <t xml:space="preserve">CRP-DIPSTICK </t>
  </si>
  <si>
    <t>Z08025B</t>
  </si>
  <si>
    <t>Z08025CE</t>
  </si>
  <si>
    <t>Z08026CE</t>
  </si>
  <si>
    <t xml:space="preserve">TROPONIN I CASSETTE </t>
  </si>
  <si>
    <t>Z08120B</t>
  </si>
  <si>
    <t>Z08125CE</t>
  </si>
  <si>
    <t xml:space="preserve">CARDIAC COMBO CASSETTE </t>
  </si>
  <si>
    <t>Z08233B</t>
  </si>
  <si>
    <t>Z08233CE</t>
  </si>
  <si>
    <t>Z08234CE</t>
  </si>
  <si>
    <t>HCG-MIDSTREAM TEST</t>
  </si>
  <si>
    <t xml:space="preserve">Z09800B </t>
  </si>
  <si>
    <t>Z09800CE</t>
  </si>
  <si>
    <t xml:space="preserve">LH-DIPSTICK </t>
  </si>
  <si>
    <t xml:space="preserve">Z06507B </t>
  </si>
  <si>
    <t>Z06507CE</t>
  </si>
  <si>
    <t xml:space="preserve">HCG-DIPSTICK (3 mm) </t>
  </si>
  <si>
    <t xml:space="preserve">J01402-2B </t>
  </si>
  <si>
    <t>J01402-2CE</t>
  </si>
  <si>
    <t>HCG-DIPSTICK (5 mm)</t>
  </si>
  <si>
    <t>J01402-1B</t>
  </si>
  <si>
    <t>J01402-1CE</t>
  </si>
  <si>
    <t>HCG COMBO-DIPSTICK (3 mm)</t>
  </si>
  <si>
    <t xml:space="preserve">Z03403-2B </t>
  </si>
  <si>
    <t xml:space="preserve">Z03403-2CE </t>
  </si>
  <si>
    <t>HCG COMBO-DIPSTICK (5 mm)</t>
  </si>
  <si>
    <t xml:space="preserve">Z03403-1B </t>
  </si>
  <si>
    <t>Z03403-1CE</t>
  </si>
  <si>
    <t xml:space="preserve">HCG COMBO-CASSETTE </t>
  </si>
  <si>
    <t xml:space="preserve">Z01405B </t>
  </si>
  <si>
    <t>Z01405CE</t>
  </si>
  <si>
    <t>LH-CASSETTE</t>
  </si>
  <si>
    <t>Z98502B</t>
  </si>
  <si>
    <t xml:space="preserve">HCG-CASSETTE </t>
  </si>
  <si>
    <t>Z98404B</t>
  </si>
  <si>
    <t>Z98404CE</t>
  </si>
  <si>
    <t xml:space="preserve">hCG Midstream Pregnancy Test </t>
  </si>
  <si>
    <t xml:space="preserve">Тест на вагітність ХГЛ Midstream </t>
  </si>
  <si>
    <t xml:space="preserve">Diaquick Pregnancy Test </t>
  </si>
  <si>
    <t xml:space="preserve">Тест на вагітність Diaquick </t>
  </si>
  <si>
    <t>Diaquick Fertility Test</t>
  </si>
  <si>
    <t>Тест на фертильність Diaquick</t>
  </si>
  <si>
    <t xml:space="preserve">Urine Comby Control PN </t>
  </si>
  <si>
    <t xml:space="preserve">Сечовий контроль Comby PN </t>
  </si>
  <si>
    <t>Urine Strip 10ME</t>
  </si>
  <si>
    <t>Z10010ME</t>
  </si>
  <si>
    <t>Urine Strip 11</t>
  </si>
  <si>
    <t>G11011</t>
  </si>
  <si>
    <t xml:space="preserve">Urine Strip 11 </t>
  </si>
  <si>
    <t>G04011</t>
  </si>
  <si>
    <t xml:space="preserve">Urine Strip 10C </t>
  </si>
  <si>
    <t>G11010C</t>
  </si>
  <si>
    <t xml:space="preserve">Urine Strip 10A </t>
  </si>
  <si>
    <t xml:space="preserve">G04010A </t>
  </si>
  <si>
    <t xml:space="preserve">Urine Strip 9 </t>
  </si>
  <si>
    <t>G04009</t>
  </si>
  <si>
    <t>Z05515</t>
  </si>
  <si>
    <t>Z05511</t>
  </si>
  <si>
    <t>Z02305DL</t>
  </si>
  <si>
    <t>Z02306DL</t>
  </si>
  <si>
    <t>Z09900CE</t>
  </si>
  <si>
    <t xml:space="preserve">Тест на фертильність Diaquick </t>
  </si>
  <si>
    <t>домашній</t>
  </si>
  <si>
    <t>сеча</t>
  </si>
  <si>
    <t>Z98502CE</t>
  </si>
  <si>
    <t>кров</t>
  </si>
  <si>
    <t>стілець</t>
  </si>
  <si>
    <t>кров/сироватка/плазма</t>
  </si>
  <si>
    <t>Z09610CE</t>
  </si>
  <si>
    <t>стілець/кров/сироватка/плазма</t>
  </si>
  <si>
    <t>Z09742CE</t>
  </si>
  <si>
    <t>мазок</t>
  </si>
  <si>
    <t>мазок з горла</t>
  </si>
  <si>
    <t>сироватка/плазма</t>
  </si>
  <si>
    <t>кров/плазма</t>
  </si>
  <si>
    <t>сеча/сироватка</t>
  </si>
  <si>
    <t>мультикасета</t>
  </si>
  <si>
    <t>слина</t>
  </si>
  <si>
    <t>Тест високої чутливості для визначення наркотиків Multi-6/1 (AMP,COC,THC,MET,OPI,PCP)</t>
  </si>
  <si>
    <t>Тест-лунка для визначення наркотиків  MULTI-6 (AMP,MET,BZO,COC,MOP,THC)</t>
  </si>
  <si>
    <t>Тест для визначення наркотиків  в слині MULTI-6 (AMP,COC,THC,MET,OPI,PCP)</t>
  </si>
  <si>
    <t>Тест для визначення наркотиків  в слині MULTI-6/1 (AMP,COC,THC,MET,OPI,MTD)</t>
  </si>
  <si>
    <t>85 хв.</t>
  </si>
  <si>
    <t>ЕТ-151</t>
  </si>
  <si>
    <t>ДС</t>
  </si>
  <si>
    <t>X-1151</t>
  </si>
  <si>
    <t>X-1251</t>
  </si>
  <si>
    <r>
      <t>Ентеробактерії №3,</t>
    </r>
    <r>
      <rPr>
        <i/>
        <sz val="10"/>
        <rFont val="Arial Narrow"/>
        <family val="2"/>
        <charset val="204"/>
      </rPr>
      <t xml:space="preserve"> панель біохімічна, диференціююча</t>
    </r>
  </si>
  <si>
    <t>P-1431</t>
  </si>
  <si>
    <r>
      <t>Ентеробактерії №2,</t>
    </r>
    <r>
      <rPr>
        <i/>
        <sz val="10"/>
        <rFont val="Arial Narrow"/>
        <family val="2"/>
        <charset val="204"/>
      </rPr>
      <t xml:space="preserve"> панель біохімічна, диференціююча</t>
    </r>
  </si>
  <si>
    <t>P-731</t>
  </si>
  <si>
    <r>
      <t>Ентеробактерії №1,</t>
    </r>
    <r>
      <rPr>
        <i/>
        <sz val="10"/>
        <rFont val="Arial Narrow"/>
        <family val="2"/>
        <charset val="204"/>
      </rPr>
      <t xml:space="preserve"> панель біохімічна, диференціююча</t>
    </r>
  </si>
  <si>
    <t>P-1441</t>
  </si>
  <si>
    <r>
      <t>Коринебактерії №2,</t>
    </r>
    <r>
      <rPr>
        <i/>
        <sz val="10"/>
        <rFont val="Arial Narrow"/>
        <family val="2"/>
        <charset val="204"/>
      </rPr>
      <t xml:space="preserve"> панель біохімічна, диференціююча</t>
    </r>
  </si>
  <si>
    <t>P-1031 №2</t>
  </si>
  <si>
    <r>
      <t>Коринебактерії №1,</t>
    </r>
    <r>
      <rPr>
        <i/>
        <sz val="10"/>
        <rFont val="Arial Narrow"/>
        <family val="2"/>
        <charset val="204"/>
      </rPr>
      <t xml:space="preserve"> панель біохімічна, диференціююча</t>
    </r>
  </si>
  <si>
    <t>P-1031</t>
  </si>
  <si>
    <r>
      <t>Стафілококи,</t>
    </r>
    <r>
      <rPr>
        <i/>
        <sz val="10"/>
        <rFont val="Arial Narrow"/>
        <family val="2"/>
        <charset val="204"/>
      </rPr>
      <t xml:space="preserve"> панель біохімічна, диференціююча</t>
    </r>
  </si>
  <si>
    <t>P-431</t>
  </si>
  <si>
    <r>
      <t>Ентеробактерії,</t>
    </r>
    <r>
      <rPr>
        <i/>
        <sz val="10"/>
        <rFont val="Arial Narrow"/>
        <family val="2"/>
        <charset val="204"/>
      </rPr>
      <t xml:space="preserve"> панель біохімічна, диференціююча</t>
    </r>
  </si>
  <si>
    <t>P-131</t>
  </si>
  <si>
    <r>
      <t xml:space="preserve">Стандарт гепатиту A. </t>
    </r>
    <r>
      <rPr>
        <i/>
        <sz val="10"/>
        <rFont val="Arial Narrow"/>
        <family val="2"/>
        <charset val="204"/>
      </rPr>
      <t>HbaAb IgM</t>
    </r>
  </si>
  <si>
    <t>A-331</t>
  </si>
  <si>
    <r>
      <t xml:space="preserve">Стандарт гепатиту C. </t>
    </r>
    <r>
      <rPr>
        <i/>
        <sz val="10"/>
        <rFont val="Arial Narrow"/>
        <family val="2"/>
        <charset val="204"/>
      </rPr>
      <t>HbcAb</t>
    </r>
  </si>
  <si>
    <t>C-0380</t>
  </si>
  <si>
    <r>
      <t xml:space="preserve">Контроль гепатиту С. </t>
    </r>
    <r>
      <rPr>
        <i/>
        <sz val="10"/>
        <rFont val="Arial Narrow"/>
        <family val="2"/>
        <charset val="204"/>
      </rPr>
      <t>HbcAb</t>
    </r>
  </si>
  <si>
    <t>C-731</t>
  </si>
  <si>
    <r>
      <t xml:space="preserve">Стандарт гепатиту B. </t>
    </r>
    <r>
      <rPr>
        <i/>
        <sz val="10"/>
        <rFont val="Arial Narrow"/>
        <family val="2"/>
        <charset val="204"/>
      </rPr>
      <t>HbsAg</t>
    </r>
  </si>
  <si>
    <t>B-0350</t>
  </si>
  <si>
    <r>
      <t xml:space="preserve">Контроль гепатиту B. </t>
    </r>
    <r>
      <rPr>
        <i/>
        <sz val="10"/>
        <rFont val="Arial Narrow"/>
        <family val="2"/>
        <charset val="204"/>
      </rPr>
      <t>HbsAg</t>
    </r>
  </si>
  <si>
    <t>B-1431</t>
  </si>
  <si>
    <r>
      <rPr>
        <b/>
        <sz val="10"/>
        <rFont val="Arial Narrow"/>
        <family val="2"/>
        <charset val="204"/>
      </rPr>
      <t>Контроль сифіліс.</t>
    </r>
    <r>
      <rPr>
        <sz val="10"/>
        <rFont val="Arial Narrow"/>
        <family val="2"/>
        <charset val="204"/>
      </rPr>
      <t xml:space="preserve"> </t>
    </r>
    <r>
      <rPr>
        <i/>
        <sz val="10"/>
        <rFont val="Arial Narrow"/>
        <family val="2"/>
        <charset val="204"/>
      </rPr>
      <t>Treponema pallidum</t>
    </r>
  </si>
  <si>
    <t>L-531</t>
  </si>
  <si>
    <r>
      <t xml:space="preserve">Стандарт ВІЛ 1/2 АТ (-), ВІЛ-1 АГ p24(-). </t>
    </r>
    <r>
      <rPr>
        <i/>
        <sz val="10"/>
        <rFont val="Arial Narrow"/>
        <family val="2"/>
        <charset val="204"/>
      </rPr>
      <t>Контроль специфічності</t>
    </r>
  </si>
  <si>
    <t>I-1610</t>
  </si>
  <si>
    <r>
      <t>Стандарт ВІЛ-1 АГ p24(+).</t>
    </r>
    <r>
      <rPr>
        <i/>
        <sz val="10"/>
        <rFont val="Arial Narrow"/>
        <family val="2"/>
        <charset val="204"/>
      </rPr>
      <t xml:space="preserve"> Контроль чутливості</t>
    </r>
  </si>
  <si>
    <t>I-1030</t>
  </si>
  <si>
    <r>
      <t xml:space="preserve">Стандарт ВІЛ 1/2 АТ (+). </t>
    </r>
    <r>
      <rPr>
        <i/>
        <sz val="10"/>
        <rFont val="Arial Narrow"/>
        <family val="2"/>
        <charset val="204"/>
      </rPr>
      <t>Контроль чутливості</t>
    </r>
  </si>
  <si>
    <t>I-1620</t>
  </si>
  <si>
    <t>Контроль ВІЛ 1 p24</t>
  </si>
  <si>
    <t>I-931</t>
  </si>
  <si>
    <t>Контроль ВІЛ 1</t>
  </si>
  <si>
    <t>I-831</t>
  </si>
  <si>
    <t>СНІД (ВІЛ 1/2, p24) рекомбі</t>
  </si>
  <si>
    <t>I-751</t>
  </si>
  <si>
    <t>СНІД (ВІЛ 1/2, ВІЛ1 групи 0 і ВІЛ1 (p24)), антиген + антитіла</t>
  </si>
  <si>
    <t>I-2655</t>
  </si>
  <si>
    <t>I-2652</t>
  </si>
  <si>
    <t>I-2654</t>
  </si>
  <si>
    <r>
      <t xml:space="preserve">СНІД (ВІЛ 1/2, ВІЛ1 групи 0 і ВІЛ1 (p24)), скрін </t>
    </r>
    <r>
      <rPr>
        <i/>
        <sz val="10"/>
        <rFont val="Arial Narrow"/>
        <family val="2"/>
        <charset val="204"/>
      </rPr>
      <t>підтверджуючий</t>
    </r>
  </si>
  <si>
    <t>I-1452</t>
  </si>
  <si>
    <t>СНІД (ВІЛ 1/2, ВІЛ1 групи 0 і ВІЛ1 (p24)), скрін</t>
  </si>
  <si>
    <t>I-1656</t>
  </si>
  <si>
    <t>I-1652</t>
  </si>
  <si>
    <t>I-1654</t>
  </si>
  <si>
    <t>СНІД 1/2, уніф</t>
  </si>
  <si>
    <t>I-155</t>
  </si>
  <si>
    <t>I-150</t>
  </si>
  <si>
    <t>I-153</t>
  </si>
  <si>
    <r>
      <t xml:space="preserve">Сифіліс, </t>
    </r>
    <r>
      <rPr>
        <i/>
        <sz val="10"/>
        <rFont val="Arial Narrow"/>
        <family val="2"/>
        <charset val="204"/>
      </rPr>
      <t>якісний+кількісний, прискорений</t>
    </r>
  </si>
  <si>
    <t>L-331</t>
  </si>
  <si>
    <t>L-332</t>
  </si>
  <si>
    <t>Сифіліс IgG/IgM, антитіла</t>
  </si>
  <si>
    <t>L-156</t>
  </si>
  <si>
    <t>L-154</t>
  </si>
  <si>
    <t>L-155</t>
  </si>
  <si>
    <t>Сифіліс, сумарні антитіла</t>
  </si>
  <si>
    <t>L-1824</t>
  </si>
  <si>
    <t>L-1823</t>
  </si>
  <si>
    <t>L-1822</t>
  </si>
  <si>
    <r>
      <t xml:space="preserve">Сифіліс </t>
    </r>
    <r>
      <rPr>
        <i/>
        <sz val="10"/>
        <rFont val="Arial Narrow"/>
        <family val="2"/>
        <charset val="204"/>
      </rPr>
      <t>еритроцитарний</t>
    </r>
  </si>
  <si>
    <t>L-431</t>
  </si>
  <si>
    <t>Сифіліс, IgG</t>
  </si>
  <si>
    <t>L-153</t>
  </si>
  <si>
    <t xml:space="preserve">Атипова пневмонія, IgG </t>
  </si>
  <si>
    <t>S-151</t>
  </si>
  <si>
    <t>K-151</t>
  </si>
  <si>
    <t>H-355</t>
  </si>
  <si>
    <t>H-354</t>
  </si>
  <si>
    <t>CM-153</t>
  </si>
  <si>
    <t>CM-152</t>
  </si>
  <si>
    <t>CM-151</t>
  </si>
  <si>
    <t>T-1153</t>
  </si>
  <si>
    <r>
      <t xml:space="preserve">Токсоплазма, IgG </t>
    </r>
    <r>
      <rPr>
        <i/>
        <sz val="10"/>
        <rFont val="Arial Narrow"/>
        <family val="2"/>
        <charset val="204"/>
      </rPr>
      <t>(кількісно і якісно)</t>
    </r>
  </si>
  <si>
    <t>T-151</t>
  </si>
  <si>
    <t>RU-152</t>
  </si>
  <si>
    <r>
      <t xml:space="preserve">Краснуха, IgG </t>
    </r>
    <r>
      <rPr>
        <i/>
        <sz val="10"/>
        <rFont val="Arial Narrow"/>
        <family val="2"/>
        <charset val="204"/>
      </rPr>
      <t>(кількісно і якісно)</t>
    </r>
  </si>
  <si>
    <t>RU-151</t>
  </si>
  <si>
    <t>H-252</t>
  </si>
  <si>
    <t>H-251</t>
  </si>
  <si>
    <t>H-151</t>
  </si>
  <si>
    <t>E-152</t>
  </si>
  <si>
    <t>E-151</t>
  </si>
  <si>
    <t>D-152</t>
  </si>
  <si>
    <t>С-155</t>
  </si>
  <si>
    <t>С-150</t>
  </si>
  <si>
    <t>С-153</t>
  </si>
  <si>
    <t>Гепатит C, авідність</t>
  </si>
  <si>
    <t>С-651</t>
  </si>
  <si>
    <r>
      <t xml:space="preserve">Гепатит C, IgG/IgM </t>
    </r>
    <r>
      <rPr>
        <i/>
        <sz val="10"/>
        <rFont val="Arial Narrow"/>
        <family val="2"/>
        <charset val="204"/>
      </rPr>
      <t>спектр, підтверджуючий</t>
    </r>
  </si>
  <si>
    <t>С-455</t>
  </si>
  <si>
    <r>
      <t xml:space="preserve">Гепатит C, IgM </t>
    </r>
    <r>
      <rPr>
        <i/>
        <sz val="10"/>
        <rFont val="Arial Narrow"/>
        <family val="2"/>
        <charset val="204"/>
      </rPr>
      <t>до</t>
    </r>
    <r>
      <rPr>
        <i/>
        <sz val="10"/>
        <rFont val="Arial Narrow"/>
        <family val="2"/>
        <charset val="204"/>
      </rPr>
      <t>core-антигену</t>
    </r>
  </si>
  <si>
    <t>С-253</t>
  </si>
  <si>
    <r>
      <t xml:space="preserve">Гепатит C, IgG </t>
    </r>
    <r>
      <rPr>
        <i/>
        <sz val="10"/>
        <rFont val="Arial Narrow"/>
        <family val="2"/>
        <charset val="204"/>
      </rPr>
      <t>спектр</t>
    </r>
  </si>
  <si>
    <t>С-352</t>
  </si>
  <si>
    <r>
      <t xml:space="preserve">Гепатит C, IgM </t>
    </r>
    <r>
      <rPr>
        <i/>
        <sz val="10"/>
        <rFont val="Arial Narrow"/>
        <family val="2"/>
        <charset val="204"/>
      </rPr>
      <t>спектр</t>
    </r>
  </si>
  <si>
    <r>
      <t xml:space="preserve">Гепатит C, IgG/IgM </t>
    </r>
    <r>
      <rPr>
        <i/>
        <sz val="10"/>
        <rFont val="Arial Narrow"/>
        <family val="2"/>
        <charset val="204"/>
      </rPr>
      <t>спектр</t>
    </r>
  </si>
  <si>
    <t>С-451</t>
  </si>
  <si>
    <r>
      <t xml:space="preserve">Гепатит C, IgG/IgM </t>
    </r>
    <r>
      <rPr>
        <i/>
        <sz val="10"/>
        <rFont val="Arial Narrow"/>
        <family val="2"/>
        <charset val="204"/>
      </rPr>
      <t>підтверджуючйй</t>
    </r>
  </si>
  <si>
    <t>С-452</t>
  </si>
  <si>
    <r>
      <t xml:space="preserve">Гепатит B поверхневий антиген </t>
    </r>
    <r>
      <rPr>
        <i/>
        <sz val="10"/>
        <rFont val="Arial Narrow"/>
        <family val="2"/>
        <charset val="204"/>
      </rPr>
      <t>(HBs Ag) підтверджуючий, покращеної чутливості 0,01</t>
    </r>
  </si>
  <si>
    <t>В-1256</t>
  </si>
  <si>
    <r>
      <t xml:space="preserve">Гепатит B поверхневий антиген </t>
    </r>
    <r>
      <rPr>
        <i/>
        <sz val="10"/>
        <rFont val="Arial Narrow"/>
        <family val="2"/>
        <charset val="204"/>
      </rPr>
      <t>(HBs Ag) покращеної чутливості 0,01</t>
    </r>
  </si>
  <si>
    <t>В-1255</t>
  </si>
  <si>
    <t>В-1252</t>
  </si>
  <si>
    <t>В-1254</t>
  </si>
  <si>
    <r>
      <t xml:space="preserve">Гепатит B поверхневий антиген </t>
    </r>
    <r>
      <rPr>
        <i/>
        <sz val="10"/>
        <rFont val="Arial Narrow"/>
        <family val="2"/>
        <charset val="204"/>
      </rPr>
      <t>(HBs Ag) підтверджуючий</t>
    </r>
  </si>
  <si>
    <t>В-1156</t>
  </si>
  <si>
    <t>В-1155</t>
  </si>
  <si>
    <t>В-1152</t>
  </si>
  <si>
    <t>В-1154</t>
  </si>
  <si>
    <t>В-431</t>
  </si>
  <si>
    <r>
      <t xml:space="preserve">Гепатит B поверхневий антиген </t>
    </r>
    <r>
      <rPr>
        <i/>
        <sz val="10"/>
        <rFont val="Arial Narrow"/>
        <family val="2"/>
        <charset val="204"/>
      </rPr>
      <t>еритроцитарний (HBs Ag)</t>
    </r>
  </si>
  <si>
    <t>В-231</t>
  </si>
  <si>
    <t>В-951</t>
  </si>
  <si>
    <t>В-851</t>
  </si>
  <si>
    <t>В-650</t>
  </si>
  <si>
    <t>В-653</t>
  </si>
  <si>
    <t>В-753</t>
  </si>
  <si>
    <r>
      <t xml:space="preserve">Гепатит A, IgM </t>
    </r>
    <r>
      <rPr>
        <i/>
        <sz val="10"/>
        <rFont val="Arial Narrow"/>
        <family val="2"/>
        <charset val="204"/>
      </rPr>
      <t>рекомб</t>
    </r>
  </si>
  <si>
    <t>A-251</t>
  </si>
  <si>
    <t>50 хв.</t>
  </si>
  <si>
    <t>ЕН-151</t>
  </si>
  <si>
    <r>
      <t xml:space="preserve">Ревматоїдний фактор IgM </t>
    </r>
    <r>
      <rPr>
        <i/>
        <sz val="10"/>
        <rFont val="Arial Narrow"/>
        <family val="2"/>
        <charset val="204"/>
      </rPr>
      <t>якісно+кількісно</t>
    </r>
  </si>
  <si>
    <t>RF-153</t>
  </si>
  <si>
    <r>
      <t xml:space="preserve">Ревматоїдний фактор </t>
    </r>
    <r>
      <rPr>
        <i/>
        <sz val="10"/>
        <rFont val="Arial Narrow"/>
        <family val="2"/>
        <charset val="204"/>
      </rPr>
      <t>якісно+кількісно</t>
    </r>
  </si>
  <si>
    <t>RF-151</t>
  </si>
  <si>
    <t>СН-1832</t>
  </si>
  <si>
    <t>0,25-5 нг/мл</t>
  </si>
  <si>
    <t>140 хв.</t>
  </si>
  <si>
    <t>СН-152</t>
  </si>
  <si>
    <t>1-30 нг/мл</t>
  </si>
  <si>
    <t>80 хв.</t>
  </si>
  <si>
    <t>СН-151</t>
  </si>
  <si>
    <t>5-300 МО/мл</t>
  </si>
  <si>
    <t>СН-251</t>
  </si>
  <si>
    <t>RН-353</t>
  </si>
  <si>
    <t>25-400 мМО/мл</t>
  </si>
  <si>
    <t>RH-153</t>
  </si>
  <si>
    <t>0,3 мМО/мл</t>
  </si>
  <si>
    <t>5-100 мМО/мл</t>
  </si>
  <si>
    <t>RH-151</t>
  </si>
  <si>
    <t>10 мМО/мл</t>
  </si>
  <si>
    <t>100-2000 мМО/мл</t>
  </si>
  <si>
    <t>RH-251</t>
  </si>
  <si>
    <t>RН-351</t>
  </si>
  <si>
    <t>RH-152</t>
  </si>
  <si>
    <t>0,25 пг/мл</t>
  </si>
  <si>
    <t>1,4-20 пг/мл</t>
  </si>
  <si>
    <t>ТН-151</t>
  </si>
  <si>
    <t>0,5-8,3 нг/мл</t>
  </si>
  <si>
    <t>65 хв.</t>
  </si>
  <si>
    <t>ТН-152</t>
  </si>
  <si>
    <t>1 пмоль/л</t>
  </si>
  <si>
    <t>7-75 пмоль/л</t>
  </si>
  <si>
    <t>ТН-251</t>
  </si>
  <si>
    <t>5 нмоль/л</t>
  </si>
  <si>
    <t>10-400 нмоль/л</t>
  </si>
  <si>
    <t>ТН-252</t>
  </si>
  <si>
    <t>0,77 мкМО/мл</t>
  </si>
  <si>
    <t>0,25-16 мкМО/мл</t>
  </si>
  <si>
    <t>ТН-351</t>
  </si>
  <si>
    <t>ТН-651</t>
  </si>
  <si>
    <t>2 МО/мл</t>
  </si>
  <si>
    <t>30-500 МО/мл</t>
  </si>
  <si>
    <t>ТН-551</t>
  </si>
  <si>
    <t>100-2000 МО/мл</t>
  </si>
  <si>
    <t>ТН-451</t>
  </si>
  <si>
    <t>ДСУ 2013</t>
  </si>
  <si>
    <t>Хоріонічний гонадотропін людини</t>
  </si>
  <si>
    <t>Хоріонічний гонадотропін людини (5 мм)</t>
  </si>
  <si>
    <t>Хоріонічний гонадотропін людини (3 мм)</t>
  </si>
  <si>
    <t>Тест для визначення Хоріонічний гонадотропін людини Midstream</t>
  </si>
  <si>
    <t>Кардіомаркери (міоглобін, CK-MB і серцевий тропонін І (cTnI))</t>
  </si>
  <si>
    <t>Чикунгунья IgM</t>
  </si>
  <si>
    <t>Лихоманки Денге IgG/IgM</t>
  </si>
  <si>
    <t>Антигени вірусу грипу</t>
  </si>
  <si>
    <t>Антигени A/B/H1N1 вірусу грипу</t>
  </si>
  <si>
    <t>Ротавірус/Аденовірус</t>
  </si>
  <si>
    <t>Мононуклеоз</t>
  </si>
  <si>
    <t>Антиген Salmonella Typhi</t>
  </si>
  <si>
    <t>Chlamydia</t>
  </si>
  <si>
    <t>Helicobacter Pylori</t>
  </si>
  <si>
    <t>Helicobacter Pylori (в калі)</t>
  </si>
  <si>
    <t>Стрептокок А</t>
  </si>
  <si>
    <t>Малярії Plasmodium falciparum</t>
  </si>
  <si>
    <t>Малярії Plasmodium falciparum/Pan</t>
  </si>
  <si>
    <t>Salmonella Typhi А/т IgG/IgM</t>
  </si>
  <si>
    <t>Антиген S. Typhi/S.Paratyphi</t>
  </si>
  <si>
    <t>Туберкульоз IgG/IgM</t>
  </si>
  <si>
    <t>MULTI-3 (BZO,COC,MOP)</t>
  </si>
  <si>
    <t>MULTI-4 (AMP,COC,MOP,THC)</t>
  </si>
  <si>
    <t>MULTI-5/3 (AMP,COC,MET,MOP,THC)</t>
  </si>
  <si>
    <t>MULTI-5/6 (AMP,BZO,COC,MOP,THC)</t>
  </si>
  <si>
    <t>MULTI-6 (BZO,COC,MET,MOP,MTD,THC)</t>
  </si>
  <si>
    <t>MULTI-6/4 (AMP,BUP,BZO,MET,MOP,THC)</t>
  </si>
  <si>
    <t>MULTI-10 (AMP,BAR,BZO,COC,MDMA,MET,MOP,MTD,TCA,THC)</t>
  </si>
  <si>
    <t>MULTI-10/1 (AMP,BAR,BUP,BZO, COC,MDMA,MET,MOP,MTD,THC)</t>
  </si>
  <si>
    <t>MULTI-10/2 (AMP,BAR,BZO,COC, MDMA,MOP,MTD,OPI,TCA,THC)</t>
  </si>
  <si>
    <t>MULTI-10/3 (AMP,BZO,COC,MDMA, MOP,MTD,PCP,OPI,TCA,THC)</t>
  </si>
  <si>
    <t>MULTI-10/4 (AMP,BAR,BUP,BZO, COC,MDMA,MET,MTD,OPI,THC)</t>
  </si>
  <si>
    <t>MULTI-10/5 (AMP,BAR,BUP,BZO, COC,MET,MOP,MTD,TCA,THC)</t>
  </si>
  <si>
    <t>MULTI-10/6 (AMP,BAR,BZO,COC, MET,MOP,MTD,PCP,TCA,THC)</t>
  </si>
  <si>
    <t>MULTI-10/7 (AMP,BAR,BZO,COC, MTD,MET,OPI,PCP,TCA,THC)</t>
  </si>
  <si>
    <t>Бупренорфен (BUP)</t>
  </si>
  <si>
    <t>Бензодіазепіни (BZO)</t>
  </si>
  <si>
    <t>MULTI-6/1 (AMP,BZO,COC,MET,MOP,THC)</t>
  </si>
  <si>
    <t>Опіати (OPI)</t>
  </si>
  <si>
    <t>Морфін (MOP)</t>
  </si>
  <si>
    <t>Метилендиоксіметамфетамін (MDMA)</t>
  </si>
  <si>
    <t>Фентаніл (FYL)</t>
  </si>
  <si>
    <t>Кетамін (KET)</t>
  </si>
  <si>
    <t>Трамадол (TRA)</t>
  </si>
  <si>
    <t>Тетрагідроканабінол (THC), маріхуана</t>
  </si>
  <si>
    <t>Метилендиоксіметамфетамін (MDMA), екстазі</t>
  </si>
  <si>
    <t>ЕДДП (EDDP)</t>
  </si>
  <si>
    <r>
      <t>Сечова смужка 10C</t>
    </r>
    <r>
      <rPr>
        <b/>
        <sz val="9"/>
        <rFont val="Arial Narrow"/>
        <family val="2"/>
        <charset val="204"/>
      </rPr>
      <t xml:space="preserve"> </t>
    </r>
    <r>
      <rPr>
        <i/>
        <sz val="9"/>
        <rFont val="Arial Narrow"/>
        <family val="2"/>
        <charset val="204"/>
      </rPr>
      <t>(уробіліноген,глюкоза, білірубін, кетони, питома вага, кров, pH, білок, нітрити, лейкоцити)</t>
    </r>
  </si>
  <si>
    <r>
      <t>Сечова смужка 9</t>
    </r>
    <r>
      <rPr>
        <b/>
        <sz val="9"/>
        <color indexed="8"/>
        <rFont val="Arial Narrow"/>
        <family val="2"/>
        <charset val="204"/>
      </rPr>
      <t xml:space="preserve"> </t>
    </r>
    <r>
      <rPr>
        <i/>
        <sz val="9"/>
        <color indexed="8"/>
        <rFont val="Arial Narrow"/>
        <family val="2"/>
        <charset val="204"/>
      </rPr>
      <t>(уробіліноген,глюкоза, білірубін, кетони, питома вага, кров, pH, білок, нітрити)</t>
    </r>
  </si>
  <si>
    <r>
      <t xml:space="preserve">Сечова смужка 11 </t>
    </r>
    <r>
      <rPr>
        <i/>
        <sz val="9"/>
        <color indexed="8"/>
        <rFont val="Arial Narrow"/>
        <family val="2"/>
        <charset val="204"/>
      </rPr>
      <t>(уробіліноген,глюкоза, білірубін, кетони, питома вага, кров, pH, білок, нітрити, лейкоцити, аскорбінова к-та)</t>
    </r>
  </si>
  <si>
    <r>
      <t xml:space="preserve">Сечова смужка 10ME  </t>
    </r>
    <r>
      <rPr>
        <i/>
        <sz val="9"/>
        <color indexed="8"/>
        <rFont val="Arial Narrow"/>
        <family val="2"/>
        <charset val="204"/>
      </rPr>
      <t>(уробіліноген,глюкоза, білірубін, кетони, питома вага, кров, pH, білок, нітрити, лейкоцити)</t>
    </r>
  </si>
  <si>
    <r>
      <t>Сечова смужка 10A</t>
    </r>
    <r>
      <rPr>
        <b/>
        <sz val="9"/>
        <rFont val="Arial Narrow"/>
        <family val="2"/>
        <charset val="204"/>
      </rPr>
      <t xml:space="preserve"> </t>
    </r>
    <r>
      <rPr>
        <i/>
        <sz val="9"/>
        <rFont val="Arial Narrow"/>
        <family val="2"/>
        <charset val="204"/>
      </rPr>
      <t>(уробіліноген,глюкоза, білірубін, кетони, питома вага, кров, pH, білок, нітрити, лейкоцити)</t>
    </r>
  </si>
  <si>
    <t>Виявлення фальсифікації лікарських засобів (CRE,NIT,GLUT,pH,SG,OXI/PCC)</t>
  </si>
  <si>
    <t xml:space="preserve">СНІД 1+2 </t>
  </si>
  <si>
    <t>Наркотики в мультипанелях</t>
  </si>
  <si>
    <t>Гепатит B поверхневий а/т (HBsAb)</t>
  </si>
  <si>
    <r>
      <t>Гепатит B поверхн. а/т (HBsAb)</t>
    </r>
    <r>
      <rPr>
        <i/>
        <sz val="10"/>
        <color indexed="8"/>
        <rFont val="Arial Narrow"/>
        <family val="2"/>
        <charset val="204"/>
      </rPr>
      <t xml:space="preserve"> (насипом в тюбіку)</t>
    </r>
  </si>
  <si>
    <t>сироватка</t>
  </si>
  <si>
    <t>кров/сироватка</t>
  </si>
  <si>
    <t>Гепатит C а/т (HCV Ab)</t>
  </si>
  <si>
    <t>Гепатит В поверхн. антиген (HBsAg)</t>
  </si>
  <si>
    <t>Гепатит B поверхневий антиген (HBsAg)</t>
  </si>
  <si>
    <t>поверхні, тверді речовини (таблетки), рідини, шкіра і піт</t>
  </si>
  <si>
    <t>слина, тач-тест</t>
  </si>
  <si>
    <t>Біоматеріал</t>
  </si>
  <si>
    <t>С-351</t>
  </si>
  <si>
    <t>мін. замовлення</t>
  </si>
  <si>
    <t>курс, $</t>
  </si>
  <si>
    <t>коефіцієнт</t>
  </si>
  <si>
    <t>Реєстрація</t>
  </si>
  <si>
    <t>реєстрація</t>
  </si>
  <si>
    <t>ТК070</t>
  </si>
  <si>
    <t xml:space="preserve">Хламідії Pneum. / Psit., IgM </t>
  </si>
  <si>
    <t xml:space="preserve">Хламідії Pneum. / Psit., IgG </t>
  </si>
  <si>
    <t>Ехінокок, антитіла</t>
  </si>
  <si>
    <t>ТК066</t>
  </si>
  <si>
    <t>ТК069</t>
  </si>
  <si>
    <r>
      <t>Сечова смужка 9</t>
    </r>
    <r>
      <rPr>
        <b/>
        <sz val="9"/>
        <color indexed="8"/>
        <rFont val="Arial Narrow"/>
        <family val="2"/>
        <charset val="204"/>
      </rPr>
      <t xml:space="preserve"> </t>
    </r>
    <r>
      <rPr>
        <i/>
        <sz val="9"/>
        <color indexed="8"/>
        <rFont val="Arial Narrow"/>
        <family val="2"/>
        <charset val="204"/>
      </rPr>
      <t>(уробіліноген,глюкоза, білірубін, кетони, питома вага, кров, pH, білок, нітрити) візуально</t>
    </r>
  </si>
  <si>
    <r>
      <t xml:space="preserve">Сечова смужка 11 </t>
    </r>
    <r>
      <rPr>
        <i/>
        <sz val="9"/>
        <color indexed="8"/>
        <rFont val="Arial Narrow"/>
        <family val="2"/>
        <charset val="204"/>
      </rPr>
      <t>(уробіліноген,глюкоза, білірубін, кетони, питома вага, кров, pH, білок, нітрити, лейкоцити, аскорбінова к-та) візуально</t>
    </r>
  </si>
  <si>
    <r>
      <t>Сечова смужка 10C</t>
    </r>
    <r>
      <rPr>
        <b/>
        <sz val="9"/>
        <rFont val="Arial Narrow"/>
        <family val="2"/>
        <charset val="204"/>
      </rPr>
      <t xml:space="preserve"> </t>
    </r>
    <r>
      <rPr>
        <i/>
        <sz val="9"/>
        <rFont val="Arial Narrow"/>
        <family val="2"/>
        <charset val="204"/>
      </rPr>
      <t>(уробіліноген,глюкоза, білірубін, кетони, питома вага, кров, pH, білок, нітрити, лейкоцити) візуально</t>
    </r>
  </si>
  <si>
    <t>Альбумін **</t>
  </si>
  <si>
    <t>Білірубін прямий **</t>
  </si>
  <si>
    <t>Білок загальний **</t>
  </si>
  <si>
    <t>Білок в сечі **</t>
  </si>
  <si>
    <t>Глюкоза **</t>
  </si>
  <si>
    <t>Креатинін **</t>
  </si>
  <si>
    <t>Сечова кислота **</t>
  </si>
  <si>
    <t>Тригліцериди **</t>
  </si>
  <si>
    <t>Холестерин **</t>
  </si>
  <si>
    <t>АЛТ **</t>
  </si>
  <si>
    <t>Амілаза альфа **</t>
  </si>
  <si>
    <t>АСТ **</t>
  </si>
  <si>
    <t>Гідроксібутіратдегідрогеназа **</t>
  </si>
  <si>
    <t>Креатинкіназа **</t>
  </si>
  <si>
    <t>Лактатдегідрогеназа **</t>
  </si>
  <si>
    <t>Ліпаза **</t>
  </si>
  <si>
    <t>Фосфатаза кисла **</t>
  </si>
  <si>
    <t>Фосфатаза лужна **</t>
  </si>
  <si>
    <t>Залізо **</t>
  </si>
  <si>
    <t>Заліза звязуюча здатність **</t>
  </si>
  <si>
    <t>Кальцій **</t>
  </si>
  <si>
    <t>Магній **</t>
  </si>
  <si>
    <t>Фосфор **</t>
  </si>
  <si>
    <t>Альбумін (Hitachi 917) **</t>
  </si>
  <si>
    <t>Білірубін загальний  **</t>
  </si>
  <si>
    <t>Білірубін загальний (Hitachi 917) **</t>
  </si>
  <si>
    <t>Білірубін прямий (Hitachi 917) **</t>
  </si>
  <si>
    <t>Білок загальний (Hitachi 917) **</t>
  </si>
  <si>
    <t>Білок в сечі калібратор 2 рівні **</t>
  </si>
  <si>
    <t>Білок в сечі контроль 1 **</t>
  </si>
  <si>
    <t>Білок в сечі контроль 2 **</t>
  </si>
  <si>
    <t>Глюкоза (Hitachi 917) **</t>
  </si>
  <si>
    <t>Креатинін (Hitachi 917) **</t>
  </si>
  <si>
    <t>Сечовина (Hitachi 917) **</t>
  </si>
  <si>
    <t>Холестерин (Hitachi 917) **</t>
  </si>
  <si>
    <t>Холестерин ЛпВГ, прямий **</t>
  </si>
  <si>
    <t>Холестерин ЛпНГ, прямий **</t>
  </si>
  <si>
    <t>Холестерин ЛПВГ/ЛПНГ калібратор **</t>
  </si>
  <si>
    <r>
      <t xml:space="preserve">АЛТ </t>
    </r>
    <r>
      <rPr>
        <i/>
        <sz val="10"/>
        <rFont val="Arial Narrow"/>
        <family val="2"/>
        <charset val="204"/>
      </rPr>
      <t>(Hitachi 917) **</t>
    </r>
  </si>
  <si>
    <r>
      <t xml:space="preserve">Амілаза альфа </t>
    </r>
    <r>
      <rPr>
        <i/>
        <sz val="10"/>
        <color indexed="8"/>
        <rFont val="Arial Narrow"/>
        <family val="2"/>
        <charset val="204"/>
      </rPr>
      <t>(Hitachi 917)**</t>
    </r>
  </si>
  <si>
    <r>
      <t xml:space="preserve">АСТ </t>
    </r>
    <r>
      <rPr>
        <i/>
        <sz val="10"/>
        <color indexed="8"/>
        <rFont val="Arial Narrow"/>
        <family val="2"/>
        <charset val="204"/>
      </rPr>
      <t>(Hitachi 917)**</t>
    </r>
  </si>
  <si>
    <t>Гама-глутамілтрансфераза (ГГТ) **</t>
  </si>
  <si>
    <r>
      <t xml:space="preserve">Креатинкіназа </t>
    </r>
    <r>
      <rPr>
        <i/>
        <sz val="10"/>
        <color indexed="8"/>
        <rFont val="Arial Narrow"/>
        <family val="2"/>
        <charset val="204"/>
      </rPr>
      <t>(Hitachi 917) **</t>
    </r>
  </si>
  <si>
    <t>Мочевой контроль комби PNIII</t>
  </si>
  <si>
    <r>
      <t xml:space="preserve">Urine Strip 9 </t>
    </r>
    <r>
      <rPr>
        <i/>
        <sz val="8"/>
        <color indexed="8"/>
        <rFont val="Arial Narrow"/>
        <family val="2"/>
        <charset val="204"/>
      </rPr>
      <t>(urobilinogen, glucose, bilirubin, ketones, specific gravity, blood, pH, protein, nitrites)</t>
    </r>
  </si>
  <si>
    <r>
      <t>Urine Strip 9</t>
    </r>
    <r>
      <rPr>
        <b/>
        <sz val="9"/>
        <rFont val="Arial Narrow"/>
        <family val="2"/>
        <charset val="204"/>
      </rPr>
      <t xml:space="preserve"> </t>
    </r>
    <r>
      <rPr>
        <i/>
        <sz val="8"/>
        <rFont val="Arial Narrow"/>
        <family val="2"/>
        <charset val="204"/>
      </rPr>
      <t>(уробилиноген, глюкоза, билирубин, кетоны, удельный вес, кровь, pH, белок, нитриты)</t>
    </r>
  </si>
  <si>
    <r>
      <t xml:space="preserve">Urine Strip 11 </t>
    </r>
    <r>
      <rPr>
        <i/>
        <sz val="8"/>
        <color indexed="8"/>
        <rFont val="Arial Narrow"/>
        <family val="2"/>
        <charset val="204"/>
      </rPr>
      <t>(urobilinogen, glucose, bilirubin, ketones, specific gravity, blood, pH, protein, nitrites, leucocytes, asc acid)</t>
    </r>
  </si>
  <si>
    <r>
      <t>Urine Strip 11</t>
    </r>
    <r>
      <rPr>
        <b/>
        <sz val="9"/>
        <rFont val="Arial Narrow"/>
        <family val="2"/>
        <charset val="204"/>
      </rPr>
      <t xml:space="preserve"> </t>
    </r>
    <r>
      <rPr>
        <i/>
        <sz val="8"/>
        <rFont val="Arial Narrow"/>
        <family val="2"/>
        <charset val="204"/>
      </rPr>
      <t>(уробилиноген, глюкоза, билирубин, кетоны, удельный вес, кровь, pH, белок, нитриты, лейкоциты, аск к-та)</t>
    </r>
  </si>
  <si>
    <t>URIT 11G</t>
  </si>
  <si>
    <t>URIT 11F</t>
  </si>
  <si>
    <t>URIT UQ-11</t>
  </si>
  <si>
    <t>URIT D11</t>
  </si>
  <si>
    <t>URIT D12</t>
  </si>
  <si>
    <t>URIT D13</t>
  </si>
  <si>
    <t>флакони</t>
  </si>
  <si>
    <t>Аналіз сечі (контроль) UQ-11</t>
  </si>
  <si>
    <t>Для серії аналізаторів Urit</t>
  </si>
  <si>
    <r>
      <t xml:space="preserve">Сечова смужка 11G (для аналізаторів сечі Urit-30/180) </t>
    </r>
    <r>
      <rPr>
        <i/>
        <sz val="9"/>
        <rFont val="Arial Narrow"/>
        <family val="2"/>
        <charset val="204"/>
      </rPr>
      <t>(лейкоцити, кетони, нітрити, уробіліноген, білірубін, білок, глюкоза, питома вага, кров, рН та аскорбінова кислота)</t>
    </r>
  </si>
  <si>
    <r>
      <t>Сечова смужка 11F (для аналізаторів сечі Urit-1500)</t>
    </r>
    <r>
      <rPr>
        <b/>
        <i/>
        <sz val="9"/>
        <rFont val="Arial Narrow"/>
        <family val="2"/>
        <charset val="204"/>
      </rPr>
      <t xml:space="preserve"> </t>
    </r>
    <r>
      <rPr>
        <i/>
        <sz val="9"/>
        <rFont val="Arial Narrow"/>
        <family val="2"/>
        <charset val="204"/>
      </rPr>
      <t>(аскорбінова кислота, лейкоцити, кетони, нітрити, уробіліноген, білірубін, білок, глюкоза, питома вага, кров і рН)</t>
    </r>
  </si>
  <si>
    <t>ДОСЛІДЖЕННЯ СЕЧІ</t>
  </si>
  <si>
    <t>Биоматериал</t>
  </si>
  <si>
    <t>Biomaterial</t>
  </si>
  <si>
    <t>ИССЛЕДОВАНИЕ МОЧИ</t>
  </si>
  <si>
    <t>URINE TEST</t>
  </si>
  <si>
    <r>
      <rPr>
        <b/>
        <sz val="10"/>
        <rFont val="Arial Narrow"/>
        <family val="2"/>
        <charset val="204"/>
      </rPr>
      <t>Urin strip 11G (for urine analyzers Urit-30/180)</t>
    </r>
    <r>
      <rPr>
        <sz val="8"/>
        <rFont val="Arial Narrow"/>
        <family val="2"/>
        <charset val="204"/>
      </rPr>
      <t xml:space="preserve"> </t>
    </r>
    <r>
      <rPr>
        <i/>
        <sz val="9"/>
        <rFont val="Arial Narrow"/>
        <family val="2"/>
        <charset val="204"/>
      </rPr>
      <t>(leucocytes, ketone, nitrite, urobilinogen, bilirubin, protein, glucose, specific gravity, blood, pH and ascorbic acid)</t>
    </r>
  </si>
  <si>
    <r>
      <rPr>
        <b/>
        <sz val="10"/>
        <rFont val="Arial Narrow"/>
        <family val="2"/>
        <charset val="204"/>
      </rPr>
      <t>Тест-полоска для анализа мочи 11G (для анализаторов мочи Urit-30/180)</t>
    </r>
    <r>
      <rPr>
        <sz val="8"/>
        <rFont val="Arial Narrow"/>
        <family val="2"/>
        <charset val="204"/>
      </rPr>
      <t xml:space="preserve"> </t>
    </r>
    <r>
      <rPr>
        <i/>
        <sz val="9"/>
        <rFont val="Arial Narrow"/>
        <family val="2"/>
        <charset val="204"/>
      </rPr>
      <t xml:space="preserve">(лейкоциты, кетоны, нитриты, уробилиноген, билирубин, белок, глюкоза, </t>
    </r>
    <r>
      <rPr>
        <sz val="8"/>
        <rFont val="Arial Narrow"/>
        <family val="2"/>
        <charset val="204"/>
      </rPr>
      <t>удельный вес, кровь, рН и аскорбиновая кислота)</t>
    </r>
  </si>
  <si>
    <r>
      <t xml:space="preserve">Urin strip 11F (for urine analyzer Urit-1500) </t>
    </r>
    <r>
      <rPr>
        <i/>
        <sz val="9"/>
        <rFont val="Arial Narrow"/>
        <family val="2"/>
        <charset val="204"/>
      </rPr>
      <t>(ascorbic acid, leucocytes, ketone, nitrite, urobilinogen, bilirubin, protein, glucose, specific gravity, blood pH)</t>
    </r>
  </si>
  <si>
    <r>
      <rPr>
        <b/>
        <sz val="10"/>
        <rFont val="Arial Narrow"/>
        <family val="2"/>
        <charset val="204"/>
      </rPr>
      <t>Тест-полоска для анализа мочи 11F (для анализатора мочи Urit-1500)</t>
    </r>
    <r>
      <rPr>
        <sz val="8"/>
        <rFont val="Arial Narrow"/>
        <family val="2"/>
        <charset val="204"/>
      </rPr>
      <t xml:space="preserve"> </t>
    </r>
    <r>
      <rPr>
        <i/>
        <sz val="9"/>
        <rFont val="Arial Narrow"/>
        <family val="2"/>
        <charset val="204"/>
      </rPr>
      <t>(аскорбиновая кислота, лейкоциты, кетоны, нитриты, уробилиноген, билирубин, белок, глюкоза, удельный вес, кровь и рН)</t>
    </r>
  </si>
  <si>
    <t>Анализ мочи (контроль) UQ-11</t>
  </si>
  <si>
    <t>Urinalysis (control) UQ-11</t>
  </si>
  <si>
    <t>Тест-полоски для анализа мочи</t>
  </si>
  <si>
    <t>Test strips for urine analysis</t>
  </si>
</sst>
</file>

<file path=xl/styles.xml><?xml version="1.0" encoding="utf-8"?>
<styleSheet xmlns="http://schemas.openxmlformats.org/spreadsheetml/2006/main">
  <numFmts count="9">
    <numFmt numFmtId="164" formatCode="_-[$€]\ * #,##0.00_-;\-[$€]\ * #,##0.00_-;_-[$€]\ * \-??_-;_-@_-"/>
    <numFmt numFmtId="165" formatCode="0000"/>
    <numFmt numFmtId="166" formatCode="0.0"/>
    <numFmt numFmtId="167" formatCode="#,##0.0"/>
    <numFmt numFmtId="168" formatCode="\$#,##0.00"/>
    <numFmt numFmtId="169" formatCode="#,##0.00\ _г_р_н_."/>
    <numFmt numFmtId="170" formatCode="[$$-1009]#,##0.0"/>
    <numFmt numFmtId="171" formatCode="#,##0.00\ _z_ł"/>
    <numFmt numFmtId="172" formatCode="#,##0\ [$€-1];[Red]\-#,##0\ [$€-1]"/>
  </numFmts>
  <fonts count="178">
    <font>
      <sz val="10"/>
      <name val="Arial Cyr"/>
      <family val="2"/>
      <charset val="204"/>
    </font>
    <font>
      <sz val="11"/>
      <color theme="1"/>
      <name val="Calibri"/>
      <family val="2"/>
      <charset val="204"/>
      <scheme val="minor"/>
    </font>
    <font>
      <sz val="11"/>
      <color theme="1"/>
      <name val="Calibri"/>
      <family val="2"/>
      <charset val="204"/>
      <scheme val="minor"/>
    </font>
    <font>
      <sz val="11"/>
      <color indexed="8"/>
      <name val="Calibri"/>
      <family val="2"/>
      <charset val="204"/>
    </font>
    <font>
      <sz val="11"/>
      <color indexed="9"/>
      <name val="Calibri"/>
      <family val="2"/>
      <charset val="204"/>
    </font>
    <font>
      <sz val="11"/>
      <color indexed="26"/>
      <name val="Calibri"/>
      <family val="2"/>
      <charset val="204"/>
    </font>
    <font>
      <b/>
      <sz val="11"/>
      <color indexed="8"/>
      <name val="Calibri"/>
      <family val="2"/>
      <charset val="204"/>
    </font>
    <font>
      <i/>
      <sz val="11"/>
      <color indexed="23"/>
      <name val="Calibri"/>
      <family val="2"/>
      <charset val="204"/>
    </font>
    <font>
      <sz val="11"/>
      <color indexed="17"/>
      <name val="Calibri"/>
      <family val="2"/>
      <charset val="204"/>
    </font>
    <font>
      <sz val="11"/>
      <color indexed="62"/>
      <name val="Calibri"/>
      <family val="2"/>
      <charset val="204"/>
    </font>
    <font>
      <sz val="11"/>
      <color indexed="60"/>
      <name val="Calibri"/>
      <family val="2"/>
      <charset val="204"/>
    </font>
    <font>
      <sz val="10"/>
      <color indexed="8"/>
      <name val="MS Sans Serif"/>
      <family val="2"/>
      <charset val="204"/>
    </font>
    <font>
      <sz val="10"/>
      <name val="Arial"/>
      <family val="2"/>
      <charset val="238"/>
    </font>
    <font>
      <b/>
      <sz val="11"/>
      <color indexed="63"/>
      <name val="Calibri"/>
      <family val="2"/>
      <charset val="204"/>
    </font>
    <font>
      <b/>
      <sz val="18"/>
      <color indexed="62"/>
      <name val="Cambria"/>
      <family val="2"/>
      <charset val="204"/>
    </font>
    <font>
      <sz val="10"/>
      <name val="Arial"/>
      <family val="2"/>
      <charset val="204"/>
    </font>
    <font>
      <sz val="10"/>
      <name val="Helv"/>
      <family val="2"/>
    </font>
    <font>
      <b/>
      <sz val="18"/>
      <color indexed="56"/>
      <name val="Cambria"/>
      <family val="2"/>
      <charset val="204"/>
    </font>
    <font>
      <sz val="11"/>
      <color indexed="10"/>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9"/>
      <name val="Calibri"/>
      <family val="2"/>
      <charset val="204"/>
    </font>
    <font>
      <sz val="10"/>
      <name val="Arial CE"/>
      <family val="2"/>
      <charset val="238"/>
    </font>
    <font>
      <sz val="11"/>
      <color indexed="20"/>
      <name val="Calibri"/>
      <family val="2"/>
      <charset val="204"/>
    </font>
    <font>
      <sz val="11"/>
      <color indexed="52"/>
      <name val="Calibri"/>
      <family val="2"/>
      <charset val="204"/>
    </font>
    <font>
      <sz val="9"/>
      <name val="Times New Roman"/>
      <family val="1"/>
      <charset val="204"/>
    </font>
    <font>
      <sz val="16"/>
      <color indexed="10"/>
      <name val="Monotype Corsiva"/>
      <family val="4"/>
      <charset val="204"/>
    </font>
    <font>
      <sz val="10"/>
      <name val="Freestyle Script"/>
      <family val="4"/>
      <charset val="204"/>
    </font>
    <font>
      <b/>
      <i/>
      <sz val="14"/>
      <name val="Arial"/>
      <family val="2"/>
      <charset val="204"/>
    </font>
    <font>
      <b/>
      <i/>
      <sz val="16"/>
      <name val="Arial"/>
      <family val="2"/>
      <charset val="204"/>
    </font>
    <font>
      <sz val="12"/>
      <name val="Times New Roman"/>
      <family val="1"/>
      <charset val="204"/>
    </font>
    <font>
      <b/>
      <shadow/>
      <u/>
      <sz val="28"/>
      <name val="Arial"/>
      <family val="2"/>
      <charset val="204"/>
    </font>
    <font>
      <b/>
      <i/>
      <shadow/>
      <u/>
      <sz val="28"/>
      <name val="Arial"/>
      <family val="2"/>
      <charset val="204"/>
    </font>
    <font>
      <b/>
      <i/>
      <sz val="9"/>
      <name val="Times New Roman"/>
      <family val="1"/>
      <charset val="204"/>
    </font>
    <font>
      <b/>
      <i/>
      <sz val="12"/>
      <name val="Arial"/>
      <family val="2"/>
      <charset val="204"/>
    </font>
    <font>
      <b/>
      <sz val="9"/>
      <name val="Times New Roman"/>
      <family val="1"/>
      <charset val="204"/>
    </font>
    <font>
      <b/>
      <sz val="12"/>
      <name val="Arial"/>
      <family val="2"/>
      <charset val="204"/>
    </font>
    <font>
      <b/>
      <i/>
      <sz val="16"/>
      <name val="Comic Sans MS"/>
      <family val="4"/>
      <charset val="204"/>
    </font>
    <font>
      <b/>
      <i/>
      <u/>
      <sz val="14"/>
      <name val="Comic Sans MS"/>
      <family val="4"/>
      <charset val="204"/>
    </font>
    <font>
      <b/>
      <i/>
      <sz val="14"/>
      <name val="Comic Sans MS"/>
      <family val="4"/>
      <charset val="204"/>
    </font>
    <font>
      <b/>
      <i/>
      <sz val="12"/>
      <name val="Times New Roman"/>
      <family val="1"/>
      <charset val="204"/>
    </font>
    <font>
      <b/>
      <sz val="11"/>
      <name val="Comic Sans MS"/>
      <family val="4"/>
      <charset val="204"/>
    </font>
    <font>
      <b/>
      <sz val="10"/>
      <name val="Arial Cyr"/>
      <family val="2"/>
      <charset val="204"/>
    </font>
    <font>
      <b/>
      <sz val="9"/>
      <name val="Comic Sans MS"/>
      <family val="4"/>
      <charset val="204"/>
    </font>
    <font>
      <sz val="9"/>
      <name val="Wingdings"/>
      <charset val="2"/>
    </font>
    <font>
      <sz val="9"/>
      <name val="Arial"/>
      <family val="2"/>
      <charset val="204"/>
    </font>
    <font>
      <sz val="9"/>
      <name val="Comic Sans MS"/>
      <family val="4"/>
      <charset val="204"/>
    </font>
    <font>
      <sz val="10"/>
      <name val="Helv"/>
      <family val="2"/>
      <charset val="204"/>
    </font>
    <font>
      <b/>
      <sz val="10"/>
      <name val="Arial Narrow"/>
      <family val="2"/>
      <charset val="204"/>
    </font>
    <font>
      <b/>
      <i/>
      <sz val="12"/>
      <color indexed="9"/>
      <name val="Arial Narrow"/>
      <family val="2"/>
      <charset val="204"/>
    </font>
    <font>
      <b/>
      <sz val="8"/>
      <name val="Arial Narrow"/>
      <family val="2"/>
      <charset val="204"/>
    </font>
    <font>
      <b/>
      <u/>
      <sz val="36"/>
      <name val="Arial Narrow"/>
      <family val="2"/>
      <charset val="204"/>
    </font>
    <font>
      <b/>
      <sz val="12"/>
      <name val="Arial Narrow"/>
      <family val="2"/>
      <charset val="204"/>
    </font>
    <font>
      <b/>
      <i/>
      <sz val="14"/>
      <color indexed="9"/>
      <name val="Arial Narrow"/>
      <family val="2"/>
      <charset val="204"/>
    </font>
    <font>
      <b/>
      <sz val="4"/>
      <name val="Arial Narrow"/>
      <family val="2"/>
      <charset val="204"/>
    </font>
    <font>
      <b/>
      <i/>
      <sz val="12"/>
      <name val="Arial Narrow"/>
      <family val="2"/>
      <charset val="204"/>
    </font>
    <font>
      <b/>
      <i/>
      <sz val="4"/>
      <name val="Arial Narrow"/>
      <family val="2"/>
      <charset val="204"/>
    </font>
    <font>
      <sz val="10"/>
      <name val="Arial Narrow"/>
      <family val="2"/>
      <charset val="204"/>
    </font>
    <font>
      <sz val="9"/>
      <name val="Arial Narrow"/>
      <family val="2"/>
      <charset val="204"/>
    </font>
    <font>
      <b/>
      <i/>
      <sz val="9"/>
      <name val="Arial Narrow"/>
      <family val="2"/>
      <charset val="204"/>
    </font>
    <font>
      <b/>
      <i/>
      <sz val="10"/>
      <name val="Arial Narrow"/>
      <family val="2"/>
      <charset val="204"/>
    </font>
    <font>
      <strike/>
      <sz val="9"/>
      <name val="Arial Narrow"/>
      <family val="2"/>
      <charset val="204"/>
    </font>
    <font>
      <b/>
      <sz val="9"/>
      <name val="Arial Narrow"/>
      <family val="2"/>
      <charset val="204"/>
    </font>
    <font>
      <b/>
      <strike/>
      <sz val="10"/>
      <name val="Arial Narrow"/>
      <family val="2"/>
      <charset val="204"/>
    </font>
    <font>
      <sz val="8"/>
      <name val="Arial Narrow"/>
      <family val="2"/>
      <charset val="204"/>
    </font>
    <font>
      <i/>
      <sz val="10"/>
      <name val="Arial Narrow"/>
      <family val="2"/>
      <charset val="204"/>
    </font>
    <font>
      <i/>
      <sz val="9"/>
      <name val="Arial Narrow"/>
      <family val="2"/>
      <charset val="204"/>
    </font>
    <font>
      <b/>
      <i/>
      <sz val="11"/>
      <color indexed="9"/>
      <name val="Arial Narrow"/>
      <family val="2"/>
      <charset val="204"/>
    </font>
    <font>
      <b/>
      <i/>
      <sz val="11"/>
      <name val="Arial Narrow"/>
      <family val="2"/>
      <charset val="204"/>
    </font>
    <font>
      <b/>
      <sz val="36"/>
      <name val="Arial Narrow"/>
      <family val="2"/>
      <charset val="204"/>
    </font>
    <font>
      <sz val="36"/>
      <name val="Arial Narrow"/>
      <family val="2"/>
      <charset val="204"/>
    </font>
    <font>
      <b/>
      <sz val="8"/>
      <color indexed="9"/>
      <name val="Arial Narrow"/>
      <family val="2"/>
      <charset val="204"/>
    </font>
    <font>
      <b/>
      <sz val="18"/>
      <color indexed="9"/>
      <name val="Arial Narrow"/>
      <family val="2"/>
      <charset val="204"/>
    </font>
    <font>
      <sz val="8"/>
      <name val="Arial"/>
      <family val="2"/>
      <charset val="204"/>
    </font>
    <font>
      <i/>
      <sz val="8"/>
      <name val="Arial Narrow"/>
      <family val="2"/>
      <charset val="204"/>
    </font>
    <font>
      <b/>
      <sz val="10"/>
      <color indexed="10"/>
      <name val="Arial Narrow"/>
      <family val="2"/>
      <charset val="204"/>
    </font>
    <font>
      <sz val="9"/>
      <name val="Arial Cyr"/>
      <family val="2"/>
      <charset val="204"/>
    </font>
    <font>
      <sz val="18"/>
      <name val="Arial Narrow"/>
      <family val="2"/>
      <charset val="204"/>
    </font>
    <font>
      <b/>
      <sz val="11"/>
      <name val="Arial Narrow"/>
      <family val="2"/>
      <charset val="204"/>
    </font>
    <font>
      <i/>
      <sz val="7"/>
      <name val="Arial Narrow"/>
      <family val="2"/>
      <charset val="204"/>
    </font>
    <font>
      <b/>
      <i/>
      <sz val="18"/>
      <color indexed="9"/>
      <name val="Arial Narrow"/>
      <family val="2"/>
      <charset val="204"/>
    </font>
    <font>
      <i/>
      <sz val="11"/>
      <name val="Arial Narrow"/>
      <family val="2"/>
      <charset val="204"/>
    </font>
    <font>
      <strike/>
      <sz val="8"/>
      <name val="Arial Narrow"/>
      <family val="2"/>
      <charset val="204"/>
    </font>
    <font>
      <i/>
      <strike/>
      <sz val="8"/>
      <name val="Arial Narrow"/>
      <family val="2"/>
      <charset val="204"/>
    </font>
    <font>
      <i/>
      <strike/>
      <sz val="10"/>
      <name val="Arial Narrow"/>
      <family val="2"/>
      <charset val="204"/>
    </font>
    <font>
      <sz val="12"/>
      <name val="Arial Narrow"/>
      <family val="2"/>
      <charset val="204"/>
    </font>
    <font>
      <b/>
      <sz val="32"/>
      <name val="Arial Narrow"/>
      <family val="2"/>
      <charset val="204"/>
    </font>
    <font>
      <b/>
      <i/>
      <sz val="18"/>
      <name val="Arial Narrow"/>
      <family val="2"/>
      <charset val="204"/>
    </font>
    <font>
      <b/>
      <i/>
      <sz val="8"/>
      <name val="Arial Narrow"/>
      <family val="2"/>
      <charset val="204"/>
    </font>
    <font>
      <sz val="8"/>
      <color indexed="8"/>
      <name val="Arial Narrow"/>
      <family val="2"/>
      <charset val="204"/>
    </font>
    <font>
      <sz val="12"/>
      <name val="Arial Cyr"/>
      <family val="2"/>
      <charset val="204"/>
    </font>
    <font>
      <sz val="9"/>
      <color indexed="8"/>
      <name val="Arial Narrow"/>
      <family val="2"/>
      <charset val="204"/>
    </font>
    <font>
      <b/>
      <sz val="10"/>
      <color indexed="8"/>
      <name val="Arial Narrow"/>
      <family val="2"/>
      <charset val="204"/>
    </font>
    <font>
      <i/>
      <sz val="10"/>
      <color indexed="8"/>
      <name val="Arial Narrow"/>
      <family val="2"/>
      <charset val="204"/>
    </font>
    <font>
      <i/>
      <sz val="8"/>
      <color indexed="8"/>
      <name val="Arial Narrow"/>
      <family val="2"/>
      <charset val="204"/>
    </font>
    <font>
      <i/>
      <sz val="9"/>
      <color indexed="8"/>
      <name val="Arial Narrow"/>
      <family val="2"/>
      <charset val="204"/>
    </font>
    <font>
      <sz val="10"/>
      <color indexed="8"/>
      <name val="Arial Narrow"/>
      <family val="2"/>
      <charset val="204"/>
    </font>
    <font>
      <strike/>
      <sz val="8"/>
      <color indexed="8"/>
      <name val="Arial Narrow"/>
      <family val="2"/>
      <charset val="204"/>
    </font>
    <font>
      <strike/>
      <sz val="9"/>
      <color indexed="8"/>
      <name val="Arial Narrow"/>
      <family val="2"/>
      <charset val="204"/>
    </font>
    <font>
      <b/>
      <i/>
      <sz val="8"/>
      <color indexed="8"/>
      <name val="Arial Narrow"/>
      <family val="2"/>
      <charset val="204"/>
    </font>
    <font>
      <b/>
      <i/>
      <sz val="10"/>
      <color indexed="8"/>
      <name val="Arial Narrow"/>
      <family val="2"/>
      <charset val="204"/>
    </font>
    <font>
      <sz val="11"/>
      <name val="Arial Narrow"/>
      <family val="2"/>
      <charset val="204"/>
    </font>
    <font>
      <b/>
      <sz val="9"/>
      <color indexed="8"/>
      <name val="Arial Narrow"/>
      <family val="2"/>
      <charset val="204"/>
    </font>
    <font>
      <b/>
      <i/>
      <sz val="10"/>
      <color indexed="9"/>
      <name val="Arial Narrow"/>
      <family val="2"/>
      <charset val="204"/>
    </font>
    <font>
      <b/>
      <i/>
      <sz val="9"/>
      <color indexed="9"/>
      <name val="Arial Narrow"/>
      <family val="2"/>
      <charset val="204"/>
    </font>
    <font>
      <b/>
      <sz val="24"/>
      <name val="Arial Narrow"/>
      <family val="2"/>
      <charset val="204"/>
    </font>
    <font>
      <b/>
      <sz val="14"/>
      <name val="Arial Narrow"/>
      <family val="2"/>
      <charset val="204"/>
    </font>
    <font>
      <b/>
      <i/>
      <sz val="10"/>
      <name val="Arial Cyr"/>
      <family val="2"/>
      <charset val="204"/>
    </font>
    <font>
      <b/>
      <sz val="16"/>
      <color indexed="9"/>
      <name val="Arial Narrow"/>
      <family val="2"/>
      <charset val="204"/>
    </font>
    <font>
      <b/>
      <i/>
      <sz val="16"/>
      <color indexed="9"/>
      <name val="Arial Narrow"/>
      <family val="2"/>
      <charset val="204"/>
    </font>
    <font>
      <i/>
      <sz val="16"/>
      <color indexed="9"/>
      <name val="Arial Narrow"/>
      <family val="2"/>
      <charset val="204"/>
    </font>
    <font>
      <sz val="11"/>
      <color indexed="8"/>
      <name val="Arial Narrow"/>
      <family val="2"/>
      <charset val="204"/>
    </font>
    <font>
      <b/>
      <sz val="14"/>
      <color indexed="9"/>
      <name val="Arial Narrow"/>
      <family val="2"/>
      <charset val="204"/>
    </font>
    <font>
      <b/>
      <i/>
      <sz val="14"/>
      <name val="Arial Narrow"/>
      <family val="2"/>
      <charset val="204"/>
    </font>
    <font>
      <b/>
      <u/>
      <sz val="16"/>
      <color indexed="9"/>
      <name val="Arial Narrow"/>
      <family val="2"/>
      <charset val="204"/>
    </font>
    <font>
      <sz val="16"/>
      <color indexed="9"/>
      <name val="Arial Narrow"/>
      <family val="2"/>
      <charset val="204"/>
    </font>
    <font>
      <b/>
      <u/>
      <sz val="18"/>
      <color indexed="9"/>
      <name val="Arial Narrow"/>
      <family val="2"/>
      <charset val="204"/>
    </font>
    <font>
      <b/>
      <i/>
      <sz val="13"/>
      <color indexed="9"/>
      <name val="Arial Narrow"/>
      <family val="2"/>
      <charset val="204"/>
    </font>
    <font>
      <b/>
      <u/>
      <sz val="13"/>
      <color indexed="9"/>
      <name val="Arial Narrow"/>
      <family val="2"/>
      <charset val="204"/>
    </font>
    <font>
      <b/>
      <u/>
      <sz val="14"/>
      <color indexed="9"/>
      <name val="Arial Narrow"/>
      <family val="2"/>
      <charset val="204"/>
    </font>
    <font>
      <b/>
      <sz val="10"/>
      <name val="Arial"/>
      <family val="2"/>
      <charset val="204"/>
    </font>
    <font>
      <i/>
      <sz val="14"/>
      <color indexed="9"/>
      <name val="Arial Narrow"/>
      <family val="2"/>
      <charset val="204"/>
    </font>
    <font>
      <b/>
      <sz val="9"/>
      <name val="Arial"/>
      <family val="2"/>
      <charset val="204"/>
    </font>
    <font>
      <sz val="14"/>
      <name val="Arial Narrow"/>
      <family val="2"/>
      <charset val="204"/>
    </font>
    <font>
      <sz val="18"/>
      <color indexed="9"/>
      <name val="Arial Narrow"/>
      <family val="2"/>
      <charset val="204"/>
    </font>
    <font>
      <b/>
      <sz val="8"/>
      <color indexed="8"/>
      <name val="Arial Narrow"/>
      <family val="2"/>
      <charset val="204"/>
    </font>
    <font>
      <b/>
      <strike/>
      <sz val="10"/>
      <color indexed="8"/>
      <name val="Arial Narrow"/>
      <family val="2"/>
      <charset val="204"/>
    </font>
    <font>
      <i/>
      <strike/>
      <sz val="10"/>
      <color indexed="8"/>
      <name val="Arial Narrow"/>
      <family val="2"/>
      <charset val="204"/>
    </font>
    <font>
      <sz val="6.9"/>
      <color indexed="8"/>
      <name val="Arial Cyr"/>
      <family val="2"/>
      <charset val="204"/>
    </font>
    <font>
      <sz val="10"/>
      <color indexed="9"/>
      <name val="Arial Narrow"/>
      <family val="2"/>
      <charset val="204"/>
    </font>
    <font>
      <sz val="8"/>
      <name val="Arial Cyr"/>
      <family val="2"/>
      <charset val="204"/>
    </font>
    <font>
      <b/>
      <sz val="12"/>
      <color indexed="9"/>
      <name val="Arial Narrow"/>
      <family val="2"/>
      <charset val="204"/>
    </font>
    <font>
      <b/>
      <i/>
      <sz val="10.5"/>
      <color indexed="9"/>
      <name val="Arial Narrow"/>
      <family val="2"/>
      <charset val="204"/>
    </font>
    <font>
      <b/>
      <sz val="20"/>
      <name val="Arial Narrow"/>
      <family val="2"/>
      <charset val="204"/>
    </font>
    <font>
      <b/>
      <i/>
      <u/>
      <sz val="22"/>
      <name val="Arial Narrow"/>
      <family val="2"/>
      <charset val="204"/>
    </font>
    <font>
      <b/>
      <u/>
      <sz val="33"/>
      <name val="Arial Narrow"/>
      <family val="2"/>
      <charset val="204"/>
    </font>
    <font>
      <b/>
      <u/>
      <sz val="34"/>
      <name val="Arial Narrow"/>
      <family val="2"/>
      <charset val="204"/>
    </font>
    <font>
      <b/>
      <i/>
      <u/>
      <sz val="28"/>
      <name val="Arial Narrow"/>
      <family val="2"/>
      <charset val="204"/>
    </font>
    <font>
      <sz val="16"/>
      <name val="Arial Cyr"/>
      <family val="2"/>
      <charset val="204"/>
    </font>
    <font>
      <b/>
      <sz val="16"/>
      <name val="Arial Narrow"/>
      <family val="2"/>
      <charset val="204"/>
    </font>
    <font>
      <b/>
      <sz val="16"/>
      <name val="Wingdings"/>
      <charset val="2"/>
    </font>
    <font>
      <sz val="16"/>
      <name val="Arial Narrow"/>
      <family val="2"/>
      <charset val="204"/>
    </font>
    <font>
      <sz val="10"/>
      <name val="Times New Roman"/>
      <family val="1"/>
      <charset val="204"/>
    </font>
    <font>
      <b/>
      <sz val="10"/>
      <color indexed="8"/>
      <name val="Arial"/>
      <family val="2"/>
      <charset val="204"/>
    </font>
    <font>
      <b/>
      <i/>
      <sz val="26"/>
      <name val="Arial Narrow"/>
      <family val="2"/>
      <charset val="204"/>
    </font>
    <font>
      <b/>
      <i/>
      <sz val="16"/>
      <name val="Arial Narrow"/>
      <family val="2"/>
      <charset val="204"/>
    </font>
    <font>
      <i/>
      <sz val="11"/>
      <color indexed="9"/>
      <name val="Arial Narrow"/>
      <family val="2"/>
      <charset val="204"/>
    </font>
    <font>
      <i/>
      <sz val="26"/>
      <name val="Arial Narrow"/>
      <family val="2"/>
      <charset val="204"/>
    </font>
    <font>
      <i/>
      <sz val="18"/>
      <color indexed="9"/>
      <name val="Arial Narrow"/>
      <family val="2"/>
      <charset val="204"/>
    </font>
    <font>
      <b/>
      <i/>
      <sz val="8"/>
      <color indexed="9"/>
      <name val="Arial Narrow"/>
      <family val="2"/>
      <charset val="204"/>
    </font>
    <font>
      <b/>
      <u/>
      <sz val="30"/>
      <name val="Arial Narrow"/>
      <family val="2"/>
      <charset val="204"/>
    </font>
    <font>
      <b/>
      <sz val="10"/>
      <color indexed="9"/>
      <name val="Arial Cyr"/>
      <family val="2"/>
      <charset val="204"/>
    </font>
    <font>
      <sz val="10"/>
      <color indexed="8"/>
      <name val="Arial Unicode MS"/>
      <family val="2"/>
      <charset val="204"/>
    </font>
    <font>
      <b/>
      <i/>
      <sz val="22"/>
      <name val="Arial Narrow"/>
      <family val="2"/>
      <charset val="204"/>
    </font>
    <font>
      <sz val="10"/>
      <name val="Arial Cyr"/>
      <family val="2"/>
      <charset val="204"/>
    </font>
    <font>
      <i/>
      <strike/>
      <sz val="9"/>
      <name val="Arial Narrow"/>
      <family val="2"/>
      <charset val="204"/>
    </font>
    <font>
      <sz val="10"/>
      <name val="Arial CE"/>
      <charset val="238"/>
    </font>
    <font>
      <sz val="9"/>
      <name val="Cambria"/>
      <family val="1"/>
      <charset val="204"/>
    </font>
    <font>
      <b/>
      <sz val="8"/>
      <color indexed="12"/>
      <name val="Arial Narrow"/>
      <family val="2"/>
      <charset val="204"/>
    </font>
    <font>
      <sz val="8"/>
      <color indexed="8"/>
      <name val="Arial Narrow"/>
      <family val="2"/>
      <charset val="204"/>
    </font>
    <font>
      <b/>
      <sz val="10"/>
      <color indexed="8"/>
      <name val="Arial Narrow"/>
      <family val="2"/>
      <charset val="204"/>
    </font>
    <font>
      <b/>
      <sz val="16"/>
      <color indexed="9"/>
      <name val="Arial Narrow"/>
      <family val="2"/>
      <charset val="204"/>
    </font>
    <font>
      <sz val="16"/>
      <color indexed="9"/>
      <name val="Arial Narrow"/>
      <family val="2"/>
      <charset val="204"/>
    </font>
    <font>
      <sz val="11"/>
      <color indexed="8"/>
      <name val="Arial"/>
      <family val="2"/>
      <charset val="204"/>
    </font>
    <font>
      <b/>
      <i/>
      <sz val="12"/>
      <color indexed="9"/>
      <name val="Arial Narrow"/>
      <family val="2"/>
      <charset val="204"/>
    </font>
    <font>
      <b/>
      <sz val="12"/>
      <color indexed="9"/>
      <name val="Arial Narrow"/>
      <family val="2"/>
      <charset val="204"/>
    </font>
    <font>
      <b/>
      <sz val="10"/>
      <color indexed="10"/>
      <name val="Arial Narrow"/>
      <family val="2"/>
      <charset val="204"/>
    </font>
    <font>
      <i/>
      <sz val="8"/>
      <color indexed="9"/>
      <name val="Arial Narrow"/>
      <family val="2"/>
      <charset val="204"/>
    </font>
    <font>
      <b/>
      <i/>
      <sz val="11"/>
      <color indexed="9"/>
      <name val="Arial Narrow"/>
      <family val="2"/>
      <charset val="204"/>
    </font>
    <font>
      <sz val="9.5"/>
      <color indexed="8"/>
      <name val="Times New Roman"/>
      <family val="1"/>
      <charset val="204"/>
    </font>
    <font>
      <sz val="9"/>
      <color indexed="8"/>
      <name val="Times New Roman"/>
      <family val="1"/>
      <charset val="204"/>
    </font>
    <font>
      <b/>
      <i/>
      <sz val="24"/>
      <name val="Arial Narrow"/>
      <family val="2"/>
      <charset val="204"/>
    </font>
    <font>
      <sz val="11"/>
      <color theme="1"/>
      <name val="Calibri"/>
      <family val="2"/>
      <charset val="204"/>
      <scheme val="minor"/>
    </font>
    <font>
      <sz val="11"/>
      <color rgb="FF000000"/>
      <name val="Calibri"/>
      <family val="2"/>
      <charset val="204"/>
      <scheme val="minor"/>
    </font>
    <font>
      <sz val="12"/>
      <name val="宋体"/>
      <charset val="134"/>
    </font>
    <font>
      <sz val="10"/>
      <color indexed="8"/>
      <name val="Arial"/>
      <family val="2"/>
      <charset val="204"/>
    </font>
  </fonts>
  <fills count="36">
    <fill>
      <patternFill patternType="none"/>
    </fill>
    <fill>
      <patternFill patternType="gray125"/>
    </fill>
    <fill>
      <patternFill patternType="solid">
        <fgColor indexed="31"/>
        <bgColor indexed="34"/>
      </patternFill>
    </fill>
    <fill>
      <patternFill patternType="solid">
        <fgColor indexed="45"/>
        <bgColor indexed="19"/>
      </patternFill>
    </fill>
    <fill>
      <patternFill patternType="solid">
        <fgColor indexed="42"/>
        <bgColor indexed="27"/>
      </patternFill>
    </fill>
    <fill>
      <patternFill patternType="solid">
        <fgColor indexed="46"/>
        <bgColor indexed="45"/>
      </patternFill>
    </fill>
    <fill>
      <patternFill patternType="solid">
        <fgColor indexed="27"/>
        <bgColor indexed="41"/>
      </patternFill>
    </fill>
    <fill>
      <patternFill patternType="solid">
        <fgColor indexed="47"/>
        <bgColor indexed="34"/>
      </patternFill>
    </fill>
    <fill>
      <patternFill patternType="solid">
        <fgColor indexed="44"/>
        <bgColor indexed="31"/>
      </patternFill>
    </fill>
    <fill>
      <patternFill patternType="solid">
        <fgColor indexed="29"/>
        <bgColor indexed="19"/>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26"/>
        <bgColor indexed="9"/>
      </patternFill>
    </fill>
    <fill>
      <patternFill patternType="solid">
        <fgColor indexed="22"/>
        <bgColor indexed="34"/>
      </patternFill>
    </fill>
    <fill>
      <patternFill patternType="solid">
        <fgColor indexed="55"/>
        <bgColor indexed="23"/>
      </patternFill>
    </fill>
    <fill>
      <patternFill patternType="solid">
        <fgColor indexed="57"/>
        <bgColor indexed="21"/>
      </patternFill>
    </fill>
    <fill>
      <patternFill patternType="solid">
        <fgColor indexed="53"/>
        <bgColor indexed="52"/>
      </patternFill>
    </fill>
    <fill>
      <patternFill patternType="solid">
        <fgColor indexed="24"/>
        <bgColor indexed="22"/>
      </patternFill>
    </fill>
    <fill>
      <patternFill patternType="solid">
        <fgColor indexed="19"/>
        <bgColor indexed="45"/>
      </patternFill>
    </fill>
    <fill>
      <patternFill patternType="solid">
        <fgColor indexed="34"/>
        <bgColor indexed="22"/>
      </patternFill>
    </fill>
    <fill>
      <patternFill patternType="solid">
        <fgColor indexed="43"/>
        <bgColor indexed="26"/>
      </patternFill>
    </fill>
    <fill>
      <patternFill patternType="solid">
        <fgColor indexed="8"/>
        <bgColor indexed="58"/>
      </patternFill>
    </fill>
    <fill>
      <patternFill patternType="solid">
        <fgColor indexed="13"/>
        <bgColor indexed="51"/>
      </patternFill>
    </fill>
    <fill>
      <patternFill patternType="solid">
        <fgColor indexed="40"/>
        <bgColor indexed="49"/>
      </patternFill>
    </fill>
    <fill>
      <patternFill patternType="solid">
        <fgColor indexed="9"/>
        <bgColor indexed="41"/>
      </patternFill>
    </fill>
    <fill>
      <patternFill patternType="solid">
        <fgColor indexed="18"/>
        <bgColor indexed="32"/>
      </patternFill>
    </fill>
    <fill>
      <patternFill patternType="solid">
        <fgColor indexed="10"/>
        <bgColor indexed="64"/>
      </patternFill>
    </fill>
    <fill>
      <patternFill patternType="solid">
        <fgColor indexed="13"/>
        <bgColor indexed="64"/>
      </patternFill>
    </fill>
    <fill>
      <patternFill patternType="solid">
        <fgColor indexed="9"/>
        <bgColor indexed="64"/>
      </patternFill>
    </fill>
    <fill>
      <patternFill patternType="solid">
        <fgColor indexed="8"/>
        <bgColor indexed="64"/>
      </patternFill>
    </fill>
  </fills>
  <borders count="11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bottom style="thin">
        <color indexed="8"/>
      </bottom>
      <diagonal/>
    </border>
    <border>
      <left style="medium">
        <color indexed="9"/>
      </left>
      <right/>
      <top/>
      <bottom/>
      <diagonal/>
    </border>
    <border>
      <left/>
      <right/>
      <top style="thin">
        <color indexed="8"/>
      </top>
      <bottom style="thin">
        <color indexed="8"/>
      </bottom>
      <diagonal/>
    </border>
    <border>
      <left/>
      <right/>
      <top/>
      <bottom style="thin">
        <color indexed="8"/>
      </bottom>
      <diagonal/>
    </border>
    <border>
      <left/>
      <right/>
      <top/>
      <bottom style="medium">
        <color indexed="9"/>
      </bottom>
      <diagonal/>
    </border>
    <border>
      <left/>
      <right/>
      <top style="thin">
        <color indexed="8"/>
      </top>
      <bottom style="medium">
        <color indexed="9"/>
      </bottom>
      <diagonal/>
    </border>
    <border>
      <left/>
      <right/>
      <top style="medium">
        <color indexed="9"/>
      </top>
      <bottom style="medium">
        <color indexed="9"/>
      </bottom>
      <diagonal/>
    </border>
    <border>
      <left/>
      <right/>
      <top style="medium">
        <color indexed="9"/>
      </top>
      <bottom/>
      <diagonal/>
    </border>
    <border>
      <left style="thin">
        <color indexed="8"/>
      </left>
      <right style="thin">
        <color indexed="8"/>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diagonal/>
    </border>
    <border>
      <left/>
      <right/>
      <top style="thin">
        <color indexed="9"/>
      </top>
      <bottom style="thin">
        <color indexed="9"/>
      </bottom>
      <diagonal/>
    </border>
    <border>
      <left style="medium">
        <color indexed="9"/>
      </left>
      <right style="thin">
        <color indexed="9"/>
      </right>
      <top style="thin">
        <color indexed="9"/>
      </top>
      <bottom style="thin">
        <color indexed="9"/>
      </bottom>
      <diagonal/>
    </border>
    <border>
      <left style="medium">
        <color indexed="9"/>
      </left>
      <right/>
      <top style="thin">
        <color indexed="9"/>
      </top>
      <bottom style="thin">
        <color indexed="9"/>
      </bottom>
      <diagonal/>
    </border>
    <border>
      <left style="medium">
        <color indexed="9"/>
      </left>
      <right style="medium">
        <color indexed="9"/>
      </right>
      <top/>
      <bottom style="thin">
        <color indexed="8"/>
      </bottom>
      <diagonal/>
    </border>
    <border>
      <left style="medium">
        <color indexed="9"/>
      </left>
      <right style="thin">
        <color indexed="8"/>
      </right>
      <top/>
      <bottom style="thin">
        <color indexed="8"/>
      </bottom>
      <diagonal/>
    </border>
    <border>
      <left style="medium">
        <color indexed="9"/>
      </left>
      <right style="medium">
        <color indexed="9"/>
      </right>
      <top style="thin">
        <color indexed="8"/>
      </top>
      <bottom style="thin">
        <color indexed="8"/>
      </bottom>
      <diagonal/>
    </border>
    <border>
      <left style="medium">
        <color indexed="9"/>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style="thin">
        <color indexed="8"/>
      </right>
      <top style="thin">
        <color indexed="8"/>
      </top>
      <bottom style="hair">
        <color indexed="8"/>
      </bottom>
      <diagonal/>
    </border>
    <border>
      <left style="thin">
        <color indexed="8"/>
      </left>
      <right style="thin">
        <color indexed="8"/>
      </right>
      <top style="hair">
        <color indexed="8"/>
      </top>
      <bottom style="thin">
        <color indexed="8"/>
      </bottom>
      <diagonal/>
    </border>
    <border>
      <left style="thin">
        <color indexed="8"/>
      </left>
      <right style="thin">
        <color indexed="8"/>
      </right>
      <top style="hair">
        <color indexed="8"/>
      </top>
      <bottom/>
      <diagonal/>
    </border>
    <border>
      <left style="thin">
        <color indexed="8"/>
      </left>
      <right style="thin">
        <color indexed="8"/>
      </right>
      <top style="hair">
        <color indexed="8"/>
      </top>
      <bottom style="hair">
        <color indexed="8"/>
      </bottom>
      <diagonal/>
    </border>
    <border>
      <left style="medium">
        <color indexed="9"/>
      </left>
      <right/>
      <top/>
      <bottom style="thin">
        <color indexed="8"/>
      </bottom>
      <diagonal/>
    </border>
    <border>
      <left/>
      <right style="thin">
        <color indexed="8"/>
      </right>
      <top/>
      <bottom/>
      <diagonal/>
    </border>
    <border>
      <left/>
      <right style="thin">
        <color indexed="8"/>
      </right>
      <top/>
      <bottom style="thin">
        <color indexed="8"/>
      </bottom>
      <diagonal/>
    </border>
    <border>
      <left/>
      <right/>
      <top style="thin">
        <color indexed="8"/>
      </top>
      <bottom/>
      <diagonal/>
    </border>
    <border>
      <left style="medium">
        <color indexed="9"/>
      </left>
      <right/>
      <top style="thin">
        <color indexed="8"/>
      </top>
      <bottom style="thin">
        <color indexed="8"/>
      </bottom>
      <diagonal/>
    </border>
    <border>
      <left style="medium">
        <color indexed="9"/>
      </left>
      <right style="medium">
        <color indexed="9"/>
      </right>
      <top style="medium">
        <color indexed="9"/>
      </top>
      <bottom style="medium">
        <color indexed="9"/>
      </bottom>
      <diagonal/>
    </border>
    <border>
      <left style="medium">
        <color indexed="9"/>
      </left>
      <right style="medium">
        <color indexed="9"/>
      </right>
      <top style="medium">
        <color indexed="9"/>
      </top>
      <bottom/>
      <diagonal/>
    </border>
    <border>
      <left style="thin">
        <color indexed="9"/>
      </left>
      <right style="thin">
        <color indexed="9"/>
      </right>
      <top style="thin">
        <color indexed="9"/>
      </top>
      <bottom/>
      <diagonal/>
    </border>
    <border>
      <left style="thin">
        <color indexed="8"/>
      </left>
      <right style="medium">
        <color indexed="9"/>
      </right>
      <top style="thin">
        <color indexed="8"/>
      </top>
      <bottom/>
      <diagonal/>
    </border>
    <border>
      <left style="medium">
        <color indexed="9"/>
      </left>
      <right style="thin">
        <color indexed="8"/>
      </right>
      <top style="thin">
        <color indexed="8"/>
      </top>
      <bottom/>
      <diagonal/>
    </border>
    <border>
      <left/>
      <right style="medium">
        <color indexed="9"/>
      </right>
      <top style="thin">
        <color indexed="8"/>
      </top>
      <bottom style="thin">
        <color indexed="8"/>
      </bottom>
      <diagonal/>
    </border>
    <border>
      <left style="medium">
        <color indexed="9"/>
      </left>
      <right style="medium">
        <color indexed="9"/>
      </right>
      <top style="thin">
        <color indexed="9"/>
      </top>
      <bottom style="thin">
        <color indexed="9"/>
      </bottom>
      <diagonal/>
    </border>
    <border>
      <left/>
      <right style="medium">
        <color indexed="9"/>
      </right>
      <top style="thin">
        <color indexed="9"/>
      </top>
      <bottom style="thin">
        <color indexed="9"/>
      </bottom>
      <diagonal/>
    </border>
    <border>
      <left/>
      <right style="medium">
        <color indexed="9"/>
      </right>
      <top style="thin">
        <color indexed="8"/>
      </top>
      <bottom/>
      <diagonal/>
    </border>
    <border>
      <left style="medium">
        <color indexed="9"/>
      </left>
      <right/>
      <top style="thin">
        <color indexed="8"/>
      </top>
      <bottom/>
      <diagonal/>
    </border>
    <border>
      <left style="medium">
        <color indexed="9"/>
      </left>
      <right style="medium">
        <color indexed="9"/>
      </right>
      <top style="thin">
        <color indexed="8"/>
      </top>
      <bottom/>
      <diagonal/>
    </border>
    <border>
      <left style="thin">
        <color indexed="8"/>
      </left>
      <right style="thin">
        <color indexed="8"/>
      </right>
      <top/>
      <bottom style="hair">
        <color indexed="8"/>
      </bottom>
      <diagonal/>
    </border>
    <border>
      <left style="thin">
        <color indexed="8"/>
      </left>
      <right style="medium">
        <color indexed="9"/>
      </right>
      <top style="thin">
        <color indexed="8"/>
      </top>
      <bottom style="thin">
        <color indexed="8"/>
      </bottom>
      <diagonal/>
    </border>
    <border>
      <left/>
      <right style="medium">
        <color indexed="8"/>
      </right>
      <top/>
      <bottom style="medium">
        <color indexed="8"/>
      </bottom>
      <diagonal/>
    </border>
    <border>
      <left style="medium">
        <color indexed="9"/>
      </left>
      <right/>
      <top/>
      <bottom style="medium">
        <color indexed="9"/>
      </bottom>
      <diagonal/>
    </border>
    <border>
      <left style="medium">
        <color indexed="9"/>
      </left>
      <right/>
      <top style="medium">
        <color indexed="9"/>
      </top>
      <bottom/>
      <diagonal/>
    </border>
    <border>
      <left/>
      <right style="medium">
        <color indexed="9"/>
      </right>
      <top style="medium">
        <color indexed="9"/>
      </top>
      <bottom/>
      <diagonal/>
    </border>
    <border>
      <left/>
      <right style="medium">
        <color indexed="9"/>
      </right>
      <top/>
      <bottom/>
      <diagonal/>
    </border>
    <border>
      <left style="thin">
        <color indexed="8"/>
      </left>
      <right/>
      <top style="thin">
        <color indexed="8"/>
      </top>
      <bottom style="hair">
        <color indexed="8"/>
      </bottom>
      <diagonal/>
    </border>
    <border>
      <left style="medium">
        <color indexed="9"/>
      </left>
      <right style="medium">
        <color indexed="9"/>
      </right>
      <top/>
      <bottom/>
      <diagonal/>
    </border>
    <border>
      <left style="thin">
        <color indexed="9"/>
      </left>
      <right/>
      <top style="thin">
        <color indexed="9"/>
      </top>
      <bottom style="thin">
        <color indexed="9"/>
      </bottom>
      <diagonal/>
    </border>
    <border>
      <left/>
      <right style="medium">
        <color indexed="9"/>
      </right>
      <top style="thin">
        <color indexed="8"/>
      </top>
      <bottom style="medium">
        <color indexed="9"/>
      </bottom>
      <diagonal/>
    </border>
    <border>
      <left/>
      <right style="medium">
        <color indexed="9"/>
      </right>
      <top style="medium">
        <color indexed="9"/>
      </top>
      <bottom style="thin">
        <color indexed="8"/>
      </bottom>
      <diagonal/>
    </border>
    <border>
      <left style="medium">
        <color indexed="9"/>
      </left>
      <right style="medium">
        <color indexed="9"/>
      </right>
      <top style="medium">
        <color indexed="9"/>
      </top>
      <bottom style="thin">
        <color indexed="8"/>
      </bottom>
      <diagonal/>
    </border>
    <border>
      <left style="medium">
        <color indexed="9"/>
      </left>
      <right style="medium">
        <color indexed="9"/>
      </right>
      <top style="thin">
        <color indexed="8"/>
      </top>
      <bottom style="medium">
        <color indexed="9"/>
      </bottom>
      <diagonal/>
    </border>
    <border>
      <left style="thin">
        <color indexed="8"/>
      </left>
      <right style="hair">
        <color indexed="8"/>
      </right>
      <top style="hair">
        <color indexed="8"/>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64"/>
      </right>
      <top style="thin">
        <color indexed="64"/>
      </top>
      <bottom/>
      <diagonal/>
    </border>
    <border>
      <left style="thin">
        <color indexed="8"/>
      </left>
      <right style="thin">
        <color indexed="64"/>
      </right>
      <top/>
      <bottom style="thin">
        <color indexed="64"/>
      </bottom>
      <diagonal/>
    </border>
    <border>
      <left/>
      <right style="thin">
        <color indexed="8"/>
      </right>
      <top/>
      <bottom style="thin">
        <color indexed="64"/>
      </bottom>
      <diagonal/>
    </border>
    <border>
      <left style="thin">
        <color indexed="64"/>
      </left>
      <right style="thin">
        <color indexed="64"/>
      </right>
      <top/>
      <bottom/>
      <diagonal/>
    </border>
    <border>
      <left style="thin">
        <color indexed="64"/>
      </left>
      <right style="thin">
        <color indexed="8"/>
      </right>
      <top/>
      <bottom/>
      <diagonal/>
    </border>
    <border>
      <left style="thin">
        <color indexed="8"/>
      </left>
      <right style="thin">
        <color indexed="8"/>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8"/>
      </bottom>
      <diagonal/>
    </border>
    <border>
      <left style="thin">
        <color indexed="8"/>
      </left>
      <right style="thin">
        <color indexed="64"/>
      </right>
      <top style="thin">
        <color indexed="8"/>
      </top>
      <bottom/>
      <diagonal/>
    </border>
    <border>
      <left style="thin">
        <color indexed="64"/>
      </left>
      <right style="thin">
        <color indexed="8"/>
      </right>
      <top/>
      <bottom style="thin">
        <color indexed="64"/>
      </bottom>
      <diagonal/>
    </border>
    <border>
      <left style="thin">
        <color indexed="8"/>
      </left>
      <right/>
      <top/>
      <bottom style="thin">
        <color indexed="64"/>
      </bottom>
      <diagonal/>
    </border>
    <border>
      <left/>
      <right/>
      <top/>
      <bottom style="thin">
        <color indexed="64"/>
      </bottom>
      <diagonal/>
    </border>
    <border>
      <left style="thin">
        <color indexed="64"/>
      </left>
      <right style="thin">
        <color indexed="8"/>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style="thin">
        <color indexed="8"/>
      </left>
      <right/>
      <top style="medium">
        <color indexed="9"/>
      </top>
      <bottom/>
      <diagonal/>
    </border>
    <border>
      <left/>
      <right style="medium">
        <color indexed="64"/>
      </right>
      <top/>
      <bottom style="medium">
        <color indexed="64"/>
      </bottom>
      <diagonal/>
    </border>
    <border>
      <left/>
      <right/>
      <top style="medium">
        <color indexed="9"/>
      </top>
      <bottom style="thin">
        <color indexed="8"/>
      </bottom>
      <diagonal/>
    </border>
    <border>
      <left style="thin">
        <color indexed="8"/>
      </left>
      <right/>
      <top style="medium">
        <color indexed="9"/>
      </top>
      <bottom style="thin">
        <color indexed="8"/>
      </bottom>
      <diagonal/>
    </border>
    <border>
      <left style="thin">
        <color indexed="8"/>
      </left>
      <right/>
      <top style="thin">
        <color indexed="64"/>
      </top>
      <bottom/>
      <diagonal/>
    </border>
    <border>
      <left style="medium">
        <color indexed="9"/>
      </left>
      <right/>
      <top style="medium">
        <color indexed="9"/>
      </top>
      <bottom style="medium">
        <color indexed="9"/>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8"/>
      </right>
      <top style="thin">
        <color indexed="64"/>
      </top>
      <bottom/>
      <diagonal/>
    </border>
    <border>
      <left/>
      <right style="thin">
        <color indexed="8"/>
      </right>
      <top style="thin">
        <color indexed="8"/>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9"/>
      </right>
      <top style="medium">
        <color indexed="9"/>
      </top>
      <bottom style="medium">
        <color indexed="9"/>
      </bottom>
      <diagonal/>
    </border>
    <border>
      <left/>
      <right/>
      <top style="thin">
        <color indexed="64"/>
      </top>
      <bottom style="thin">
        <color indexed="64"/>
      </bottom>
      <diagonal/>
    </border>
    <border>
      <left style="medium">
        <color indexed="9"/>
      </left>
      <right style="medium">
        <color indexed="9"/>
      </right>
      <top/>
      <bottom style="medium">
        <color indexed="9"/>
      </bottom>
      <diagonal/>
    </border>
    <border>
      <left style="thin">
        <color indexed="8"/>
      </left>
      <right style="thin">
        <color indexed="8"/>
      </right>
      <top style="thin">
        <color indexed="9"/>
      </top>
      <bottom style="thin">
        <color indexed="8"/>
      </bottom>
      <diagonal/>
    </border>
    <border>
      <left style="thin">
        <color indexed="8"/>
      </left>
      <right style="thin">
        <color indexed="8"/>
      </right>
      <top/>
      <bottom style="thin">
        <color indexed="9"/>
      </bottom>
      <diagonal/>
    </border>
    <border>
      <left style="thin">
        <color indexed="8"/>
      </left>
      <right style="medium">
        <color indexed="9"/>
      </right>
      <top/>
      <bottom style="thin">
        <color indexed="8"/>
      </bottom>
      <diagonal/>
    </border>
    <border>
      <left style="medium">
        <color indexed="9"/>
      </left>
      <right/>
      <top style="thin">
        <color indexed="8"/>
      </top>
      <bottom style="medium">
        <color indexed="9"/>
      </bottom>
      <diagonal/>
    </border>
    <border>
      <left style="thin">
        <color indexed="8"/>
      </left>
      <right style="thin">
        <color indexed="64"/>
      </right>
      <top/>
      <bottom/>
      <diagonal/>
    </border>
    <border>
      <left style="thin">
        <color indexed="64"/>
      </left>
      <right style="thin">
        <color indexed="64"/>
      </right>
      <top style="thin">
        <color indexed="8"/>
      </top>
      <bottom/>
      <diagonal/>
    </border>
    <border>
      <left style="thin">
        <color indexed="64"/>
      </left>
      <right style="thin">
        <color indexed="64"/>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33">
    <xf numFmtId="0" fontId="0"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5" fillId="8"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5" fillId="20"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3" fillId="18" borderId="0" applyNumberFormat="0" applyBorder="0" applyAlignment="0" applyProtection="0"/>
    <xf numFmtId="0" fontId="3" fillId="4" borderId="0" applyNumberFormat="0" applyBorder="0" applyAlignment="0" applyProtection="0"/>
    <xf numFmtId="0" fontId="5" fillId="19" borderId="0" applyNumberFormat="0" applyBorder="0" applyAlignment="0" applyProtection="0"/>
    <xf numFmtId="0" fontId="4" fillId="21" borderId="0" applyNumberFormat="0" applyBorder="0" applyAlignment="0" applyProtection="0"/>
    <xf numFmtId="0" fontId="4" fillId="13" borderId="0" applyNumberFormat="0" applyBorder="0" applyAlignment="0" applyProtection="0"/>
    <xf numFmtId="0" fontId="3" fillId="2" borderId="0" applyNumberFormat="0" applyBorder="0" applyAlignment="0" applyProtection="0"/>
    <xf numFmtId="0" fontId="3" fillId="19" borderId="0" applyNumberFormat="0" applyBorder="0" applyAlignment="0" applyProtection="0"/>
    <xf numFmtId="0" fontId="5" fillId="19"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5" fillId="8"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5" fillId="7" borderId="0" applyNumberFormat="0" applyBorder="0" applyAlignment="0" applyProtection="0"/>
    <xf numFmtId="0" fontId="4" fillId="22" borderId="0" applyNumberFormat="0" applyBorder="0" applyAlignment="0" applyProtection="0"/>
    <xf numFmtId="0" fontId="25" fillId="3" borderId="0" applyNumberFormat="0" applyBorder="0" applyAlignment="0" applyProtection="0"/>
    <xf numFmtId="0" fontId="19" fillId="19" borderId="1" applyNumberFormat="0" applyAlignment="0" applyProtection="0"/>
    <xf numFmtId="0" fontId="23" fillId="20" borderId="2" applyNumberFormat="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164" fontId="156" fillId="0" borderId="0" applyFill="0" applyBorder="0" applyAlignment="0" applyProtection="0"/>
    <xf numFmtId="0" fontId="7" fillId="0" borderId="0" applyNumberFormat="0" applyFill="0" applyBorder="0" applyAlignment="0" applyProtection="0"/>
    <xf numFmtId="0" fontId="8" fillId="4" borderId="0" applyNumberFormat="0" applyBorder="0" applyAlignment="0" applyProtection="0"/>
    <xf numFmtId="0" fontId="20" fillId="0" borderId="3"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9" fillId="7" borderId="1" applyNumberFormat="0" applyAlignment="0" applyProtection="0"/>
    <xf numFmtId="0" fontId="26" fillId="0" borderId="6" applyNumberFormat="0" applyFill="0" applyAlignment="0" applyProtection="0"/>
    <xf numFmtId="0" fontId="10" fillId="26" borderId="0" applyNumberFormat="0" applyBorder="0" applyAlignment="0" applyProtection="0"/>
    <xf numFmtId="0" fontId="11" fillId="0" borderId="0"/>
    <xf numFmtId="0" fontId="12" fillId="0" borderId="0"/>
    <xf numFmtId="0" fontId="158" fillId="0" borderId="0"/>
    <xf numFmtId="0" fontId="156" fillId="18" borderId="7" applyNumberFormat="0" applyAlignment="0" applyProtection="0"/>
    <xf numFmtId="0" fontId="13" fillId="19" borderId="8" applyNumberFormat="0" applyAlignment="0" applyProtection="0"/>
    <xf numFmtId="0" fontId="14" fillId="0" borderId="0" applyNumberFormat="0" applyFill="0" applyBorder="0" applyAlignment="0" applyProtection="0"/>
    <xf numFmtId="0" fontId="15" fillId="0" borderId="0"/>
    <xf numFmtId="0" fontId="16" fillId="0" borderId="0"/>
    <xf numFmtId="0" fontId="17" fillId="0" borderId="0" applyNumberFormat="0" applyFill="0" applyBorder="0" applyAlignment="0" applyProtection="0"/>
    <xf numFmtId="0" fontId="6" fillId="0" borderId="9" applyNumberFormat="0" applyFill="0" applyAlignment="0" applyProtection="0"/>
    <xf numFmtId="0" fontId="18" fillId="0" borderId="0" applyNumberFormat="0" applyFill="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9" fillId="7" borderId="1" applyNumberFormat="0" applyAlignment="0" applyProtection="0"/>
    <xf numFmtId="0" fontId="13" fillId="19" borderId="8" applyNumberFormat="0" applyAlignment="0" applyProtection="0"/>
    <xf numFmtId="0" fontId="19" fillId="19" borderId="1" applyNumberFormat="0" applyAlignment="0" applyProtection="0"/>
    <xf numFmtId="0" fontId="20" fillId="0" borderId="3"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6" fillId="0" borderId="9" applyNumberFormat="0" applyFill="0" applyAlignment="0" applyProtection="0"/>
    <xf numFmtId="0" fontId="23" fillId="20" borderId="2" applyNumberFormat="0" applyAlignment="0" applyProtection="0"/>
    <xf numFmtId="0" fontId="17" fillId="0" borderId="0" applyNumberFormat="0" applyFill="0" applyBorder="0" applyAlignment="0" applyProtection="0"/>
    <xf numFmtId="0" fontId="10" fillId="26" borderId="0" applyNumberFormat="0" applyBorder="0" applyAlignment="0" applyProtection="0"/>
    <xf numFmtId="0" fontId="174" fillId="0" borderId="0"/>
    <xf numFmtId="0" fontId="156" fillId="0" borderId="0"/>
    <xf numFmtId="0" fontId="156" fillId="0" borderId="0"/>
    <xf numFmtId="0" fontId="15" fillId="0" borderId="0"/>
    <xf numFmtId="0" fontId="156" fillId="0" borderId="0"/>
    <xf numFmtId="0" fontId="156" fillId="0" borderId="0"/>
    <xf numFmtId="0" fontId="24" fillId="0" borderId="0"/>
    <xf numFmtId="0" fontId="156" fillId="0" borderId="0"/>
    <xf numFmtId="0" fontId="24" fillId="0" borderId="0"/>
    <xf numFmtId="0" fontId="156" fillId="0" borderId="0"/>
    <xf numFmtId="0" fontId="24" fillId="0" borderId="0"/>
    <xf numFmtId="0" fontId="156" fillId="0" borderId="0"/>
    <xf numFmtId="0" fontId="25" fillId="3" borderId="0" applyNumberFormat="0" applyBorder="0" applyAlignment="0" applyProtection="0"/>
    <xf numFmtId="0" fontId="7" fillId="0" borderId="0" applyNumberFormat="0" applyFill="0" applyBorder="0" applyAlignment="0" applyProtection="0"/>
    <xf numFmtId="0" fontId="156" fillId="18" borderId="7" applyNumberFormat="0" applyAlignment="0" applyProtection="0"/>
    <xf numFmtId="0" fontId="26" fillId="0" borderId="6" applyNumberFormat="0" applyFill="0" applyAlignment="0" applyProtection="0"/>
    <xf numFmtId="0" fontId="18" fillId="0" borderId="0" applyNumberFormat="0" applyFill="0" applyBorder="0" applyAlignment="0" applyProtection="0"/>
    <xf numFmtId="0" fontId="8" fillId="4" borderId="0" applyNumberFormat="0" applyBorder="0" applyAlignment="0" applyProtection="0"/>
    <xf numFmtId="0" fontId="2" fillId="0" borderId="0"/>
    <xf numFmtId="0" fontId="1" fillId="0" borderId="0"/>
    <xf numFmtId="0" fontId="176" fillId="0" borderId="0"/>
    <xf numFmtId="0" fontId="177" fillId="0" borderId="0"/>
  </cellStyleXfs>
  <cellXfs count="2792">
    <xf numFmtId="0" fontId="0" fillId="0" borderId="0" xfId="0"/>
    <xf numFmtId="0" fontId="88" fillId="0" borderId="0" xfId="0" applyFont="1" applyFill="1" applyBorder="1" applyAlignment="1">
      <alignment horizontal="center" vertical="top" wrapText="1" shrinkToFit="1"/>
    </xf>
    <xf numFmtId="0" fontId="82" fillId="27" borderId="10" xfId="0" applyFont="1" applyFill="1" applyBorder="1" applyAlignment="1">
      <alignment horizontal="center" vertical="top"/>
    </xf>
    <xf numFmtId="0" fontId="82" fillId="27" borderId="0" xfId="0" applyFont="1" applyFill="1" applyBorder="1" applyAlignment="1">
      <alignment horizontal="center" vertical="top"/>
    </xf>
    <xf numFmtId="0" fontId="27" fillId="0" borderId="0" xfId="0" applyFont="1"/>
    <xf numFmtId="0" fontId="27" fillId="0" borderId="0" xfId="0" applyFont="1" applyAlignment="1">
      <alignment horizontal="center"/>
    </xf>
    <xf numFmtId="0" fontId="29" fillId="0" borderId="0" xfId="0" applyFont="1"/>
    <xf numFmtId="0" fontId="31" fillId="0" borderId="0" xfId="0" applyFont="1" applyAlignment="1">
      <alignment horizontal="center"/>
    </xf>
    <xf numFmtId="0" fontId="32" fillId="0" borderId="0" xfId="0" applyFont="1"/>
    <xf numFmtId="0" fontId="34" fillId="0" borderId="0" xfId="0" applyFont="1" applyAlignment="1">
      <alignment horizontal="center"/>
    </xf>
    <xf numFmtId="0" fontId="35" fillId="0" borderId="0" xfId="0" applyFont="1" applyAlignment="1">
      <alignment horizontal="center"/>
    </xf>
    <xf numFmtId="0" fontId="36" fillId="0" borderId="0" xfId="0" applyFont="1" applyAlignment="1">
      <alignment horizontal="center"/>
    </xf>
    <xf numFmtId="0" fontId="37" fillId="0" borderId="0" xfId="0" applyFont="1" applyAlignment="1">
      <alignment horizontal="justify"/>
    </xf>
    <xf numFmtId="0" fontId="0" fillId="0" borderId="0" xfId="0" applyFill="1"/>
    <xf numFmtId="0" fontId="38" fillId="0" borderId="0" xfId="0" applyFont="1" applyAlignment="1">
      <alignment horizontal="justify"/>
    </xf>
    <xf numFmtId="0" fontId="39" fillId="0" borderId="0" xfId="0" applyFont="1" applyAlignment="1">
      <alignment horizontal="center"/>
    </xf>
    <xf numFmtId="0" fontId="41" fillId="0" borderId="0" xfId="0" applyFont="1" applyAlignment="1">
      <alignment horizontal="center"/>
    </xf>
    <xf numFmtId="0" fontId="42" fillId="0" borderId="0" xfId="0" applyFont="1" applyAlignment="1">
      <alignment horizontal="justify"/>
    </xf>
    <xf numFmtId="0" fontId="43" fillId="0" borderId="0" xfId="0" applyFont="1" applyAlignment="1">
      <alignment horizontal="center"/>
    </xf>
    <xf numFmtId="0" fontId="44" fillId="0" borderId="0" xfId="0" applyFont="1"/>
    <xf numFmtId="0" fontId="45" fillId="0" borderId="0" xfId="0" applyFont="1" applyAlignment="1">
      <alignment horizontal="center"/>
    </xf>
    <xf numFmtId="0" fontId="46" fillId="0" borderId="0" xfId="0" applyFont="1" applyAlignment="1">
      <alignment horizontal="center"/>
    </xf>
    <xf numFmtId="0" fontId="49" fillId="0" borderId="0" xfId="0" applyFont="1"/>
    <xf numFmtId="0" fontId="48" fillId="0" borderId="0" xfId="0" applyFont="1" applyAlignment="1">
      <alignment horizontal="center"/>
    </xf>
    <xf numFmtId="0" fontId="36" fillId="0" borderId="0" xfId="0" applyFont="1"/>
    <xf numFmtId="0" fontId="36" fillId="0" borderId="0" xfId="0" applyFont="1" applyAlignment="1">
      <alignment horizontal="justify"/>
    </xf>
    <xf numFmtId="0" fontId="36" fillId="0" borderId="0" xfId="0" applyFont="1" applyAlignment="1">
      <alignment horizontal="justify" vertical="top"/>
    </xf>
    <xf numFmtId="0" fontId="50" fillId="0" borderId="0" xfId="114" applyFont="1"/>
    <xf numFmtId="0" fontId="50" fillId="0" borderId="0" xfId="114" applyFont="1" applyAlignment="1">
      <alignment horizontal="center"/>
    </xf>
    <xf numFmtId="0" fontId="51" fillId="27" borderId="14" xfId="115" applyFont="1" applyFill="1" applyBorder="1" applyAlignment="1">
      <alignment horizontal="center"/>
    </xf>
    <xf numFmtId="0" fontId="52" fillId="0" borderId="0" xfId="114" applyFont="1"/>
    <xf numFmtId="0" fontId="52" fillId="0" borderId="0" xfId="114" applyFont="1" applyAlignment="1">
      <alignment horizontal="center"/>
    </xf>
    <xf numFmtId="0" fontId="55" fillId="27" borderId="15" xfId="115" applyFont="1" applyFill="1" applyBorder="1" applyAlignment="1">
      <alignment horizontal="center" vertical="top"/>
    </xf>
    <xf numFmtId="49" fontId="54" fillId="0" borderId="12" xfId="115" applyNumberFormat="1" applyFont="1" applyFill="1" applyBorder="1" applyAlignment="1">
      <alignment horizontal="center" vertical="top"/>
    </xf>
    <xf numFmtId="0" fontId="54" fillId="0" borderId="0" xfId="114" applyFont="1"/>
    <xf numFmtId="0" fontId="56" fillId="0" borderId="0" xfId="114" applyFont="1"/>
    <xf numFmtId="0" fontId="56" fillId="0" borderId="0" xfId="114" applyFont="1" applyAlignment="1">
      <alignment horizontal="center"/>
    </xf>
    <xf numFmtId="0" fontId="57" fillId="0" borderId="0" xfId="114" applyFont="1" applyAlignment="1">
      <alignment horizontal="right"/>
    </xf>
    <xf numFmtId="0" fontId="57" fillId="0" borderId="16" xfId="114" applyFont="1" applyBorder="1"/>
    <xf numFmtId="0" fontId="54" fillId="0" borderId="0" xfId="114" applyFont="1" applyAlignment="1">
      <alignment horizontal="center"/>
    </xf>
    <xf numFmtId="0" fontId="57" fillId="0" borderId="15" xfId="114" applyFont="1" applyBorder="1"/>
    <xf numFmtId="0" fontId="56" fillId="0" borderId="15" xfId="114" applyFont="1" applyBorder="1"/>
    <xf numFmtId="0" fontId="58" fillId="0" borderId="0" xfId="114" applyFont="1" applyAlignment="1">
      <alignment horizontal="right"/>
    </xf>
    <xf numFmtId="0" fontId="58" fillId="0" borderId="0" xfId="114" applyFont="1"/>
    <xf numFmtId="0" fontId="56" fillId="0" borderId="0" xfId="114" applyFont="1" applyBorder="1"/>
    <xf numFmtId="0" fontId="56" fillId="0" borderId="0" xfId="114" applyFont="1" applyBorder="1" applyAlignment="1">
      <alignment horizontal="center"/>
    </xf>
    <xf numFmtId="0" fontId="55" fillId="27" borderId="12" xfId="115" applyFont="1" applyFill="1" applyBorder="1" applyAlignment="1">
      <alignment horizontal="center" vertical="top"/>
    </xf>
    <xf numFmtId="0" fontId="58" fillId="0" borderId="15" xfId="114" applyFont="1" applyBorder="1"/>
    <xf numFmtId="0" fontId="56" fillId="0" borderId="17" xfId="114" applyFont="1" applyBorder="1"/>
    <xf numFmtId="0" fontId="56" fillId="0" borderId="17" xfId="114" applyFont="1" applyBorder="1" applyAlignment="1">
      <alignment horizontal="center"/>
    </xf>
    <xf numFmtId="0" fontId="56" fillId="0" borderId="18" xfId="114" applyFont="1" applyBorder="1"/>
    <xf numFmtId="0" fontId="56" fillId="0" borderId="19" xfId="114" applyFont="1" applyBorder="1"/>
    <xf numFmtId="0" fontId="56" fillId="0" borderId="19" xfId="114" applyFont="1" applyBorder="1" applyAlignment="1">
      <alignment horizontal="center"/>
    </xf>
    <xf numFmtId="0" fontId="56" fillId="0" borderId="20" xfId="114" applyFont="1" applyBorder="1"/>
    <xf numFmtId="0" fontId="56" fillId="0" borderId="20" xfId="114" applyFont="1" applyBorder="1" applyAlignment="1">
      <alignment horizontal="center"/>
    </xf>
    <xf numFmtId="0" fontId="54" fillId="0" borderId="20" xfId="114" applyFont="1" applyBorder="1"/>
    <xf numFmtId="0" fontId="60" fillId="0" borderId="0" xfId="0" applyFont="1" applyFill="1" applyBorder="1" applyAlignment="1">
      <alignment vertical="top" wrapText="1"/>
    </xf>
    <xf numFmtId="0" fontId="60" fillId="0" borderId="0" xfId="0" applyFont="1" applyFill="1" applyAlignment="1">
      <alignment vertical="top" wrapText="1"/>
    </xf>
    <xf numFmtId="0" fontId="60" fillId="0" borderId="12" xfId="0" applyFont="1" applyFill="1" applyBorder="1" applyAlignment="1">
      <alignment vertical="top" wrapText="1"/>
    </xf>
    <xf numFmtId="0" fontId="50" fillId="0" borderId="0" xfId="0" applyFont="1" applyFill="1" applyBorder="1" applyAlignment="1">
      <alignment vertical="top" wrapText="1"/>
    </xf>
    <xf numFmtId="0" fontId="50" fillId="0" borderId="0" xfId="0" applyFont="1" applyFill="1" applyBorder="1" applyAlignment="1">
      <alignment horizontal="left" vertical="top" wrapText="1"/>
    </xf>
    <xf numFmtId="3" fontId="50" fillId="0" borderId="0" xfId="0" applyNumberFormat="1" applyFont="1" applyFill="1" applyBorder="1" applyAlignment="1">
      <alignment horizontal="right" vertical="top" wrapText="1"/>
    </xf>
    <xf numFmtId="2" fontId="66" fillId="0" borderId="24" xfId="117" applyNumberFormat="1" applyFont="1" applyFill="1" applyBorder="1" applyAlignment="1">
      <alignment horizontal="left" vertical="center"/>
    </xf>
    <xf numFmtId="0" fontId="66" fillId="0" borderId="12" xfId="117" applyFont="1" applyFill="1" applyBorder="1" applyAlignment="1">
      <alignment horizontal="left" vertical="center"/>
    </xf>
    <xf numFmtId="2" fontId="66" fillId="0" borderId="11" xfId="117" applyNumberFormat="1" applyFont="1" applyFill="1" applyBorder="1" applyAlignment="1">
      <alignment horizontal="left" vertical="center"/>
    </xf>
    <xf numFmtId="2" fontId="66" fillId="0" borderId="12" xfId="117" applyNumberFormat="1" applyFont="1" applyFill="1" applyBorder="1" applyAlignment="1">
      <alignment horizontal="left" vertical="center"/>
    </xf>
    <xf numFmtId="0" fontId="50" fillId="0" borderId="0" xfId="0" applyFont="1" applyFill="1" applyBorder="1" applyAlignment="1">
      <alignment vertical="center" wrapText="1"/>
    </xf>
    <xf numFmtId="1" fontId="50" fillId="0" borderId="0" xfId="0" applyNumberFormat="1" applyFont="1" applyFill="1" applyBorder="1" applyAlignment="1">
      <alignment horizontal="right" vertical="top" wrapText="1"/>
    </xf>
    <xf numFmtId="0" fontId="50" fillId="0" borderId="12" xfId="0" applyFont="1" applyFill="1" applyBorder="1" applyAlignment="1">
      <alignment horizontal="left" vertical="center" wrapText="1"/>
    </xf>
    <xf numFmtId="0" fontId="59" fillId="0" borderId="0" xfId="0" applyFont="1"/>
    <xf numFmtId="0" fontId="59" fillId="0" borderId="0" xfId="0" applyFont="1" applyFill="1" applyBorder="1" applyAlignment="1">
      <alignment horizontal="left" vertical="center"/>
    </xf>
    <xf numFmtId="0" fontId="59" fillId="0" borderId="0" xfId="0" applyFont="1" applyBorder="1"/>
    <xf numFmtId="0" fontId="66" fillId="0" borderId="0" xfId="116" applyFont="1" applyFill="1" applyBorder="1" applyAlignment="1">
      <alignment horizontal="left" vertical="top"/>
    </xf>
    <xf numFmtId="0" fontId="66" fillId="0" borderId="0" xfId="0" applyFont="1" applyAlignment="1">
      <alignment vertical="center" wrapText="1"/>
    </xf>
    <xf numFmtId="0" fontId="50" fillId="0" borderId="0" xfId="0" applyFont="1" applyAlignment="1">
      <alignment vertical="center" wrapText="1"/>
    </xf>
    <xf numFmtId="0" fontId="69" fillId="27" borderId="15" xfId="0" applyFont="1" applyFill="1" applyBorder="1" applyAlignment="1">
      <alignment horizontal="center" vertical="center" wrapText="1"/>
    </xf>
    <xf numFmtId="3" fontId="69" fillId="27" borderId="28" xfId="0" applyNumberFormat="1" applyFont="1" applyFill="1" applyBorder="1" applyAlignment="1">
      <alignment horizontal="center" vertical="center" wrapText="1"/>
    </xf>
    <xf numFmtId="3" fontId="69" fillId="27" borderId="27" xfId="0" applyNumberFormat="1" applyFont="1" applyFill="1" applyBorder="1" applyAlignment="1">
      <alignment horizontal="center" vertical="center" wrapText="1"/>
    </xf>
    <xf numFmtId="0" fontId="70" fillId="0" borderId="0" xfId="0" applyFont="1" applyBorder="1" applyAlignment="1">
      <alignment horizontal="center" vertical="center" wrapText="1"/>
    </xf>
    <xf numFmtId="0" fontId="70" fillId="0" borderId="0" xfId="0" applyFont="1" applyAlignment="1">
      <alignment horizontal="center" vertical="center" wrapText="1"/>
    </xf>
    <xf numFmtId="0" fontId="69" fillId="27" borderId="13" xfId="0" applyFont="1" applyFill="1" applyBorder="1" applyAlignment="1">
      <alignment horizontal="center" vertical="center" wrapText="1"/>
    </xf>
    <xf numFmtId="0" fontId="69" fillId="27" borderId="29" xfId="0" applyFont="1" applyFill="1" applyBorder="1" applyAlignment="1">
      <alignment horizontal="center" vertical="center" wrapText="1"/>
    </xf>
    <xf numFmtId="0" fontId="69" fillId="27" borderId="16" xfId="0" applyFont="1" applyFill="1" applyBorder="1" applyAlignment="1">
      <alignment horizontal="center" vertical="center" wrapText="1"/>
    </xf>
    <xf numFmtId="3" fontId="69" fillId="27" borderId="30" xfId="0" applyNumberFormat="1" applyFont="1" applyFill="1" applyBorder="1" applyAlignment="1">
      <alignment horizontal="center" vertical="center"/>
    </xf>
    <xf numFmtId="0" fontId="69" fillId="27" borderId="22" xfId="0" applyFont="1" applyFill="1" applyBorder="1" applyAlignment="1">
      <alignment horizontal="center" vertical="center" wrapText="1"/>
    </xf>
    <xf numFmtId="0" fontId="69" fillId="27" borderId="31" xfId="0" applyFont="1" applyFill="1" applyBorder="1" applyAlignment="1">
      <alignment horizontal="center" vertical="center" wrapText="1"/>
    </xf>
    <xf numFmtId="3" fontId="69" fillId="27" borderId="32" xfId="0" applyNumberFormat="1" applyFont="1" applyFill="1" applyBorder="1" applyAlignment="1">
      <alignment horizontal="center" vertical="center"/>
    </xf>
    <xf numFmtId="0" fontId="66" fillId="0" borderId="0" xfId="0" applyFont="1" applyFill="1" applyBorder="1" applyAlignment="1">
      <alignment horizontal="center" vertical="center" wrapText="1"/>
    </xf>
    <xf numFmtId="0" fontId="73" fillId="27" borderId="10" xfId="0" applyFont="1" applyFill="1" applyBorder="1" applyAlignment="1">
      <alignment horizontal="center" vertical="center" wrapText="1"/>
    </xf>
    <xf numFmtId="0" fontId="73" fillId="27" borderId="10" xfId="0" applyFont="1" applyFill="1" applyBorder="1" applyAlignment="1">
      <alignment horizontal="center" vertical="top" wrapText="1"/>
    </xf>
    <xf numFmtId="0" fontId="60" fillId="0" borderId="0" xfId="0" applyFont="1" applyAlignment="1">
      <alignment vertical="top" wrapText="1"/>
    </xf>
    <xf numFmtId="0" fontId="66" fillId="0" borderId="24" xfId="0" applyFont="1" applyFill="1" applyBorder="1" applyAlignment="1">
      <alignment horizontal="center" vertical="center" wrapText="1"/>
    </xf>
    <xf numFmtId="0" fontId="66" fillId="0" borderId="24" xfId="0" applyFont="1" applyFill="1" applyBorder="1" applyAlignment="1">
      <alignment vertical="center" wrapText="1"/>
    </xf>
    <xf numFmtId="0" fontId="66" fillId="0" borderId="24" xfId="0" applyFont="1" applyFill="1" applyBorder="1" applyAlignment="1">
      <alignment horizontal="left" vertical="center" wrapText="1"/>
    </xf>
    <xf numFmtId="0" fontId="50" fillId="0" borderId="24" xfId="0" applyFont="1" applyFill="1" applyBorder="1" applyAlignment="1">
      <alignment vertical="center" wrapText="1"/>
    </xf>
    <xf numFmtId="3" fontId="50" fillId="0" borderId="24" xfId="0" applyNumberFormat="1" applyFont="1" applyFill="1" applyBorder="1" applyAlignment="1">
      <alignment horizontal="right" vertical="center" wrapText="1"/>
    </xf>
    <xf numFmtId="0" fontId="66" fillId="0" borderId="21" xfId="0" applyFont="1" applyFill="1" applyBorder="1" applyAlignment="1">
      <alignment horizontal="center" vertical="top" wrapText="1"/>
    </xf>
    <xf numFmtId="0" fontId="66" fillId="0" borderId="21" xfId="0" applyFont="1" applyFill="1" applyBorder="1" applyAlignment="1">
      <alignment vertical="top" wrapText="1"/>
    </xf>
    <xf numFmtId="0" fontId="66" fillId="0" borderId="21" xfId="0" applyFont="1" applyFill="1" applyBorder="1" applyAlignment="1">
      <alignment horizontal="left" vertical="top" wrapText="1"/>
    </xf>
    <xf numFmtId="3" fontId="50" fillId="0" borderId="21" xfId="0" applyNumberFormat="1" applyFont="1" applyFill="1" applyBorder="1" applyAlignment="1">
      <alignment vertical="top" wrapText="1"/>
    </xf>
    <xf numFmtId="0" fontId="66" fillId="0" borderId="24" xfId="0" applyFont="1" applyFill="1" applyBorder="1" applyAlignment="1">
      <alignment vertical="top" wrapText="1"/>
    </xf>
    <xf numFmtId="0" fontId="66" fillId="0" borderId="24" xfId="0" applyFont="1" applyFill="1" applyBorder="1" applyAlignment="1">
      <alignment horizontal="left" vertical="top" wrapText="1"/>
    </xf>
    <xf numFmtId="3" fontId="50" fillId="0" borderId="24" xfId="0" applyNumberFormat="1" applyFont="1" applyFill="1" applyBorder="1" applyAlignment="1">
      <alignment vertical="top" wrapText="1"/>
    </xf>
    <xf numFmtId="0" fontId="66" fillId="0" borderId="12" xfId="0" applyFont="1" applyFill="1" applyBorder="1" applyAlignment="1">
      <alignment vertical="top" wrapText="1"/>
    </xf>
    <xf numFmtId="0" fontId="66" fillId="0" borderId="12" xfId="0" applyFont="1" applyFill="1" applyBorder="1" applyAlignment="1">
      <alignment horizontal="left" vertical="top" wrapText="1"/>
    </xf>
    <xf numFmtId="0" fontId="66" fillId="0" borderId="11" xfId="0" applyFont="1" applyFill="1" applyBorder="1" applyAlignment="1">
      <alignment vertical="top" wrapText="1"/>
    </xf>
    <xf numFmtId="0" fontId="66" fillId="0" borderId="11" xfId="0" applyFont="1" applyFill="1" applyBorder="1" applyAlignment="1">
      <alignment horizontal="left" vertical="top" wrapText="1"/>
    </xf>
    <xf numFmtId="3" fontId="50" fillId="0" borderId="11" xfId="0" applyNumberFormat="1" applyFont="1" applyFill="1" applyBorder="1" applyAlignment="1">
      <alignment vertical="top" wrapText="1"/>
    </xf>
    <xf numFmtId="0" fontId="66" fillId="0" borderId="0" xfId="0" applyFont="1" applyFill="1" applyBorder="1" applyAlignment="1">
      <alignment vertical="top" wrapText="1"/>
    </xf>
    <xf numFmtId="0" fontId="66" fillId="0" borderId="0" xfId="0" applyFont="1" applyFill="1" applyBorder="1" applyAlignment="1">
      <alignment horizontal="left" vertical="top" wrapText="1"/>
    </xf>
    <xf numFmtId="3" fontId="50" fillId="0" borderId="0" xfId="0" applyNumberFormat="1" applyFont="1" applyFill="1" applyBorder="1" applyAlignment="1">
      <alignment vertical="top" wrapText="1"/>
    </xf>
    <xf numFmtId="0" fontId="66" fillId="0" borderId="12" xfId="0" applyFont="1" applyFill="1" applyBorder="1" applyAlignment="1">
      <alignment horizontal="center" vertical="center" wrapText="1"/>
    </xf>
    <xf numFmtId="0" fontId="66" fillId="0" borderId="12" xfId="0" applyFont="1" applyFill="1" applyBorder="1" applyAlignment="1">
      <alignment vertical="center" wrapText="1"/>
    </xf>
    <xf numFmtId="0" fontId="66" fillId="0" borderId="12" xfId="0" applyFont="1" applyFill="1" applyBorder="1" applyAlignment="1">
      <alignment horizontal="left" vertical="center" wrapText="1"/>
    </xf>
    <xf numFmtId="0" fontId="50" fillId="0" borderId="12" xfId="0" applyFont="1" applyFill="1" applyBorder="1" applyAlignment="1">
      <alignment vertical="center" wrapText="1"/>
    </xf>
    <xf numFmtId="0" fontId="50" fillId="0" borderId="12" xfId="0" applyFont="1" applyFill="1" applyBorder="1" applyAlignment="1">
      <alignment vertical="top" wrapText="1"/>
    </xf>
    <xf numFmtId="3" fontId="50" fillId="0" borderId="12" xfId="0" applyNumberFormat="1" applyFont="1" applyFill="1" applyBorder="1" applyAlignment="1">
      <alignment horizontal="right" vertical="center" wrapText="1"/>
    </xf>
    <xf numFmtId="0" fontId="60" fillId="0" borderId="0" xfId="0" applyFont="1" applyFill="1" applyBorder="1" applyAlignment="1">
      <alignment vertical="center" wrapText="1"/>
    </xf>
    <xf numFmtId="0" fontId="66" fillId="0" borderId="12" xfId="0" applyFont="1" applyFill="1" applyBorder="1" applyAlignment="1">
      <alignment horizontal="center" vertical="top" wrapText="1"/>
    </xf>
    <xf numFmtId="3" fontId="50" fillId="0" borderId="12" xfId="0" applyNumberFormat="1" applyFont="1" applyFill="1" applyBorder="1" applyAlignment="1">
      <alignment horizontal="right" vertical="top" wrapText="1"/>
    </xf>
    <xf numFmtId="0" fontId="66" fillId="0" borderId="11" xfId="0" applyFont="1" applyFill="1" applyBorder="1" applyAlignment="1">
      <alignment horizontal="center" vertical="top" wrapText="1"/>
    </xf>
    <xf numFmtId="3" fontId="50" fillId="0" borderId="11" xfId="0" applyNumberFormat="1" applyFont="1" applyFill="1" applyBorder="1" applyAlignment="1">
      <alignment horizontal="right" vertical="top" wrapText="1"/>
    </xf>
    <xf numFmtId="0" fontId="66" fillId="0" borderId="0" xfId="0" applyFont="1" applyFill="1" applyBorder="1" applyAlignment="1">
      <alignment vertical="center" wrapText="1"/>
    </xf>
    <xf numFmtId="0" fontId="66" fillId="0" borderId="0" xfId="0" applyFont="1" applyFill="1" applyBorder="1" applyAlignment="1">
      <alignment horizontal="left" vertical="center" wrapText="1"/>
    </xf>
    <xf numFmtId="3" fontId="50" fillId="0" borderId="0" xfId="0" applyNumberFormat="1" applyFont="1" applyFill="1" applyBorder="1" applyAlignment="1">
      <alignment horizontal="right" vertical="center" wrapText="1"/>
    </xf>
    <xf numFmtId="0" fontId="66" fillId="0" borderId="36" xfId="0" applyFont="1" applyFill="1" applyBorder="1" applyAlignment="1">
      <alignment horizontal="left" vertical="top" wrapText="1"/>
    </xf>
    <xf numFmtId="3" fontId="50" fillId="0" borderId="24" xfId="0" applyNumberFormat="1" applyFont="1" applyFill="1" applyBorder="1" applyAlignment="1">
      <alignment horizontal="right" vertical="top" wrapText="1"/>
    </xf>
    <xf numFmtId="0" fontId="0" fillId="0" borderId="0" xfId="0" applyAlignment="1">
      <alignment vertical="center"/>
    </xf>
    <xf numFmtId="0" fontId="66" fillId="0" borderId="0" xfId="0" applyFont="1" applyFill="1" applyBorder="1" applyAlignment="1">
      <alignment horizontal="center" vertical="top" wrapText="1"/>
    </xf>
    <xf numFmtId="0" fontId="66" fillId="0" borderId="36" xfId="0" applyFont="1" applyFill="1" applyBorder="1" applyAlignment="1">
      <alignment horizontal="center" vertical="top" wrapText="1"/>
    </xf>
    <xf numFmtId="0" fontId="66" fillId="0" borderId="12" xfId="0" applyFont="1" applyBorder="1" applyAlignment="1">
      <alignment horizontal="center" vertical="center" wrapText="1"/>
    </xf>
    <xf numFmtId="0" fontId="66" fillId="0" borderId="12" xfId="0" applyFont="1" applyBorder="1" applyAlignment="1">
      <alignment vertical="center" wrapText="1"/>
    </xf>
    <xf numFmtId="0" fontId="66" fillId="0" borderId="12" xfId="0" applyFont="1" applyBorder="1" applyAlignment="1">
      <alignment horizontal="left" vertical="center" wrapText="1"/>
    </xf>
    <xf numFmtId="0" fontId="50" fillId="0" borderId="12" xfId="0" applyFont="1" applyBorder="1" applyAlignment="1">
      <alignment vertical="center" wrapText="1"/>
    </xf>
    <xf numFmtId="0" fontId="66" fillId="0" borderId="12" xfId="121" applyFont="1" applyBorder="1" applyAlignment="1">
      <alignment horizontal="left" vertical="center" wrapText="1"/>
    </xf>
    <xf numFmtId="0" fontId="60" fillId="0" borderId="12" xfId="0" applyFont="1" applyFill="1" applyBorder="1" applyAlignment="1">
      <alignment vertical="center" wrapText="1"/>
    </xf>
    <xf numFmtId="0" fontId="66" fillId="0" borderId="12" xfId="120" applyFont="1" applyFill="1" applyBorder="1" applyAlignment="1">
      <alignment horizontal="center" vertical="center"/>
    </xf>
    <xf numFmtId="0" fontId="66" fillId="0" borderId="12" xfId="120" applyFont="1" applyFill="1" applyBorder="1" applyAlignment="1">
      <alignment horizontal="left" vertical="center"/>
    </xf>
    <xf numFmtId="0" fontId="50" fillId="0" borderId="12" xfId="120" applyFont="1" applyFill="1" applyBorder="1" applyAlignment="1">
      <alignment horizontal="left" vertical="center" wrapText="1"/>
    </xf>
    <xf numFmtId="0" fontId="66" fillId="0" borderId="11" xfId="120" applyFont="1" applyFill="1" applyBorder="1" applyAlignment="1">
      <alignment horizontal="center" vertical="center"/>
    </xf>
    <xf numFmtId="0" fontId="66" fillId="0" borderId="11" xfId="120" applyFont="1" applyFill="1" applyBorder="1" applyAlignment="1">
      <alignment horizontal="left" vertical="center"/>
    </xf>
    <xf numFmtId="0" fontId="50" fillId="0" borderId="11" xfId="120" applyFont="1" applyFill="1" applyBorder="1" applyAlignment="1">
      <alignment horizontal="left" vertical="center" wrapText="1"/>
    </xf>
    <xf numFmtId="3" fontId="50" fillId="0" borderId="11" xfId="0" applyNumberFormat="1" applyFont="1" applyFill="1" applyBorder="1" applyAlignment="1">
      <alignment horizontal="right" vertical="center" wrapText="1"/>
    </xf>
    <xf numFmtId="0" fontId="66" fillId="0" borderId="24" xfId="120" applyFont="1" applyFill="1" applyBorder="1" applyAlignment="1">
      <alignment horizontal="center" vertical="center"/>
    </xf>
    <xf numFmtId="0" fontId="66" fillId="0" borderId="24" xfId="120" applyFont="1" applyFill="1" applyBorder="1" applyAlignment="1">
      <alignment horizontal="left" vertical="center"/>
    </xf>
    <xf numFmtId="0" fontId="50" fillId="0" borderId="24" xfId="120" applyFont="1" applyFill="1" applyBorder="1" applyAlignment="1">
      <alignment horizontal="left" vertical="center" wrapText="1"/>
    </xf>
    <xf numFmtId="0" fontId="66" fillId="0" borderId="24" xfId="0" applyFont="1" applyBorder="1" applyAlignment="1">
      <alignment horizontal="center" vertical="center" wrapText="1"/>
    </xf>
    <xf numFmtId="0" fontId="66" fillId="0" borderId="24" xfId="0" applyFont="1" applyBorder="1" applyAlignment="1">
      <alignment vertical="center" wrapText="1"/>
    </xf>
    <xf numFmtId="0" fontId="50" fillId="0" borderId="24" xfId="0" applyFont="1" applyBorder="1" applyAlignment="1">
      <alignment vertical="center" wrapText="1"/>
    </xf>
    <xf numFmtId="0" fontId="66" fillId="0" borderId="0" xfId="0" applyFont="1" applyBorder="1" applyAlignment="1">
      <alignment horizontal="center" vertical="center" wrapText="1"/>
    </xf>
    <xf numFmtId="0" fontId="66" fillId="0" borderId="0" xfId="0" applyFont="1" applyBorder="1" applyAlignment="1">
      <alignment vertical="center" wrapText="1"/>
    </xf>
    <xf numFmtId="0" fontId="50" fillId="0" borderId="0" xfId="0" applyFont="1" applyBorder="1" applyAlignment="1">
      <alignment vertical="center" wrapText="1"/>
    </xf>
    <xf numFmtId="3" fontId="50" fillId="0" borderId="0" xfId="0" applyNumberFormat="1" applyFont="1" applyBorder="1" applyAlignment="1">
      <alignment vertical="center" wrapText="1"/>
    </xf>
    <xf numFmtId="0" fontId="66" fillId="0" borderId="0" xfId="0" applyFont="1" applyFill="1" applyAlignment="1">
      <alignment vertical="center" wrapText="1"/>
    </xf>
    <xf numFmtId="0" fontId="66" fillId="0" borderId="0" xfId="0" applyFont="1" applyFill="1" applyBorder="1" applyAlignment="1">
      <alignment horizontal="left" vertical="top"/>
    </xf>
    <xf numFmtId="0" fontId="50" fillId="0" borderId="0" xfId="0" applyFont="1" applyFill="1" applyBorder="1" applyAlignment="1">
      <alignment horizontal="left" vertical="top"/>
    </xf>
    <xf numFmtId="3" fontId="50" fillId="0" borderId="0" xfId="0" applyNumberFormat="1" applyFont="1" applyFill="1" applyBorder="1" applyAlignment="1">
      <alignment horizontal="right" vertical="top"/>
    </xf>
    <xf numFmtId="0" fontId="60" fillId="0" borderId="0" xfId="0" applyFont="1" applyFill="1" applyBorder="1" applyAlignment="1">
      <alignment vertical="top"/>
    </xf>
    <xf numFmtId="0" fontId="69" fillId="27" borderId="14" xfId="0" applyFont="1" applyFill="1" applyBorder="1" applyAlignment="1">
      <alignment horizontal="center" vertical="center"/>
    </xf>
    <xf numFmtId="0" fontId="69" fillId="27" borderId="14" xfId="0" applyFont="1" applyFill="1" applyBorder="1" applyAlignment="1">
      <alignment horizontal="center" vertical="center" wrapText="1"/>
    </xf>
    <xf numFmtId="3" fontId="69" fillId="27" borderId="38" xfId="0" applyNumberFormat="1" applyFont="1" applyFill="1" applyBorder="1" applyAlignment="1">
      <alignment horizontal="center" vertical="center" wrapText="1"/>
    </xf>
    <xf numFmtId="1" fontId="69" fillId="27" borderId="38" xfId="0" applyNumberFormat="1" applyFont="1" applyFill="1" applyBorder="1" applyAlignment="1">
      <alignment horizontal="center" vertical="center" wrapText="1"/>
    </xf>
    <xf numFmtId="1" fontId="69" fillId="27" borderId="30" xfId="0" applyNumberFormat="1" applyFont="1" applyFill="1" applyBorder="1" applyAlignment="1">
      <alignment horizontal="center" vertical="center"/>
    </xf>
    <xf numFmtId="1" fontId="69" fillId="27" borderId="32" xfId="0" applyNumberFormat="1" applyFont="1" applyFill="1" applyBorder="1" applyAlignment="1">
      <alignment horizontal="center" vertical="center"/>
    </xf>
    <xf numFmtId="0" fontId="66" fillId="0" borderId="11" xfId="0" applyFont="1" applyFill="1" applyBorder="1" applyAlignment="1">
      <alignment horizontal="left" vertical="top"/>
    </xf>
    <xf numFmtId="0" fontId="50" fillId="0" borderId="11" xfId="0" applyFont="1" applyFill="1" applyBorder="1" applyAlignment="1">
      <alignment horizontal="left" vertical="top"/>
    </xf>
    <xf numFmtId="3" fontId="50" fillId="0" borderId="11" xfId="0" applyNumberFormat="1" applyFont="1" applyFill="1" applyBorder="1" applyAlignment="1">
      <alignment horizontal="right" vertical="top"/>
    </xf>
    <xf numFmtId="0" fontId="66" fillId="0" borderId="24" xfId="0" applyFont="1" applyFill="1" applyBorder="1" applyAlignment="1">
      <alignment horizontal="left" vertical="top"/>
    </xf>
    <xf numFmtId="0" fontId="50" fillId="0" borderId="24" xfId="0" applyFont="1" applyFill="1" applyBorder="1" applyAlignment="1">
      <alignment horizontal="left" vertical="top"/>
    </xf>
    <xf numFmtId="3" fontId="50" fillId="0" borderId="24" xfId="0" applyNumberFormat="1" applyFont="1" applyFill="1" applyBorder="1" applyAlignment="1">
      <alignment horizontal="right" vertical="top"/>
    </xf>
    <xf numFmtId="0" fontId="50" fillId="0" borderId="25" xfId="0" applyFont="1" applyFill="1" applyBorder="1" applyAlignment="1">
      <alignment horizontal="left" vertical="top"/>
    </xf>
    <xf numFmtId="0" fontId="66" fillId="0" borderId="21" xfId="0" applyFont="1" applyFill="1" applyBorder="1" applyAlignment="1">
      <alignment horizontal="left" vertical="top"/>
    </xf>
    <xf numFmtId="0" fontId="50" fillId="0" borderId="21" xfId="0" applyFont="1" applyFill="1" applyBorder="1" applyAlignment="1">
      <alignment horizontal="left" vertical="top"/>
    </xf>
    <xf numFmtId="3" fontId="50" fillId="0" borderId="21" xfId="0" applyNumberFormat="1" applyFont="1" applyFill="1" applyBorder="1" applyAlignment="1">
      <alignment horizontal="right" vertical="top"/>
    </xf>
    <xf numFmtId="0" fontId="66" fillId="17" borderId="21" xfId="0" applyFont="1" applyFill="1" applyBorder="1" applyAlignment="1">
      <alignment horizontal="left" vertical="top"/>
    </xf>
    <xf numFmtId="0" fontId="50" fillId="0" borderId="39" xfId="0" applyFont="1" applyFill="1" applyBorder="1" applyAlignment="1">
      <alignment horizontal="left" vertical="top"/>
    </xf>
    <xf numFmtId="0" fontId="50" fillId="0" borderId="40" xfId="0" applyFont="1" applyFill="1" applyBorder="1" applyAlignment="1">
      <alignment horizontal="left" vertical="top"/>
    </xf>
    <xf numFmtId="0" fontId="66" fillId="17" borderId="24" xfId="0" applyFont="1" applyFill="1" applyBorder="1" applyAlignment="1">
      <alignment horizontal="left" vertical="top"/>
    </xf>
    <xf numFmtId="0" fontId="66" fillId="17" borderId="11" xfId="0" applyFont="1" applyFill="1" applyBorder="1" applyAlignment="1">
      <alignment horizontal="left" vertical="top"/>
    </xf>
    <xf numFmtId="0" fontId="84" fillId="17" borderId="11" xfId="0" applyFont="1" applyFill="1" applyBorder="1" applyAlignment="1">
      <alignment horizontal="left" vertical="top"/>
    </xf>
    <xf numFmtId="0" fontId="50" fillId="17" borderId="11" xfId="0" applyFont="1" applyFill="1" applyBorder="1" applyAlignment="1">
      <alignment horizontal="left" vertical="top"/>
    </xf>
    <xf numFmtId="0" fontId="66" fillId="17" borderId="12" xfId="0" applyFont="1" applyFill="1" applyBorder="1" applyAlignment="1">
      <alignment horizontal="left" vertical="top"/>
    </xf>
    <xf numFmtId="3" fontId="50" fillId="0" borderId="12" xfId="0" applyNumberFormat="1" applyFont="1" applyFill="1" applyBorder="1" applyAlignment="1">
      <alignment horizontal="right" vertical="top"/>
    </xf>
    <xf numFmtId="0" fontId="66" fillId="0" borderId="12" xfId="0" applyFont="1" applyFill="1" applyBorder="1" applyAlignment="1">
      <alignment horizontal="left" vertical="top"/>
    </xf>
    <xf numFmtId="0" fontId="50" fillId="0" borderId="12" xfId="0" applyFont="1" applyFill="1" applyBorder="1" applyAlignment="1">
      <alignment horizontal="left" vertical="top"/>
    </xf>
    <xf numFmtId="2" fontId="60" fillId="0" borderId="0" xfId="0" applyNumberFormat="1" applyFont="1" applyFill="1" applyBorder="1" applyAlignment="1">
      <alignment horizontal="right" vertical="top"/>
    </xf>
    <xf numFmtId="0" fontId="50" fillId="0" borderId="24" xfId="0" applyFont="1" applyFill="1" applyBorder="1" applyAlignment="1">
      <alignment vertical="top"/>
    </xf>
    <xf numFmtId="3" fontId="50" fillId="0" borderId="24" xfId="0" applyNumberFormat="1" applyFont="1" applyFill="1" applyBorder="1" applyAlignment="1">
      <alignment vertical="top"/>
    </xf>
    <xf numFmtId="0" fontId="50" fillId="17" borderId="12" xfId="0" applyFont="1" applyFill="1" applyBorder="1" applyAlignment="1">
      <alignment horizontal="left" vertical="top"/>
    </xf>
    <xf numFmtId="0" fontId="84" fillId="17" borderId="21" xfId="0" applyFont="1" applyFill="1" applyBorder="1" applyAlignment="1">
      <alignment horizontal="left" vertical="top"/>
    </xf>
    <xf numFmtId="0" fontId="84" fillId="17" borderId="24" xfId="0" applyFont="1" applyFill="1" applyBorder="1" applyAlignment="1">
      <alignment horizontal="left" vertical="top"/>
    </xf>
    <xf numFmtId="3" fontId="50" fillId="0" borderId="11" xfId="0" applyNumberFormat="1" applyFont="1" applyFill="1" applyBorder="1" applyAlignment="1">
      <alignment vertical="top"/>
    </xf>
    <xf numFmtId="3" fontId="50" fillId="0" borderId="21" xfId="0" applyNumberFormat="1" applyFont="1" applyFill="1" applyBorder="1" applyAlignment="1">
      <alignment vertical="top"/>
    </xf>
    <xf numFmtId="0" fontId="50" fillId="17" borderId="24" xfId="0" applyFont="1" applyFill="1" applyBorder="1" applyAlignment="1">
      <alignment horizontal="left" vertical="top"/>
    </xf>
    <xf numFmtId="0" fontId="60" fillId="0" borderId="0" xfId="0" applyFont="1"/>
    <xf numFmtId="0" fontId="63" fillId="0" borderId="0" xfId="0" applyFont="1" applyFill="1" applyBorder="1" applyAlignment="1">
      <alignment vertical="top"/>
    </xf>
    <xf numFmtId="0" fontId="0" fillId="0" borderId="0" xfId="0" applyFill="1" applyBorder="1"/>
    <xf numFmtId="0" fontId="50" fillId="0" borderId="12" xfId="0" applyFont="1" applyFill="1" applyBorder="1" applyAlignment="1">
      <alignment vertical="top"/>
    </xf>
    <xf numFmtId="3" fontId="50" fillId="0" borderId="12" xfId="0" applyNumberFormat="1" applyFont="1" applyFill="1" applyBorder="1" applyAlignment="1">
      <alignment vertical="top"/>
    </xf>
    <xf numFmtId="0" fontId="66" fillId="0" borderId="12" xfId="0" applyFont="1" applyBorder="1" applyAlignment="1">
      <alignment horizontal="left"/>
    </xf>
    <xf numFmtId="0" fontId="50" fillId="0" borderId="0" xfId="0" applyFont="1" applyFill="1" applyBorder="1" applyAlignment="1">
      <alignment vertical="top"/>
    </xf>
    <xf numFmtId="0" fontId="50" fillId="0" borderId="12" xfId="0" applyFont="1" applyFill="1" applyBorder="1" applyAlignment="1">
      <alignment horizontal="left" vertical="top" wrapText="1"/>
    </xf>
    <xf numFmtId="0" fontId="50" fillId="0" borderId="0" xfId="0" applyFont="1"/>
    <xf numFmtId="0" fontId="50" fillId="0" borderId="23" xfId="0" applyFont="1" applyFill="1" applyBorder="1" applyAlignment="1">
      <alignment horizontal="left" vertical="top"/>
    </xf>
    <xf numFmtId="0" fontId="65" fillId="0" borderId="24" xfId="0" applyFont="1" applyFill="1" applyBorder="1" applyAlignment="1">
      <alignment horizontal="left" vertical="top"/>
    </xf>
    <xf numFmtId="0" fontId="60" fillId="0" borderId="0" xfId="0" applyFont="1" applyFill="1" applyBorder="1" applyAlignment="1">
      <alignment horizontal="center" vertical="top"/>
    </xf>
    <xf numFmtId="0" fontId="66" fillId="0" borderId="12" xfId="0" applyFont="1" applyFill="1" applyBorder="1" applyAlignment="1">
      <alignment horizontal="center" vertical="top"/>
    </xf>
    <xf numFmtId="0" fontId="50" fillId="0" borderId="11" xfId="0" applyFont="1" applyFill="1" applyBorder="1" applyAlignment="1">
      <alignment horizontal="left" vertical="center"/>
    </xf>
    <xf numFmtId="0" fontId="50" fillId="0" borderId="21" xfId="0" applyFont="1" applyFill="1" applyBorder="1" applyAlignment="1">
      <alignment horizontal="left" vertical="center"/>
    </xf>
    <xf numFmtId="0" fontId="50" fillId="0" borderId="13" xfId="0" applyFont="1" applyFill="1" applyBorder="1" applyAlignment="1">
      <alignment horizontal="left" vertical="top"/>
    </xf>
    <xf numFmtId="3" fontId="50" fillId="0" borderId="39" xfId="0" applyNumberFormat="1" applyFont="1" applyFill="1" applyBorder="1" applyAlignment="1">
      <alignment horizontal="right" vertical="top"/>
    </xf>
    <xf numFmtId="0" fontId="50" fillId="0" borderId="11" xfId="0" applyFont="1" applyFill="1" applyBorder="1" applyAlignment="1">
      <alignment horizontal="left" vertical="top" wrapText="1"/>
    </xf>
    <xf numFmtId="0" fontId="50" fillId="0" borderId="21" xfId="0" applyFont="1" applyFill="1" applyBorder="1" applyAlignment="1">
      <alignment horizontal="left" vertical="top" wrapText="1"/>
    </xf>
    <xf numFmtId="0" fontId="50" fillId="0" borderId="24" xfId="0" applyFont="1" applyFill="1" applyBorder="1" applyAlignment="1">
      <alignment horizontal="left" vertical="top" wrapText="1"/>
    </xf>
    <xf numFmtId="0" fontId="59" fillId="0" borderId="0" xfId="0" applyFont="1" applyFill="1" applyBorder="1" applyAlignment="1">
      <alignment horizontal="left" vertical="top"/>
    </xf>
    <xf numFmtId="0" fontId="66" fillId="0" borderId="0" xfId="0" applyFont="1" applyAlignment="1">
      <alignment horizontal="center"/>
    </xf>
    <xf numFmtId="0" fontId="66" fillId="0" borderId="0" xfId="0" applyFont="1"/>
    <xf numFmtId="3" fontId="50" fillId="0" borderId="0" xfId="0" applyNumberFormat="1" applyFont="1" applyFill="1" applyAlignment="1">
      <alignment horizontal="right"/>
    </xf>
    <xf numFmtId="3" fontId="50" fillId="0" borderId="0" xfId="0" applyNumberFormat="1" applyFont="1" applyAlignment="1">
      <alignment horizontal="right"/>
    </xf>
    <xf numFmtId="0" fontId="59" fillId="0" borderId="0" xfId="0" applyFont="1" applyAlignment="1">
      <alignment horizontal="center"/>
    </xf>
    <xf numFmtId="0" fontId="60" fillId="0" borderId="0" xfId="0" applyFont="1" applyAlignment="1">
      <alignment horizontal="right"/>
    </xf>
    <xf numFmtId="0" fontId="69" fillId="27" borderId="42" xfId="0" applyFont="1" applyFill="1" applyBorder="1" applyAlignment="1">
      <alignment horizontal="center" vertical="center" wrapText="1"/>
    </xf>
    <xf numFmtId="0" fontId="69" fillId="27" borderId="43" xfId="113" applyFont="1" applyFill="1" applyBorder="1" applyAlignment="1">
      <alignment horizontal="center" vertical="center"/>
    </xf>
    <xf numFmtId="0" fontId="69" fillId="27" borderId="0" xfId="113" applyFont="1" applyFill="1" applyBorder="1" applyAlignment="1">
      <alignment horizontal="center" vertical="center"/>
    </xf>
    <xf numFmtId="0" fontId="69" fillId="27" borderId="44" xfId="113" applyFont="1" applyFill="1" applyBorder="1" applyAlignment="1">
      <alignment horizontal="center" vertical="center" wrapText="1"/>
    </xf>
    <xf numFmtId="0" fontId="69" fillId="27" borderId="45" xfId="113" applyFont="1" applyFill="1" applyBorder="1" applyAlignment="1">
      <alignment horizontal="center" vertical="center" wrapText="1"/>
    </xf>
    <xf numFmtId="0" fontId="69" fillId="27" borderId="46" xfId="113" applyFont="1" applyFill="1" applyBorder="1" applyAlignment="1">
      <alignment horizontal="center" vertical="center"/>
    </xf>
    <xf numFmtId="3" fontId="69" fillId="27" borderId="29" xfId="0" applyNumberFormat="1" applyFont="1" applyFill="1" applyBorder="1" applyAlignment="1">
      <alignment horizontal="center" vertical="center" wrapText="1"/>
    </xf>
    <xf numFmtId="3" fontId="69" fillId="30" borderId="0" xfId="0" applyNumberFormat="1" applyFont="1" applyFill="1" applyBorder="1" applyAlignment="1">
      <alignment horizontal="center" vertical="center" wrapText="1"/>
    </xf>
    <xf numFmtId="0" fontId="70" fillId="0" borderId="0" xfId="113" applyFont="1" applyAlignment="1">
      <alignment horizontal="center"/>
    </xf>
    <xf numFmtId="0" fontId="61" fillId="0" borderId="0" xfId="113" applyFont="1" applyAlignment="1">
      <alignment horizontal="right"/>
    </xf>
    <xf numFmtId="0" fontId="70" fillId="0" borderId="0" xfId="113" applyFont="1" applyAlignment="1">
      <alignment horizontal="center" wrapText="1"/>
    </xf>
    <xf numFmtId="0" fontId="70" fillId="0" borderId="0" xfId="113" applyFont="1" applyFill="1" applyBorder="1" applyAlignment="1">
      <alignment horizontal="center" vertical="center"/>
    </xf>
    <xf numFmtId="0" fontId="69" fillId="27" borderId="14" xfId="113" applyFont="1" applyFill="1" applyBorder="1" applyAlignment="1">
      <alignment horizontal="center" vertical="center"/>
    </xf>
    <xf numFmtId="0" fontId="66" fillId="0" borderId="0" xfId="0" applyFont="1" applyFill="1" applyBorder="1" applyAlignment="1">
      <alignment horizontal="center" vertical="top"/>
    </xf>
    <xf numFmtId="0" fontId="66" fillId="0" borderId="0" xfId="0" applyFont="1" applyFill="1" applyBorder="1" applyAlignment="1">
      <alignment vertical="top"/>
    </xf>
    <xf numFmtId="0" fontId="90" fillId="0" borderId="0" xfId="0" applyFont="1" applyFill="1" applyBorder="1" applyAlignment="1">
      <alignment horizontal="center" vertical="top" wrapText="1"/>
    </xf>
    <xf numFmtId="0" fontId="62" fillId="0" borderId="0" xfId="0" applyFont="1" applyFill="1" applyBorder="1" applyAlignment="1">
      <alignment horizontal="center" vertical="top" wrapText="1"/>
    </xf>
    <xf numFmtId="0" fontId="66" fillId="0" borderId="11" xfId="0" applyFont="1" applyFill="1" applyBorder="1" applyAlignment="1">
      <alignment horizontal="center" vertical="top"/>
    </xf>
    <xf numFmtId="0" fontId="66" fillId="0" borderId="11" xfId="0" applyFont="1" applyFill="1" applyBorder="1" applyAlignment="1">
      <alignment vertical="top"/>
    </xf>
    <xf numFmtId="0" fontId="60" fillId="0" borderId="11" xfId="0" applyFont="1" applyFill="1" applyBorder="1" applyAlignment="1">
      <alignment horizontal="center" vertical="top"/>
    </xf>
    <xf numFmtId="0" fontId="66" fillId="0" borderId="21" xfId="0" applyFont="1" applyFill="1" applyBorder="1" applyAlignment="1">
      <alignment vertical="top"/>
    </xf>
    <xf numFmtId="0" fontId="66" fillId="0" borderId="21" xfId="0" applyFont="1" applyFill="1" applyBorder="1" applyAlignment="1">
      <alignment horizontal="center" vertical="top"/>
    </xf>
    <xf numFmtId="0" fontId="60" fillId="0" borderId="21" xfId="0" applyFont="1" applyFill="1" applyBorder="1" applyAlignment="1">
      <alignment horizontal="center" vertical="top"/>
    </xf>
    <xf numFmtId="0" fontId="60" fillId="0" borderId="0" xfId="0" applyFont="1" applyFill="1" applyBorder="1" applyAlignment="1">
      <alignment horizontal="right" vertical="top"/>
    </xf>
    <xf numFmtId="0" fontId="66" fillId="0" borderId="24" xfId="0" applyFont="1" applyFill="1" applyBorder="1" applyAlignment="1">
      <alignment vertical="top"/>
    </xf>
    <xf numFmtId="0" fontId="66" fillId="0" borderId="24" xfId="0" applyFont="1" applyFill="1" applyBorder="1" applyAlignment="1">
      <alignment horizontal="center" vertical="top"/>
    </xf>
    <xf numFmtId="0" fontId="60" fillId="0" borderId="24" xfId="0" applyFont="1" applyFill="1" applyBorder="1" applyAlignment="1">
      <alignment horizontal="center" vertical="top"/>
    </xf>
    <xf numFmtId="0" fontId="66" fillId="0" borderId="33" xfId="0" applyFont="1" applyFill="1" applyBorder="1" applyAlignment="1">
      <alignment horizontal="center" vertical="top"/>
    </xf>
    <xf numFmtId="0" fontId="60" fillId="0" borderId="33" xfId="0" applyFont="1" applyFill="1" applyBorder="1" applyAlignment="1">
      <alignment horizontal="center" vertical="top"/>
    </xf>
    <xf numFmtId="0" fontId="60" fillId="0" borderId="10" xfId="0" applyFont="1" applyFill="1" applyBorder="1" applyAlignment="1">
      <alignment horizontal="center" vertical="top"/>
    </xf>
    <xf numFmtId="0" fontId="60" fillId="0" borderId="13" xfId="0" applyFont="1" applyFill="1" applyBorder="1" applyAlignment="1">
      <alignment horizontal="center" vertical="top"/>
    </xf>
    <xf numFmtId="0" fontId="60" fillId="0" borderId="12" xfId="0" applyFont="1" applyFill="1" applyBorder="1" applyAlignment="1">
      <alignment horizontal="center" vertical="top"/>
    </xf>
    <xf numFmtId="0" fontId="66" fillId="0" borderId="12" xfId="0" applyFont="1" applyFill="1" applyBorder="1" applyAlignment="1">
      <alignment vertical="top"/>
    </xf>
    <xf numFmtId="0" fontId="60" fillId="0" borderId="12" xfId="0" applyFont="1" applyFill="1" applyBorder="1" applyAlignment="1">
      <alignment vertical="top"/>
    </xf>
    <xf numFmtId="0" fontId="60" fillId="0" borderId="11" xfId="0" applyFont="1" applyFill="1" applyBorder="1" applyAlignment="1">
      <alignment vertical="top"/>
    </xf>
    <xf numFmtId="0" fontId="66" fillId="0" borderId="12" xfId="0" applyFont="1" applyFill="1" applyBorder="1" applyAlignment="1">
      <alignment horizontal="left" vertical="center"/>
    </xf>
    <xf numFmtId="0" fontId="66" fillId="0" borderId="12" xfId="0" applyFont="1" applyFill="1" applyBorder="1" applyAlignment="1">
      <alignment vertical="center"/>
    </xf>
    <xf numFmtId="0" fontId="50" fillId="0" borderId="12" xfId="0" applyFont="1" applyFill="1" applyBorder="1" applyAlignment="1">
      <alignment horizontal="left" vertical="center"/>
    </xf>
    <xf numFmtId="0" fontId="66" fillId="0" borderId="12" xfId="0" applyFont="1" applyFill="1" applyBorder="1" applyAlignment="1">
      <alignment horizontal="center" vertical="center"/>
    </xf>
    <xf numFmtId="0" fontId="60" fillId="0" borderId="12" xfId="0" applyFont="1" applyFill="1" applyBorder="1" applyAlignment="1">
      <alignment horizontal="center" vertical="center"/>
    </xf>
    <xf numFmtId="0" fontId="60" fillId="0" borderId="0" xfId="0" applyFont="1" applyFill="1" applyBorder="1" applyAlignment="1">
      <alignment vertical="center"/>
    </xf>
    <xf numFmtId="0" fontId="59" fillId="0" borderId="0" xfId="0" applyFont="1" applyAlignment="1">
      <alignment horizontal="center" vertical="center"/>
    </xf>
    <xf numFmtId="0" fontId="59" fillId="0" borderId="24" xfId="0" applyFont="1" applyBorder="1"/>
    <xf numFmtId="0" fontId="59" fillId="0" borderId="0" xfId="0" applyFont="1" applyAlignment="1">
      <alignment horizontal="right"/>
    </xf>
    <xf numFmtId="0" fontId="66" fillId="17" borderId="11" xfId="0" applyFont="1" applyFill="1" applyBorder="1" applyAlignment="1">
      <alignment horizontal="center"/>
    </xf>
    <xf numFmtId="0" fontId="84" fillId="17" borderId="11" xfId="0" applyFont="1" applyFill="1" applyBorder="1" applyAlignment="1">
      <alignment vertical="top"/>
    </xf>
    <xf numFmtId="0" fontId="65" fillId="0" borderId="11" xfId="0" applyFont="1" applyFill="1" applyBorder="1" applyAlignment="1">
      <alignment horizontal="left" vertical="top"/>
    </xf>
    <xf numFmtId="0" fontId="59" fillId="0" borderId="11" xfId="0" applyFont="1" applyBorder="1"/>
    <xf numFmtId="0" fontId="66" fillId="17" borderId="24" xfId="0" applyFont="1" applyFill="1" applyBorder="1" applyAlignment="1">
      <alignment horizontal="center"/>
    </xf>
    <xf numFmtId="0" fontId="84" fillId="17" borderId="24" xfId="0" applyFont="1" applyFill="1" applyBorder="1" applyAlignment="1">
      <alignment vertical="top"/>
    </xf>
    <xf numFmtId="0" fontId="66" fillId="17" borderId="21" xfId="0" applyFont="1" applyFill="1" applyBorder="1" applyAlignment="1">
      <alignment horizontal="center"/>
    </xf>
    <xf numFmtId="0" fontId="84" fillId="17" borderId="21" xfId="0" applyFont="1" applyFill="1" applyBorder="1" applyAlignment="1">
      <alignment vertical="top"/>
    </xf>
    <xf numFmtId="0" fontId="65" fillId="0" borderId="21" xfId="0" applyFont="1" applyFill="1" applyBorder="1" applyAlignment="1">
      <alignment horizontal="left" vertical="top"/>
    </xf>
    <xf numFmtId="0" fontId="59" fillId="0" borderId="21" xfId="0" applyFont="1" applyBorder="1"/>
    <xf numFmtId="0" fontId="66" fillId="0" borderId="21" xfId="0" applyFont="1" applyBorder="1"/>
    <xf numFmtId="0" fontId="60" fillId="0" borderId="21" xfId="0" applyFont="1" applyBorder="1" applyAlignment="1">
      <alignment horizontal="center"/>
    </xf>
    <xf numFmtId="3" fontId="50" fillId="0" borderId="21" xfId="0" applyNumberFormat="1" applyFont="1" applyBorder="1" applyAlignment="1">
      <alignment horizontal="right"/>
    </xf>
    <xf numFmtId="0" fontId="66" fillId="0" borderId="24" xfId="0" applyFont="1" applyBorder="1"/>
    <xf numFmtId="0" fontId="60" fillId="0" borderId="24" xfId="0" applyFont="1" applyBorder="1" applyAlignment="1">
      <alignment horizontal="center"/>
    </xf>
    <xf numFmtId="3" fontId="50" fillId="0" borderId="24" xfId="0" applyNumberFormat="1" applyFont="1" applyBorder="1" applyAlignment="1">
      <alignment horizontal="right"/>
    </xf>
    <xf numFmtId="0" fontId="66" fillId="0" borderId="12" xfId="0" applyFont="1" applyBorder="1" applyAlignment="1">
      <alignment horizontal="center"/>
    </xf>
    <xf numFmtId="0" fontId="59" fillId="0" borderId="12" xfId="0" applyFont="1" applyBorder="1"/>
    <xf numFmtId="0" fontId="66" fillId="0" borderId="0" xfId="116" applyFont="1" applyFill="1" applyBorder="1" applyAlignment="1">
      <alignment horizontal="left" vertical="center"/>
    </xf>
    <xf numFmtId="0" fontId="59" fillId="0" borderId="0" xfId="116" applyFont="1" applyFill="1" applyBorder="1" applyAlignment="1">
      <alignment horizontal="left" vertical="center" wrapText="1"/>
    </xf>
    <xf numFmtId="0" fontId="76" fillId="0" borderId="0" xfId="116" applyFont="1" applyFill="1" applyBorder="1" applyAlignment="1">
      <alignment horizontal="left" vertical="center"/>
    </xf>
    <xf numFmtId="0" fontId="66" fillId="0" borderId="0" xfId="116" applyFont="1" applyFill="1" applyBorder="1" applyAlignment="1">
      <alignment horizontal="center" vertical="center"/>
    </xf>
    <xf numFmtId="2" fontId="66" fillId="0" borderId="0" xfId="116" applyNumberFormat="1" applyFont="1" applyFill="1" applyBorder="1" applyAlignment="1">
      <alignment vertical="center"/>
    </xf>
    <xf numFmtId="3" fontId="50" fillId="0" borderId="0" xfId="116" applyNumberFormat="1" applyFont="1" applyFill="1" applyBorder="1" applyAlignment="1">
      <alignment vertical="center"/>
    </xf>
    <xf numFmtId="167" fontId="50" fillId="0" borderId="0" xfId="116" applyNumberFormat="1" applyFont="1" applyFill="1" applyBorder="1" applyAlignment="1">
      <alignment vertical="center"/>
    </xf>
    <xf numFmtId="3" fontId="60" fillId="0" borderId="0" xfId="116" applyNumberFormat="1" applyFont="1" applyFill="1" applyBorder="1" applyAlignment="1">
      <alignment vertical="center"/>
    </xf>
    <xf numFmtId="4" fontId="60" fillId="6" borderId="0" xfId="116" applyNumberFormat="1" applyFont="1" applyFill="1" applyBorder="1" applyAlignment="1">
      <alignment vertical="center"/>
    </xf>
    <xf numFmtId="0" fontId="60" fillId="0" borderId="0" xfId="116" applyFont="1" applyFill="1" applyBorder="1" applyAlignment="1">
      <alignment horizontal="right" vertical="center"/>
    </xf>
    <xf numFmtId="0" fontId="60" fillId="0" borderId="0" xfId="116" applyFont="1" applyFill="1" applyBorder="1" applyAlignment="1">
      <alignment vertical="center"/>
    </xf>
    <xf numFmtId="0" fontId="69" fillId="27" borderId="22" xfId="121" applyFont="1" applyFill="1" applyBorder="1" applyAlignment="1">
      <alignment horizontal="center" vertical="center"/>
    </xf>
    <xf numFmtId="0" fontId="69" fillId="27" borderId="31" xfId="121" applyFont="1" applyFill="1" applyBorder="1" applyAlignment="1">
      <alignment horizontal="center" vertical="center"/>
    </xf>
    <xf numFmtId="0" fontId="69" fillId="27" borderId="42" xfId="121" applyFont="1" applyFill="1" applyBorder="1" applyAlignment="1">
      <alignment horizontal="center" vertical="center" wrapText="1"/>
    </xf>
    <xf numFmtId="0" fontId="69" fillId="27" borderId="15" xfId="121" applyFont="1" applyFill="1" applyBorder="1" applyAlignment="1">
      <alignment horizontal="center" vertical="center" wrapText="1"/>
    </xf>
    <xf numFmtId="0" fontId="69" fillId="27" borderId="41" xfId="121" applyFont="1" applyFill="1" applyBorder="1" applyAlignment="1">
      <alignment horizontal="center" vertical="center"/>
    </xf>
    <xf numFmtId="0" fontId="69" fillId="27" borderId="32" xfId="121" applyFont="1" applyFill="1" applyBorder="1" applyAlignment="1">
      <alignment horizontal="center" vertical="center" wrapText="1"/>
    </xf>
    <xf numFmtId="3" fontId="69" fillId="27" borderId="42" xfId="0" applyNumberFormat="1" applyFont="1" applyFill="1" applyBorder="1" applyAlignment="1">
      <alignment horizontal="center" vertical="center" wrapText="1"/>
    </xf>
    <xf numFmtId="167" fontId="69" fillId="27" borderId="47" xfId="0" applyNumberFormat="1" applyFont="1" applyFill="1" applyBorder="1" applyAlignment="1">
      <alignment horizontal="center" vertical="center" wrapText="1"/>
    </xf>
    <xf numFmtId="3" fontId="70" fillId="0" borderId="0" xfId="116" applyNumberFormat="1" applyFont="1" applyFill="1" applyBorder="1" applyAlignment="1">
      <alignment horizontal="center" vertical="center"/>
    </xf>
    <xf numFmtId="3" fontId="62" fillId="6" borderId="0" xfId="116" applyNumberFormat="1" applyFont="1" applyFill="1" applyBorder="1" applyAlignment="1">
      <alignment horizontal="center" vertical="center"/>
    </xf>
    <xf numFmtId="0" fontId="70" fillId="0" borderId="0" xfId="116" applyFont="1" applyFill="1" applyBorder="1" applyAlignment="1">
      <alignment horizontal="center" vertical="center"/>
    </xf>
    <xf numFmtId="0" fontId="69" fillId="27" borderId="31" xfId="121" applyFont="1" applyFill="1" applyBorder="1" applyAlignment="1">
      <alignment horizontal="left" vertical="center"/>
    </xf>
    <xf numFmtId="3" fontId="62" fillId="0" borderId="0" xfId="116" applyNumberFormat="1" applyFont="1" applyFill="1" applyBorder="1" applyAlignment="1">
      <alignment horizontal="center" vertical="center"/>
    </xf>
    <xf numFmtId="0" fontId="62" fillId="0" borderId="0" xfId="116" applyFont="1" applyFill="1" applyBorder="1" applyAlignment="1">
      <alignment horizontal="center" vertical="center"/>
    </xf>
    <xf numFmtId="4" fontId="60" fillId="0" borderId="0" xfId="116" applyNumberFormat="1" applyFont="1" applyFill="1" applyBorder="1" applyAlignment="1">
      <alignment vertical="center"/>
    </xf>
    <xf numFmtId="0" fontId="52" fillId="30" borderId="10" xfId="0" applyFont="1" applyFill="1" applyBorder="1" applyAlignment="1">
      <alignment horizontal="center" vertical="center" wrapText="1"/>
    </xf>
    <xf numFmtId="0" fontId="52" fillId="0" borderId="0" xfId="116" applyFont="1" applyFill="1" applyBorder="1" applyAlignment="1">
      <alignment horizontal="left" vertical="center" shrinkToFit="1"/>
    </xf>
    <xf numFmtId="0" fontId="66" fillId="0" borderId="0" xfId="116" applyFont="1" applyFill="1" applyBorder="1" applyAlignment="1">
      <alignment horizontal="left" vertical="center" shrinkToFit="1"/>
    </xf>
    <xf numFmtId="0" fontId="59" fillId="0" borderId="0" xfId="116" applyFont="1" applyFill="1" applyBorder="1" applyAlignment="1">
      <alignment horizontal="left" vertical="center" wrapText="1" shrinkToFit="1"/>
    </xf>
    <xf numFmtId="0" fontId="76" fillId="0" borderId="0" xfId="116" applyFont="1" applyFill="1" applyBorder="1" applyAlignment="1">
      <alignment horizontal="left" vertical="center" shrinkToFit="1"/>
    </xf>
    <xf numFmtId="0" fontId="66" fillId="0" borderId="0" xfId="116" applyFont="1" applyFill="1" applyBorder="1" applyAlignment="1">
      <alignment horizontal="center" vertical="center" shrinkToFit="1"/>
    </xf>
    <xf numFmtId="2" fontId="66" fillId="0" borderId="0" xfId="116" applyNumberFormat="1" applyFont="1" applyFill="1" applyBorder="1" applyAlignment="1">
      <alignment horizontal="center" vertical="center" shrinkToFit="1"/>
    </xf>
    <xf numFmtId="3" fontId="50" fillId="0" borderId="0" xfId="116" applyNumberFormat="1" applyFont="1" applyFill="1" applyBorder="1" applyAlignment="1">
      <alignment horizontal="center" vertical="center" shrinkToFit="1"/>
    </xf>
    <xf numFmtId="167" fontId="50" fillId="0" borderId="0" xfId="116" applyNumberFormat="1" applyFont="1" applyFill="1" applyBorder="1" applyAlignment="1">
      <alignment horizontal="center" vertical="center" shrinkToFit="1"/>
    </xf>
    <xf numFmtId="0" fontId="66" fillId="17" borderId="11" xfId="116" applyFont="1" applyFill="1" applyBorder="1" applyAlignment="1">
      <alignment horizontal="left" vertical="center"/>
    </xf>
    <xf numFmtId="0" fontId="91" fillId="17" borderId="11" xfId="116" applyFont="1" applyFill="1" applyBorder="1" applyAlignment="1">
      <alignment horizontal="left" vertical="center"/>
    </xf>
    <xf numFmtId="0" fontId="50" fillId="0" borderId="33" xfId="116" applyFont="1" applyFill="1" applyBorder="1" applyAlignment="1">
      <alignment horizontal="left" vertical="center" wrapText="1"/>
    </xf>
    <xf numFmtId="0" fontId="50" fillId="0" borderId="41" xfId="116" applyFont="1" applyFill="1" applyBorder="1" applyAlignment="1">
      <alignment horizontal="left" vertical="center" wrapText="1"/>
    </xf>
    <xf numFmtId="0" fontId="76" fillId="0" borderId="41" xfId="116" applyFont="1" applyFill="1" applyBorder="1" applyAlignment="1">
      <alignment horizontal="left" vertical="center"/>
    </xf>
    <xf numFmtId="0" fontId="91" fillId="0" borderId="25" xfId="116" applyFont="1" applyFill="1" applyBorder="1" applyAlignment="1">
      <alignment horizontal="center" vertical="center"/>
    </xf>
    <xf numFmtId="0" fontId="66" fillId="0" borderId="11" xfId="116" applyFont="1" applyFill="1" applyBorder="1" applyAlignment="1">
      <alignment horizontal="center" vertical="center"/>
    </xf>
    <xf numFmtId="4" fontId="66" fillId="0" borderId="11" xfId="116" applyNumberFormat="1" applyFont="1" applyFill="1" applyBorder="1" applyAlignment="1">
      <alignment vertical="center"/>
    </xf>
    <xf numFmtId="1" fontId="50" fillId="0" borderId="21" xfId="116" applyNumberFormat="1" applyFont="1" applyFill="1" applyBorder="1" applyAlignment="1">
      <alignment vertical="center"/>
    </xf>
    <xf numFmtId="2" fontId="50" fillId="0" borderId="11" xfId="116" applyNumberFormat="1" applyFont="1" applyFill="1" applyBorder="1" applyAlignment="1">
      <alignment vertical="center"/>
    </xf>
    <xf numFmtId="2" fontId="93" fillId="0" borderId="0" xfId="116" applyNumberFormat="1" applyFont="1" applyFill="1" applyBorder="1" applyAlignment="1">
      <alignment horizontal="right" vertical="center"/>
    </xf>
    <xf numFmtId="0" fontId="66" fillId="0" borderId="39" xfId="116" applyFont="1" applyFill="1" applyBorder="1" applyAlignment="1">
      <alignment horizontal="left" vertical="center"/>
    </xf>
    <xf numFmtId="0" fontId="66" fillId="0" borderId="11" xfId="116" applyFont="1" applyFill="1" applyBorder="1" applyAlignment="1">
      <alignment horizontal="left" vertical="center"/>
    </xf>
    <xf numFmtId="0" fontId="94" fillId="0" borderId="11" xfId="116" applyFont="1" applyFill="1" applyBorder="1" applyAlignment="1">
      <alignment horizontal="left" vertical="center" wrapText="1"/>
    </xf>
    <xf numFmtId="0" fontId="94" fillId="0" borderId="0" xfId="116" applyFont="1" applyFill="1" applyBorder="1" applyAlignment="1">
      <alignment horizontal="left" vertical="center" wrapText="1"/>
    </xf>
    <xf numFmtId="0" fontId="96" fillId="0" borderId="0" xfId="116" applyFont="1" applyFill="1" applyBorder="1" applyAlignment="1">
      <alignment horizontal="left" vertical="center"/>
    </xf>
    <xf numFmtId="0" fontId="66" fillId="0" borderId="39" xfId="116" applyFont="1" applyFill="1" applyBorder="1" applyAlignment="1">
      <alignment horizontal="center" vertical="center"/>
    </xf>
    <xf numFmtId="0" fontId="66" fillId="0" borderId="21" xfId="116" applyFont="1" applyFill="1" applyBorder="1" applyAlignment="1">
      <alignment horizontal="center" vertical="center"/>
    </xf>
    <xf numFmtId="2" fontId="66" fillId="0" borderId="11" xfId="116" applyNumberFormat="1" applyFont="1" applyFill="1" applyBorder="1" applyAlignment="1">
      <alignment vertical="center"/>
    </xf>
    <xf numFmtId="3" fontId="50" fillId="0" borderId="11" xfId="116" applyNumberFormat="1" applyFont="1" applyFill="1" applyBorder="1" applyAlignment="1">
      <alignment vertical="center"/>
    </xf>
    <xf numFmtId="167" fontId="50" fillId="0" borderId="11" xfId="116" applyNumberFormat="1" applyFont="1" applyFill="1" applyBorder="1" applyAlignment="1">
      <alignment vertical="center"/>
    </xf>
    <xf numFmtId="0" fontId="0" fillId="6" borderId="0" xfId="0" applyFill="1" applyBorder="1" applyAlignment="1">
      <alignment vertical="center"/>
    </xf>
    <xf numFmtId="0" fontId="78" fillId="6" borderId="0" xfId="0" applyFont="1" applyFill="1" applyBorder="1" applyAlignment="1">
      <alignment vertical="center"/>
    </xf>
    <xf numFmtId="0" fontId="66" fillId="0" borderId="21" xfId="116" applyFont="1" applyFill="1" applyBorder="1" applyAlignment="1">
      <alignment horizontal="left" vertical="center"/>
    </xf>
    <xf numFmtId="0" fontId="94" fillId="0" borderId="21" xfId="116" applyFont="1" applyFill="1" applyBorder="1" applyAlignment="1">
      <alignment horizontal="left" vertical="center" wrapText="1"/>
    </xf>
    <xf numFmtId="2" fontId="66" fillId="0" borderId="21" xfId="116" applyNumberFormat="1" applyFont="1" applyFill="1" applyBorder="1" applyAlignment="1">
      <alignment vertical="center"/>
    </xf>
    <xf numFmtId="3" fontId="50" fillId="0" borderId="21" xfId="116" applyNumberFormat="1" applyFont="1" applyFill="1" applyBorder="1" applyAlignment="1">
      <alignment vertical="center"/>
    </xf>
    <xf numFmtId="167" fontId="50" fillId="0" borderId="21" xfId="116" applyNumberFormat="1" applyFont="1" applyFill="1" applyBorder="1" applyAlignment="1">
      <alignment vertical="center"/>
    </xf>
    <xf numFmtId="0" fontId="66" fillId="0" borderId="24" xfId="116" applyFont="1" applyFill="1" applyBorder="1" applyAlignment="1">
      <alignment horizontal="left" vertical="center"/>
    </xf>
    <xf numFmtId="0" fontId="50" fillId="0" borderId="24" xfId="116" applyFont="1" applyFill="1" applyBorder="1" applyAlignment="1">
      <alignment horizontal="left" vertical="center" wrapText="1"/>
    </xf>
    <xf numFmtId="0" fontId="50" fillId="0" borderId="16" xfId="116" applyFont="1" applyFill="1" applyBorder="1" applyAlignment="1">
      <alignment horizontal="left" vertical="center" wrapText="1"/>
    </xf>
    <xf numFmtId="0" fontId="76" fillId="0" borderId="16" xfId="116" applyFont="1" applyFill="1" applyBorder="1" applyAlignment="1">
      <alignment horizontal="left" vertical="center"/>
    </xf>
    <xf numFmtId="0" fontId="91" fillId="0" borderId="40" xfId="116" applyFont="1" applyFill="1" applyBorder="1" applyAlignment="1">
      <alignment horizontal="center" vertical="center"/>
    </xf>
    <xf numFmtId="0" fontId="91" fillId="0" borderId="24" xfId="116" applyFont="1" applyFill="1" applyBorder="1" applyAlignment="1">
      <alignment horizontal="center" vertical="center"/>
    </xf>
    <xf numFmtId="2" fontId="66" fillId="0" borderId="24" xfId="116" applyNumberFormat="1" applyFont="1" applyFill="1" applyBorder="1" applyAlignment="1">
      <alignment horizontal="right" vertical="center"/>
    </xf>
    <xf numFmtId="3" fontId="50" fillId="0" borderId="24" xfId="116" applyNumberFormat="1" applyFont="1" applyFill="1" applyBorder="1" applyAlignment="1">
      <alignment vertical="center"/>
    </xf>
    <xf numFmtId="167" fontId="50" fillId="0" borderId="24" xfId="116" applyNumberFormat="1" applyFont="1" applyFill="1" applyBorder="1" applyAlignment="1">
      <alignment vertical="center"/>
    </xf>
    <xf numFmtId="3" fontId="60" fillId="0" borderId="0" xfId="116" applyNumberFormat="1" applyFont="1" applyFill="1" applyBorder="1" applyAlignment="1">
      <alignment horizontal="right" vertical="center"/>
    </xf>
    <xf numFmtId="0" fontId="50" fillId="0" borderId="21" xfId="116" applyFont="1" applyFill="1" applyBorder="1" applyAlignment="1">
      <alignment horizontal="left" vertical="center" wrapText="1"/>
    </xf>
    <xf numFmtId="0" fontId="50" fillId="0" borderId="0" xfId="116" applyFont="1" applyFill="1" applyBorder="1" applyAlignment="1">
      <alignment horizontal="left" vertical="center" wrapText="1"/>
    </xf>
    <xf numFmtId="2" fontId="66" fillId="0" borderId="21" xfId="116" applyNumberFormat="1" applyFont="1" applyFill="1" applyBorder="1" applyAlignment="1">
      <alignment horizontal="right" vertical="center"/>
    </xf>
    <xf numFmtId="4" fontId="60" fillId="6" borderId="0" xfId="116" applyNumberFormat="1" applyFont="1" applyFill="1" applyBorder="1" applyAlignment="1">
      <alignment horizontal="right" vertical="center"/>
    </xf>
    <xf numFmtId="0" fontId="66" fillId="17" borderId="10" xfId="116" applyFont="1" applyFill="1" applyBorder="1" applyAlignment="1">
      <alignment horizontal="left" vertical="center"/>
    </xf>
    <xf numFmtId="0" fontId="84" fillId="17" borderId="11" xfId="116" applyFont="1" applyFill="1" applyBorder="1" applyAlignment="1">
      <alignment horizontal="left" vertical="center"/>
    </xf>
    <xf numFmtId="0" fontId="50" fillId="0" borderId="11" xfId="116" applyFont="1" applyFill="1" applyBorder="1" applyAlignment="1">
      <alignment horizontal="left" vertical="center" wrapText="1"/>
    </xf>
    <xf numFmtId="0" fontId="66" fillId="0" borderId="25" xfId="116" applyFont="1" applyFill="1" applyBorder="1" applyAlignment="1">
      <alignment horizontal="center" vertical="center"/>
    </xf>
    <xf numFmtId="0" fontId="66" fillId="0" borderId="33" xfId="116" applyFont="1" applyFill="1" applyBorder="1" applyAlignment="1">
      <alignment horizontal="center" vertical="center"/>
    </xf>
    <xf numFmtId="2" fontId="66" fillId="0" borderId="11" xfId="116" applyNumberFormat="1" applyFont="1" applyFill="1" applyBorder="1" applyAlignment="1">
      <alignment horizontal="right" vertical="center"/>
    </xf>
    <xf numFmtId="4" fontId="60" fillId="0" borderId="0" xfId="116" applyNumberFormat="1" applyFont="1" applyFill="1" applyBorder="1" applyAlignment="1">
      <alignment horizontal="right" vertical="center"/>
    </xf>
    <xf numFmtId="0" fontId="84" fillId="17" borderId="21" xfId="116" applyFont="1" applyFill="1" applyBorder="1" applyAlignment="1">
      <alignment horizontal="left" vertical="center"/>
    </xf>
    <xf numFmtId="0" fontId="66" fillId="0" borderId="10" xfId="116" applyFont="1" applyFill="1" applyBorder="1" applyAlignment="1">
      <alignment horizontal="center" vertical="center"/>
    </xf>
    <xf numFmtId="0" fontId="84" fillId="17" borderId="24" xfId="116" applyFont="1" applyFill="1" applyBorder="1" applyAlignment="1">
      <alignment horizontal="left" vertical="center"/>
    </xf>
    <xf numFmtId="0" fontId="66" fillId="0" borderId="40" xfId="116" applyFont="1" applyFill="1" applyBorder="1" applyAlignment="1">
      <alignment horizontal="center" vertical="center"/>
    </xf>
    <xf numFmtId="0" fontId="66" fillId="0" borderId="13" xfId="116" applyFont="1" applyFill="1" applyBorder="1" applyAlignment="1">
      <alignment horizontal="center" vertical="center"/>
    </xf>
    <xf numFmtId="0" fontId="66" fillId="0" borderId="24" xfId="116" applyFont="1" applyFill="1" applyBorder="1" applyAlignment="1">
      <alignment horizontal="center" vertical="center"/>
    </xf>
    <xf numFmtId="0" fontId="66" fillId="0" borderId="10" xfId="116" applyFont="1" applyFill="1" applyBorder="1" applyAlignment="1">
      <alignment horizontal="left" vertical="center"/>
    </xf>
    <xf numFmtId="0" fontId="94" fillId="0" borderId="41" xfId="116" applyFont="1" applyFill="1" applyBorder="1" applyAlignment="1">
      <alignment horizontal="left" vertical="center" wrapText="1"/>
    </xf>
    <xf numFmtId="0" fontId="96" fillId="0" borderId="41" xfId="116" applyFont="1" applyFill="1" applyBorder="1" applyAlignment="1">
      <alignment horizontal="left" vertical="center"/>
    </xf>
    <xf numFmtId="0" fontId="66" fillId="17" borderId="21" xfId="116" applyFont="1" applyFill="1" applyBorder="1" applyAlignment="1">
      <alignment horizontal="left" vertical="center"/>
    </xf>
    <xf numFmtId="0" fontId="91" fillId="17" borderId="21" xfId="116" applyFont="1" applyFill="1" applyBorder="1" applyAlignment="1">
      <alignment horizontal="left" vertical="center"/>
    </xf>
    <xf numFmtId="0" fontId="50" fillId="0" borderId="10" xfId="116" applyFont="1" applyFill="1" applyBorder="1" applyAlignment="1">
      <alignment horizontal="left" vertical="center" wrapText="1"/>
    </xf>
    <xf numFmtId="0" fontId="91" fillId="0" borderId="39" xfId="116" applyFont="1" applyFill="1" applyBorder="1" applyAlignment="1">
      <alignment horizontal="center" vertical="center"/>
    </xf>
    <xf numFmtId="4" fontId="66" fillId="0" borderId="21" xfId="116" applyNumberFormat="1" applyFont="1" applyFill="1" applyBorder="1" applyAlignment="1">
      <alignment vertical="center"/>
    </xf>
    <xf numFmtId="2" fontId="50" fillId="0" borderId="21" xfId="116" applyNumberFormat="1" applyFont="1" applyFill="1" applyBorder="1" applyAlignment="1">
      <alignment vertical="center"/>
    </xf>
    <xf numFmtId="2" fontId="93" fillId="0" borderId="0" xfId="116" applyNumberFormat="1" applyFont="1" applyBorder="1" applyAlignment="1">
      <alignment horizontal="right" vertical="center"/>
    </xf>
    <xf numFmtId="0" fontId="94" fillId="0" borderId="24" xfId="116" applyFont="1" applyFill="1" applyBorder="1" applyAlignment="1">
      <alignment horizontal="left" vertical="center" wrapText="1"/>
    </xf>
    <xf numFmtId="0" fontId="94" fillId="0" borderId="16" xfId="116" applyFont="1" applyFill="1" applyBorder="1" applyAlignment="1">
      <alignment horizontal="left" vertical="center" wrapText="1"/>
    </xf>
    <xf numFmtId="0" fontId="96" fillId="0" borderId="16" xfId="116" applyFont="1" applyFill="1" applyBorder="1" applyAlignment="1">
      <alignment horizontal="left" vertical="center"/>
    </xf>
    <xf numFmtId="2" fontId="66" fillId="0" borderId="24" xfId="116" applyNumberFormat="1" applyFont="1" applyFill="1" applyBorder="1" applyAlignment="1">
      <alignment vertical="center"/>
    </xf>
    <xf numFmtId="0" fontId="66" fillId="17" borderId="12" xfId="116" applyFont="1" applyFill="1" applyBorder="1" applyAlignment="1">
      <alignment horizontal="left" vertical="center"/>
    </xf>
    <xf numFmtId="0" fontId="94" fillId="0" borderId="22" xfId="116" applyFont="1" applyFill="1" applyBorder="1" applyAlignment="1">
      <alignment horizontal="left" vertical="center" wrapText="1"/>
    </xf>
    <xf numFmtId="0" fontId="94" fillId="0" borderId="15" xfId="116" applyFont="1" applyFill="1" applyBorder="1" applyAlignment="1">
      <alignment horizontal="left" vertical="center" wrapText="1"/>
    </xf>
    <xf numFmtId="0" fontId="96" fillId="0" borderId="15" xfId="116" applyFont="1" applyFill="1" applyBorder="1" applyAlignment="1">
      <alignment horizontal="left" vertical="center"/>
    </xf>
    <xf numFmtId="0" fontId="66" fillId="0" borderId="23" xfId="116" applyFont="1" applyFill="1" applyBorder="1" applyAlignment="1">
      <alignment horizontal="center" vertical="center"/>
    </xf>
    <xf numFmtId="0" fontId="66" fillId="0" borderId="12" xfId="116" applyFont="1" applyFill="1" applyBorder="1" applyAlignment="1">
      <alignment horizontal="center" vertical="center"/>
    </xf>
    <xf numFmtId="2" fontId="66" fillId="0" borderId="12" xfId="116" applyNumberFormat="1" applyFont="1" applyFill="1" applyBorder="1" applyAlignment="1">
      <alignment vertical="center"/>
    </xf>
    <xf numFmtId="1" fontId="50" fillId="0" borderId="11" xfId="116" applyNumberFormat="1" applyFont="1" applyFill="1" applyBorder="1" applyAlignment="1">
      <alignment vertical="center"/>
    </xf>
    <xf numFmtId="0" fontId="94" fillId="0" borderId="33" xfId="116" applyFont="1" applyFill="1" applyBorder="1" applyAlignment="1">
      <alignment horizontal="left" vertical="center" wrapText="1"/>
    </xf>
    <xf numFmtId="2" fontId="60" fillId="0" borderId="0" xfId="116" applyNumberFormat="1" applyFont="1" applyFill="1" applyBorder="1" applyAlignment="1">
      <alignment vertical="center"/>
    </xf>
    <xf numFmtId="0" fontId="94" fillId="0" borderId="10" xfId="116" applyFont="1" applyFill="1" applyBorder="1" applyAlignment="1">
      <alignment horizontal="left" vertical="center" wrapText="1"/>
    </xf>
    <xf numFmtId="0" fontId="50" fillId="0" borderId="15" xfId="116" applyFont="1" applyFill="1" applyBorder="1" applyAlignment="1">
      <alignment horizontal="left" vertical="center" wrapText="1"/>
    </xf>
    <xf numFmtId="0" fontId="76" fillId="0" borderId="15" xfId="116" applyFont="1" applyFill="1" applyBorder="1" applyAlignment="1">
      <alignment horizontal="left" vertical="center"/>
    </xf>
    <xf numFmtId="0" fontId="91" fillId="0" borderId="23" xfId="116" applyFont="1" applyFill="1" applyBorder="1" applyAlignment="1">
      <alignment horizontal="center" vertical="center"/>
    </xf>
    <xf numFmtId="0" fontId="66" fillId="0" borderId="12" xfId="116" applyFont="1" applyFill="1" applyBorder="1" applyAlignment="1">
      <alignment horizontal="left" vertical="center"/>
    </xf>
    <xf numFmtId="0" fontId="94" fillId="0" borderId="12" xfId="116" applyFont="1" applyFill="1" applyBorder="1" applyAlignment="1">
      <alignment horizontal="left" vertical="center" wrapText="1"/>
    </xf>
    <xf numFmtId="3" fontId="50" fillId="0" borderId="12" xfId="116" applyNumberFormat="1" applyFont="1" applyFill="1" applyBorder="1" applyAlignment="1">
      <alignment vertical="center"/>
    </xf>
    <xf numFmtId="167" fontId="50" fillId="0" borderId="12" xfId="116" applyNumberFormat="1" applyFont="1" applyFill="1" applyBorder="1" applyAlignment="1">
      <alignment vertical="center"/>
    </xf>
    <xf numFmtId="0" fontId="50" fillId="0" borderId="10" xfId="116" applyFont="1" applyFill="1" applyBorder="1" applyAlignment="1">
      <alignment vertical="center" wrapText="1"/>
    </xf>
    <xf numFmtId="0" fontId="50" fillId="0" borderId="0" xfId="116" applyFont="1" applyFill="1" applyBorder="1" applyAlignment="1">
      <alignment vertical="center" wrapText="1"/>
    </xf>
    <xf numFmtId="2" fontId="60" fillId="0" borderId="0" xfId="116" applyNumberFormat="1" applyFont="1" applyFill="1" applyBorder="1" applyAlignment="1">
      <alignment horizontal="right" vertical="center"/>
    </xf>
    <xf numFmtId="0" fontId="91" fillId="0" borderId="0" xfId="116" applyFont="1" applyFill="1" applyBorder="1" applyAlignment="1">
      <alignment horizontal="left" vertical="center"/>
    </xf>
    <xf numFmtId="0" fontId="91" fillId="0" borderId="21" xfId="116" applyFont="1" applyFill="1" applyBorder="1" applyAlignment="1">
      <alignment horizontal="center" vertical="center"/>
    </xf>
    <xf numFmtId="0" fontId="91" fillId="0" borderId="16" xfId="116" applyFont="1" applyFill="1" applyBorder="1" applyAlignment="1">
      <alignment horizontal="left" vertical="center"/>
    </xf>
    <xf numFmtId="0" fontId="50" fillId="0" borderId="13" xfId="116" applyFont="1" applyFill="1" applyBorder="1" applyAlignment="1">
      <alignment horizontal="left" vertical="center" wrapText="1"/>
    </xf>
    <xf numFmtId="0" fontId="50" fillId="0" borderId="15" xfId="116" applyFont="1" applyFill="1" applyBorder="1" applyAlignment="1">
      <alignment vertical="center" wrapText="1"/>
    </xf>
    <xf numFmtId="0" fontId="84" fillId="0" borderId="21" xfId="116" applyFont="1" applyFill="1" applyBorder="1" applyAlignment="1">
      <alignment horizontal="left" vertical="center"/>
    </xf>
    <xf numFmtId="0" fontId="96" fillId="0" borderId="11" xfId="116" applyFont="1" applyFill="1" applyBorder="1" applyAlignment="1">
      <alignment horizontal="left" vertical="center"/>
    </xf>
    <xf numFmtId="0" fontId="76" fillId="0" borderId="24" xfId="116" applyFont="1" applyFill="1" applyBorder="1" applyAlignment="1">
      <alignment horizontal="left" vertical="center"/>
    </xf>
    <xf numFmtId="0" fontId="66" fillId="0" borderId="21" xfId="116" applyFont="1" applyFill="1" applyBorder="1" applyAlignment="1">
      <alignment horizontal="left" vertical="center" wrapText="1"/>
    </xf>
    <xf numFmtId="0" fontId="96" fillId="0" borderId="0" xfId="116" applyFont="1" applyFill="1" applyBorder="1" applyAlignment="1">
      <alignment horizontal="left" vertical="center" wrapText="1"/>
    </xf>
    <xf numFmtId="0" fontId="66" fillId="0" borderId="39" xfId="116" applyFont="1" applyFill="1" applyBorder="1" applyAlignment="1">
      <alignment horizontal="center" vertical="center" wrapText="1"/>
    </xf>
    <xf numFmtId="0" fontId="66" fillId="0" borderId="10" xfId="116" applyFont="1" applyFill="1" applyBorder="1" applyAlignment="1">
      <alignment horizontal="center" vertical="center" wrapText="1"/>
    </xf>
    <xf numFmtId="0" fontId="66" fillId="0" borderId="21" xfId="116" applyFont="1" applyFill="1" applyBorder="1" applyAlignment="1">
      <alignment horizontal="center" vertical="center" wrapText="1"/>
    </xf>
    <xf numFmtId="2" fontId="66" fillId="0" borderId="21" xfId="116" applyNumberFormat="1" applyFont="1" applyFill="1" applyBorder="1" applyAlignment="1">
      <alignment vertical="center" wrapText="1"/>
    </xf>
    <xf numFmtId="3" fontId="50" fillId="0" borderId="21" xfId="116" applyNumberFormat="1" applyFont="1" applyFill="1" applyBorder="1" applyAlignment="1">
      <alignment vertical="center" wrapText="1"/>
    </xf>
    <xf numFmtId="3" fontId="60" fillId="0" borderId="0" xfId="116" applyNumberFormat="1" applyFont="1" applyFill="1" applyBorder="1" applyAlignment="1">
      <alignment vertical="center" wrapText="1"/>
    </xf>
    <xf numFmtId="0" fontId="0" fillId="6" borderId="0" xfId="0" applyFill="1" applyBorder="1" applyAlignment="1">
      <alignment vertical="center" wrapText="1"/>
    </xf>
    <xf numFmtId="0" fontId="60" fillId="0" borderId="0" xfId="116" applyFont="1" applyFill="1" applyBorder="1" applyAlignment="1">
      <alignment vertical="center" wrapText="1"/>
    </xf>
    <xf numFmtId="0" fontId="66" fillId="0" borderId="24" xfId="116" applyFont="1" applyFill="1" applyBorder="1" applyAlignment="1">
      <alignment horizontal="left" vertical="center" wrapText="1"/>
    </xf>
    <xf numFmtId="0" fontId="96" fillId="0" borderId="16" xfId="116" applyFont="1" applyFill="1" applyBorder="1" applyAlignment="1">
      <alignment horizontal="left" vertical="center" wrapText="1"/>
    </xf>
    <xf numFmtId="0" fontId="66" fillId="0" borderId="40" xfId="116" applyFont="1" applyFill="1" applyBorder="1" applyAlignment="1">
      <alignment horizontal="center" vertical="center" wrapText="1"/>
    </xf>
    <xf numFmtId="0" fontId="66" fillId="0" borderId="13" xfId="116" applyFont="1" applyFill="1" applyBorder="1" applyAlignment="1">
      <alignment horizontal="center" vertical="center" wrapText="1"/>
    </xf>
    <xf numFmtId="0" fontId="66" fillId="0" borderId="24" xfId="116" applyFont="1" applyFill="1" applyBorder="1" applyAlignment="1">
      <alignment horizontal="center" vertical="center" wrapText="1"/>
    </xf>
    <xf numFmtId="2" fontId="66" fillId="0" borderId="24" xfId="116" applyNumberFormat="1" applyFont="1" applyFill="1" applyBorder="1" applyAlignment="1">
      <alignment vertical="center" wrapText="1"/>
    </xf>
    <xf numFmtId="3" fontId="50" fillId="0" borderId="24" xfId="116" applyNumberFormat="1" applyFont="1" applyFill="1" applyBorder="1" applyAlignment="1">
      <alignment vertical="center" wrapText="1"/>
    </xf>
    <xf numFmtId="0" fontId="91" fillId="0" borderId="0" xfId="116" applyFont="1" applyFill="1" applyBorder="1" applyAlignment="1">
      <alignment vertical="center"/>
    </xf>
    <xf numFmtId="0" fontId="91" fillId="0" borderId="39" xfId="116" applyFont="1" applyFill="1" applyBorder="1" applyAlignment="1">
      <alignment vertical="center"/>
    </xf>
    <xf numFmtId="0" fontId="91" fillId="0" borderId="11" xfId="116" applyFont="1" applyFill="1" applyBorder="1" applyAlignment="1">
      <alignment horizontal="center" vertical="center"/>
    </xf>
    <xf numFmtId="0" fontId="60" fillId="6" borderId="0" xfId="116" applyFont="1" applyFill="1" applyBorder="1" applyAlignment="1">
      <alignment vertical="center"/>
    </xf>
    <xf numFmtId="0" fontId="66" fillId="0" borderId="41" xfId="116" applyFont="1" applyFill="1" applyBorder="1" applyAlignment="1">
      <alignment horizontal="left" vertical="center"/>
    </xf>
    <xf numFmtId="168" fontId="91" fillId="0" borderId="11" xfId="116" applyNumberFormat="1" applyFont="1" applyFill="1" applyBorder="1" applyAlignment="1">
      <alignment horizontal="center" vertical="center"/>
    </xf>
    <xf numFmtId="2" fontId="93" fillId="0" borderId="0" xfId="116" applyNumberFormat="1" applyFont="1" applyBorder="1" applyAlignment="1">
      <alignment horizontal="center" vertical="center"/>
    </xf>
    <xf numFmtId="0" fontId="50" fillId="0" borderId="12" xfId="116" applyFont="1" applyFill="1" applyBorder="1" applyAlignment="1">
      <alignment horizontal="left" vertical="center" wrapText="1"/>
    </xf>
    <xf numFmtId="0" fontId="91" fillId="0" borderId="15" xfId="116" applyFont="1" applyFill="1" applyBorder="1" applyAlignment="1">
      <alignment horizontal="left" vertical="center"/>
    </xf>
    <xf numFmtId="0" fontId="91" fillId="0" borderId="12" xfId="116" applyFont="1" applyFill="1" applyBorder="1" applyAlignment="1">
      <alignment horizontal="center" vertical="center"/>
    </xf>
    <xf numFmtId="2" fontId="66" fillId="0" borderId="12" xfId="116" applyNumberFormat="1" applyFont="1" applyFill="1" applyBorder="1" applyAlignment="1">
      <alignment horizontal="right" vertical="center"/>
    </xf>
    <xf numFmtId="0" fontId="91" fillId="17" borderId="12" xfId="116" applyFont="1" applyFill="1" applyBorder="1" applyAlignment="1">
      <alignment horizontal="left" vertical="center"/>
    </xf>
    <xf numFmtId="0" fontId="50" fillId="0" borderId="22" xfId="116" applyFont="1" applyFill="1" applyBorder="1" applyAlignment="1">
      <alignment horizontal="left" vertical="center" wrapText="1"/>
    </xf>
    <xf numFmtId="4" fontId="66" fillId="0" borderId="12" xfId="116" applyNumberFormat="1" applyFont="1" applyFill="1" applyBorder="1" applyAlignment="1">
      <alignment vertical="center"/>
    </xf>
    <xf numFmtId="0" fontId="66" fillId="0" borderId="33" xfId="116" applyFont="1" applyFill="1" applyBorder="1" applyAlignment="1">
      <alignment horizontal="left" vertical="center" wrapText="1"/>
    </xf>
    <xf numFmtId="0" fontId="66" fillId="0" borderId="25" xfId="116" applyFont="1" applyFill="1" applyBorder="1" applyAlignment="1">
      <alignment horizontal="center" vertical="center" wrapText="1"/>
    </xf>
    <xf numFmtId="0" fontId="66" fillId="0" borderId="11" xfId="116" applyFont="1" applyFill="1" applyBorder="1" applyAlignment="1">
      <alignment horizontal="center" vertical="center" wrapText="1"/>
    </xf>
    <xf numFmtId="0" fontId="66" fillId="0" borderId="11" xfId="116" applyFont="1" applyFill="1" applyBorder="1" applyAlignment="1">
      <alignment horizontal="left" vertical="center" wrapText="1"/>
    </xf>
    <xf numFmtId="0" fontId="66" fillId="17" borderId="21" xfId="116" applyFont="1" applyFill="1" applyBorder="1" applyAlignment="1">
      <alignment horizontal="left" vertical="center" wrapText="1"/>
    </xf>
    <xf numFmtId="0" fontId="91" fillId="17" borderId="21" xfId="116" applyFont="1" applyFill="1" applyBorder="1" applyAlignment="1">
      <alignment horizontal="left" vertical="center" wrapText="1"/>
    </xf>
    <xf numFmtId="0" fontId="76" fillId="0" borderId="0" xfId="116" applyFont="1" applyFill="1" applyBorder="1" applyAlignment="1">
      <alignment horizontal="left" vertical="center" wrapText="1"/>
    </xf>
    <xf numFmtId="0" fontId="91" fillId="0" borderId="39" xfId="116" applyFont="1" applyFill="1" applyBorder="1" applyAlignment="1">
      <alignment horizontal="center" vertical="center" wrapText="1"/>
    </xf>
    <xf numFmtId="4" fontId="66" fillId="0" borderId="21" xfId="116" applyNumberFormat="1" applyFont="1" applyFill="1" applyBorder="1" applyAlignment="1">
      <alignment vertical="center" wrapText="1"/>
    </xf>
    <xf numFmtId="2" fontId="93" fillId="0" borderId="0" xfId="116" applyNumberFormat="1" applyFont="1" applyBorder="1" applyAlignment="1">
      <alignment horizontal="right" vertical="center" wrapText="1"/>
    </xf>
    <xf numFmtId="2" fontId="66" fillId="0" borderId="11" xfId="116" applyNumberFormat="1" applyFont="1" applyFill="1" applyBorder="1" applyAlignment="1">
      <alignment vertical="center" wrapText="1"/>
    </xf>
    <xf numFmtId="4" fontId="60" fillId="0" borderId="0" xfId="116" applyNumberFormat="1" applyFont="1" applyFill="1" applyBorder="1" applyAlignment="1">
      <alignment vertical="center" wrapText="1"/>
    </xf>
    <xf numFmtId="0" fontId="66" fillId="17" borderId="24" xfId="116" applyFont="1" applyFill="1" applyBorder="1" applyAlignment="1">
      <alignment horizontal="left" vertical="center"/>
    </xf>
    <xf numFmtId="0" fontId="91" fillId="17" borderId="24" xfId="116" applyFont="1" applyFill="1" applyBorder="1" applyAlignment="1">
      <alignment horizontal="left" vertical="center"/>
    </xf>
    <xf numFmtId="0" fontId="94" fillId="0" borderId="13" xfId="116" applyFont="1" applyFill="1" applyBorder="1" applyAlignment="1">
      <alignment horizontal="left" vertical="center" wrapText="1"/>
    </xf>
    <xf numFmtId="4" fontId="66" fillId="0" borderId="24" xfId="116" applyNumberFormat="1" applyFont="1" applyFill="1" applyBorder="1" applyAlignment="1">
      <alignment vertical="center"/>
    </xf>
    <xf numFmtId="0" fontId="96" fillId="0" borderId="41" xfId="116" applyFont="1" applyFill="1" applyBorder="1" applyAlignment="1">
      <alignment horizontal="left" vertical="center" wrapText="1"/>
    </xf>
    <xf numFmtId="0" fontId="66" fillId="0" borderId="33" xfId="116" applyFont="1" applyFill="1" applyBorder="1" applyAlignment="1">
      <alignment horizontal="left" vertical="center"/>
    </xf>
    <xf numFmtId="0" fontId="66" fillId="0" borderId="13" xfId="116" applyFont="1" applyFill="1" applyBorder="1" applyAlignment="1">
      <alignment horizontal="left" vertical="center"/>
    </xf>
    <xf numFmtId="0" fontId="91" fillId="0" borderId="12" xfId="116" applyFont="1" applyFill="1" applyBorder="1" applyAlignment="1">
      <alignment horizontal="left" vertical="center"/>
    </xf>
    <xf numFmtId="0" fontId="84" fillId="17" borderId="12" xfId="116" applyFont="1" applyFill="1" applyBorder="1" applyAlignment="1">
      <alignment horizontal="left" vertical="center"/>
    </xf>
    <xf numFmtId="0" fontId="66" fillId="0" borderId="15" xfId="116" applyFont="1" applyFill="1" applyBorder="1" applyAlignment="1">
      <alignment horizontal="left" vertical="center"/>
    </xf>
    <xf numFmtId="168" fontId="91" fillId="0" borderId="12" xfId="116" applyNumberFormat="1" applyFont="1" applyFill="1" applyBorder="1" applyAlignment="1">
      <alignment horizontal="center" vertical="center"/>
    </xf>
    <xf numFmtId="0" fontId="94" fillId="0" borderId="25" xfId="116" applyFont="1" applyFill="1" applyBorder="1" applyAlignment="1">
      <alignment horizontal="left" vertical="center" wrapText="1"/>
    </xf>
    <xf numFmtId="0" fontId="94" fillId="0" borderId="40" xfId="116" applyFont="1" applyFill="1" applyBorder="1" applyAlignment="1">
      <alignment horizontal="left" vertical="center" wrapText="1"/>
    </xf>
    <xf numFmtId="0" fontId="96" fillId="0" borderId="24" xfId="116" applyFont="1" applyFill="1" applyBorder="1" applyAlignment="1">
      <alignment horizontal="left" vertical="center"/>
    </xf>
    <xf numFmtId="0" fontId="91" fillId="0" borderId="21" xfId="116" applyFont="1" applyFill="1" applyBorder="1" applyAlignment="1">
      <alignment horizontal="left" vertical="center"/>
    </xf>
    <xf numFmtId="2" fontId="84" fillId="0" borderId="24" xfId="116" applyNumberFormat="1" applyFont="1" applyFill="1" applyBorder="1" applyAlignment="1">
      <alignment vertical="center"/>
    </xf>
    <xf numFmtId="3" fontId="65" fillId="0" borderId="21" xfId="116" applyNumberFormat="1" applyFont="1" applyFill="1" applyBorder="1" applyAlignment="1">
      <alignment vertical="center"/>
    </xf>
    <xf numFmtId="167" fontId="65" fillId="0" borderId="21" xfId="116" applyNumberFormat="1" applyFont="1" applyFill="1" applyBorder="1" applyAlignment="1">
      <alignment vertical="center"/>
    </xf>
    <xf numFmtId="0" fontId="99" fillId="17" borderId="21" xfId="116" applyFont="1" applyFill="1" applyBorder="1" applyAlignment="1">
      <alignment horizontal="left" vertical="center"/>
    </xf>
    <xf numFmtId="0" fontId="65" fillId="0" borderId="10" xfId="116" applyFont="1" applyFill="1" applyBorder="1" applyAlignment="1">
      <alignment horizontal="left" vertical="center" wrapText="1"/>
    </xf>
    <xf numFmtId="0" fontId="65" fillId="0" borderId="15" xfId="116" applyFont="1" applyFill="1" applyBorder="1" applyAlignment="1">
      <alignment horizontal="left" vertical="center" wrapText="1"/>
    </xf>
    <xf numFmtId="0" fontId="85" fillId="0" borderId="15" xfId="116" applyFont="1" applyFill="1" applyBorder="1" applyAlignment="1">
      <alignment horizontal="left" vertical="center"/>
    </xf>
    <xf numFmtId="0" fontId="99" fillId="0" borderId="23" xfId="116" applyFont="1" applyFill="1" applyBorder="1" applyAlignment="1">
      <alignment horizontal="center" vertical="center"/>
    </xf>
    <xf numFmtId="0" fontId="84" fillId="0" borderId="12" xfId="116" applyFont="1" applyFill="1" applyBorder="1" applyAlignment="1">
      <alignment vertical="center"/>
    </xf>
    <xf numFmtId="0" fontId="84" fillId="0" borderId="21" xfId="116" applyFont="1" applyFill="1" applyBorder="1" applyAlignment="1">
      <alignment horizontal="center" vertical="center"/>
    </xf>
    <xf numFmtId="4" fontId="84" fillId="0" borderId="21" xfId="116" applyNumberFormat="1" applyFont="1" applyFill="1" applyBorder="1" applyAlignment="1">
      <alignment vertical="center"/>
    </xf>
    <xf numFmtId="3" fontId="63" fillId="0" borderId="0" xfId="116" applyNumberFormat="1" applyFont="1" applyFill="1" applyBorder="1" applyAlignment="1">
      <alignment vertical="center"/>
    </xf>
    <xf numFmtId="2" fontId="100" fillId="0" borderId="0" xfId="116" applyNumberFormat="1" applyFont="1" applyBorder="1" applyAlignment="1">
      <alignment horizontal="right" vertical="center"/>
    </xf>
    <xf numFmtId="0" fontId="63" fillId="0" borderId="0" xfId="116" applyFont="1" applyFill="1" applyBorder="1" applyAlignment="1">
      <alignment vertical="center"/>
    </xf>
    <xf numFmtId="169" fontId="93" fillId="0" borderId="0" xfId="116" applyNumberFormat="1" applyFont="1" applyBorder="1" applyAlignment="1">
      <alignment horizontal="right" vertical="center"/>
    </xf>
    <xf numFmtId="0" fontId="66" fillId="29" borderId="0" xfId="116" applyFont="1" applyFill="1" applyBorder="1" applyAlignment="1">
      <alignment horizontal="left" vertical="center"/>
    </xf>
    <xf numFmtId="0" fontId="91" fillId="0" borderId="0" xfId="116" applyFont="1" applyFill="1" applyBorder="1" applyAlignment="1">
      <alignment horizontal="center" vertical="center"/>
    </xf>
    <xf numFmtId="4" fontId="66" fillId="0" borderId="0" xfId="116" applyNumberFormat="1" applyFont="1" applyFill="1" applyBorder="1" applyAlignment="1">
      <alignment vertical="center"/>
    </xf>
    <xf numFmtId="0" fontId="90" fillId="0" borderId="0" xfId="116" applyFont="1" applyFill="1" applyBorder="1" applyAlignment="1">
      <alignment horizontal="left" vertical="center"/>
    </xf>
    <xf numFmtId="0" fontId="101" fillId="0" borderId="0" xfId="116" applyFont="1" applyFill="1" applyBorder="1" applyAlignment="1">
      <alignment horizontal="left" vertical="center"/>
    </xf>
    <xf numFmtId="0" fontId="102" fillId="0" borderId="0" xfId="116" applyFont="1" applyFill="1" applyBorder="1" applyAlignment="1">
      <alignment horizontal="left" vertical="center" wrapText="1"/>
    </xf>
    <xf numFmtId="0" fontId="101" fillId="0" borderId="0" xfId="116" applyFont="1" applyFill="1" applyBorder="1" applyAlignment="1">
      <alignment horizontal="center" vertical="center"/>
    </xf>
    <xf numFmtId="2" fontId="66" fillId="0" borderId="0" xfId="116" applyNumberFormat="1" applyFont="1" applyFill="1" applyBorder="1" applyAlignment="1">
      <alignment horizontal="center" vertical="center"/>
    </xf>
    <xf numFmtId="3" fontId="50" fillId="0" borderId="0" xfId="116" applyNumberFormat="1" applyFont="1" applyFill="1" applyBorder="1" applyAlignment="1">
      <alignment horizontal="center" vertical="center"/>
    </xf>
    <xf numFmtId="167" fontId="50" fillId="0" borderId="0" xfId="116" applyNumberFormat="1" applyFont="1" applyFill="1" applyBorder="1" applyAlignment="1">
      <alignment horizontal="center" vertical="center"/>
    </xf>
    <xf numFmtId="0" fontId="66" fillId="0" borderId="22" xfId="116" applyFont="1" applyFill="1" applyBorder="1" applyAlignment="1">
      <alignment horizontal="left" vertical="center"/>
    </xf>
    <xf numFmtId="0" fontId="91" fillId="0" borderId="33" xfId="116" applyFont="1" applyFill="1" applyBorder="1" applyAlignment="1">
      <alignment horizontal="left" vertical="center"/>
    </xf>
    <xf numFmtId="0" fontId="50" fillId="0" borderId="11" xfId="116" applyFont="1" applyFill="1" applyBorder="1" applyAlignment="1">
      <alignment vertical="center" wrapText="1"/>
    </xf>
    <xf numFmtId="0" fontId="91" fillId="0" borderId="41" xfId="116" applyFont="1" applyFill="1" applyBorder="1" applyAlignment="1">
      <alignment horizontal="center" vertical="center"/>
    </xf>
    <xf numFmtId="169" fontId="93" fillId="0" borderId="0" xfId="116" applyNumberFormat="1" applyFont="1" applyFill="1" applyBorder="1" applyAlignment="1">
      <alignment horizontal="right" vertical="center"/>
    </xf>
    <xf numFmtId="0" fontId="91" fillId="0" borderId="10" xfId="116" applyFont="1" applyFill="1" applyBorder="1" applyAlignment="1">
      <alignment horizontal="left" vertical="center"/>
    </xf>
    <xf numFmtId="0" fontId="50" fillId="0" borderId="21" xfId="116" applyFont="1" applyFill="1" applyBorder="1" applyAlignment="1">
      <alignment vertical="center" wrapText="1"/>
    </xf>
    <xf numFmtId="0" fontId="91" fillId="0" borderId="13" xfId="116" applyFont="1" applyFill="1" applyBorder="1" applyAlignment="1">
      <alignment horizontal="left" vertical="center"/>
    </xf>
    <xf numFmtId="0" fontId="50" fillId="0" borderId="24" xfId="116" applyFont="1" applyFill="1" applyBorder="1" applyAlignment="1">
      <alignment vertical="center" wrapText="1"/>
    </xf>
    <xf numFmtId="0" fontId="91" fillId="0" borderId="16" xfId="116" applyFont="1" applyFill="1" applyBorder="1" applyAlignment="1">
      <alignment horizontal="center" vertical="center"/>
    </xf>
    <xf numFmtId="0" fontId="94" fillId="0" borderId="21" xfId="116" applyFont="1" applyFill="1" applyBorder="1" applyAlignment="1">
      <alignment vertical="center" wrapText="1"/>
    </xf>
    <xf numFmtId="16" fontId="66" fillId="0" borderId="21" xfId="116" applyNumberFormat="1" applyFont="1" applyFill="1" applyBorder="1" applyAlignment="1">
      <alignment horizontal="center" vertical="center"/>
    </xf>
    <xf numFmtId="0" fontId="50" fillId="0" borderId="41" xfId="116" applyFont="1" applyFill="1" applyBorder="1" applyAlignment="1">
      <alignment vertical="center" wrapText="1"/>
    </xf>
    <xf numFmtId="0" fontId="66" fillId="0" borderId="16" xfId="116" applyFont="1" applyFill="1" applyBorder="1" applyAlignment="1">
      <alignment horizontal="left" vertical="center"/>
    </xf>
    <xf numFmtId="2" fontId="66" fillId="0" borderId="0" xfId="116" applyNumberFormat="1" applyFont="1" applyFill="1" applyBorder="1" applyAlignment="1">
      <alignment horizontal="right" vertical="center"/>
    </xf>
    <xf numFmtId="3" fontId="50" fillId="0" borderId="0" xfId="116" applyNumberFormat="1" applyFont="1" applyFill="1" applyBorder="1" applyAlignment="1">
      <alignment horizontal="right" vertical="center"/>
    </xf>
    <xf numFmtId="167" fontId="50" fillId="0" borderId="0" xfId="116" applyNumberFormat="1" applyFont="1" applyFill="1" applyBorder="1" applyAlignment="1">
      <alignment horizontal="right" vertical="center"/>
    </xf>
    <xf numFmtId="0" fontId="50" fillId="0" borderId="10" xfId="116" applyFont="1" applyFill="1" applyBorder="1" applyAlignment="1">
      <alignment horizontal="left" vertical="center"/>
    </xf>
    <xf numFmtId="0" fontId="50" fillId="0" borderId="0" xfId="116" applyFont="1" applyFill="1" applyBorder="1" applyAlignment="1">
      <alignment horizontal="left" vertical="center"/>
    </xf>
    <xf numFmtId="0" fontId="50" fillId="0" borderId="16" xfId="116" applyFont="1" applyFill="1" applyBorder="1" applyAlignment="1">
      <alignment horizontal="left" vertical="center"/>
    </xf>
    <xf numFmtId="0" fontId="91" fillId="0" borderId="11" xfId="116" applyFont="1" applyFill="1" applyBorder="1" applyAlignment="1">
      <alignment horizontal="left" vertical="center"/>
    </xf>
    <xf numFmtId="0" fontId="91" fillId="0" borderId="41" xfId="116" applyFont="1" applyFill="1" applyBorder="1" applyAlignment="1">
      <alignment horizontal="left" vertical="center"/>
    </xf>
    <xf numFmtId="168" fontId="91" fillId="0" borderId="21" xfId="116" applyNumberFormat="1" applyFont="1" applyFill="1" applyBorder="1" applyAlignment="1">
      <alignment horizontal="center" vertical="center"/>
    </xf>
    <xf numFmtId="168" fontId="91" fillId="0" borderId="24" xfId="116" applyNumberFormat="1" applyFont="1" applyFill="1" applyBorder="1" applyAlignment="1">
      <alignment horizontal="center" vertical="center"/>
    </xf>
    <xf numFmtId="0" fontId="76" fillId="0" borderId="11" xfId="116" applyFont="1" applyFill="1" applyBorder="1" applyAlignment="1">
      <alignment horizontal="left" vertical="center"/>
    </xf>
    <xf numFmtId="0" fontId="76" fillId="0" borderId="21" xfId="116" applyFont="1" applyFill="1" applyBorder="1" applyAlignment="1">
      <alignment horizontal="left" vertical="center"/>
    </xf>
    <xf numFmtId="1" fontId="50" fillId="0" borderId="0" xfId="116" applyNumberFormat="1" applyFont="1" applyFill="1" applyBorder="1" applyAlignment="1">
      <alignment horizontal="right" vertical="center"/>
    </xf>
    <xf numFmtId="2" fontId="50" fillId="0" borderId="0" xfId="116" applyNumberFormat="1" applyFont="1" applyFill="1" applyBorder="1" applyAlignment="1">
      <alignment horizontal="right" vertical="center"/>
    </xf>
    <xf numFmtId="0" fontId="65" fillId="0" borderId="0" xfId="116" applyFont="1" applyFill="1" applyBorder="1" applyAlignment="1">
      <alignment horizontal="left" vertical="center" wrapText="1"/>
    </xf>
    <xf numFmtId="0" fontId="84" fillId="17" borderId="0" xfId="116" applyFont="1" applyFill="1" applyBorder="1" applyAlignment="1">
      <alignment horizontal="left" vertical="center"/>
    </xf>
    <xf numFmtId="0" fontId="84" fillId="0" borderId="0" xfId="116" applyFont="1" applyFill="1" applyBorder="1" applyAlignment="1">
      <alignment horizontal="left" vertical="center"/>
    </xf>
    <xf numFmtId="0" fontId="85" fillId="0" borderId="0" xfId="116" applyFont="1" applyFill="1" applyBorder="1" applyAlignment="1">
      <alignment horizontal="left" vertical="center"/>
    </xf>
    <xf numFmtId="0" fontId="99" fillId="0" borderId="0" xfId="116" applyFont="1" applyFill="1" applyBorder="1" applyAlignment="1">
      <alignment horizontal="center" vertical="center"/>
    </xf>
    <xf numFmtId="2" fontId="84" fillId="0" borderId="0" xfId="116" applyNumberFormat="1" applyFont="1" applyFill="1" applyBorder="1" applyAlignment="1">
      <alignment horizontal="right" vertical="center"/>
    </xf>
    <xf numFmtId="3" fontId="63" fillId="0" borderId="0" xfId="116" applyNumberFormat="1" applyFont="1" applyFill="1" applyBorder="1" applyAlignment="1">
      <alignment horizontal="right" vertical="center"/>
    </xf>
    <xf numFmtId="4" fontId="63" fillId="0" borderId="0" xfId="116" applyNumberFormat="1" applyFont="1" applyFill="1" applyBorder="1" applyAlignment="1">
      <alignment horizontal="right" vertical="center"/>
    </xf>
    <xf numFmtId="1" fontId="50" fillId="0" borderId="0" xfId="116" applyNumberFormat="1" applyFont="1" applyFill="1" applyBorder="1" applyAlignment="1">
      <alignment vertical="center"/>
    </xf>
    <xf numFmtId="2" fontId="50" fillId="0" borderId="0" xfId="116" applyNumberFormat="1" applyFont="1" applyFill="1" applyBorder="1" applyAlignment="1">
      <alignment vertical="center"/>
    </xf>
    <xf numFmtId="3" fontId="66" fillId="0" borderId="0" xfId="116" applyNumberFormat="1" applyFont="1" applyFill="1" applyBorder="1" applyAlignment="1">
      <alignment vertical="center"/>
    </xf>
    <xf numFmtId="0" fontId="91" fillId="0" borderId="0" xfId="116" applyFont="1" applyBorder="1" applyAlignment="1">
      <alignment horizontal="left" vertical="center"/>
    </xf>
    <xf numFmtId="169" fontId="60" fillId="0" borderId="0" xfId="116" applyNumberFormat="1" applyFont="1" applyFill="1" applyBorder="1" applyAlignment="1">
      <alignment vertical="center"/>
    </xf>
    <xf numFmtId="0" fontId="66" fillId="0" borderId="0" xfId="0" applyFont="1" applyFill="1" applyBorder="1" applyAlignment="1">
      <alignment horizontal="left" vertical="center"/>
    </xf>
    <xf numFmtId="0" fontId="66" fillId="0" borderId="0" xfId="0" applyFont="1" applyFill="1" applyBorder="1" applyAlignment="1">
      <alignment horizontal="center" vertical="center"/>
    </xf>
    <xf numFmtId="2" fontId="66" fillId="0" borderId="0" xfId="0" applyNumberFormat="1" applyFont="1" applyFill="1" applyBorder="1" applyAlignment="1">
      <alignment horizontal="right" vertical="center"/>
    </xf>
    <xf numFmtId="3" fontId="50" fillId="0" borderId="0" xfId="0" applyNumberFormat="1" applyFont="1" applyFill="1" applyBorder="1" applyAlignment="1">
      <alignment horizontal="right" vertical="center"/>
    </xf>
    <xf numFmtId="167" fontId="50" fillId="0" borderId="0" xfId="0" applyNumberFormat="1" applyFont="1" applyFill="1" applyBorder="1" applyAlignment="1">
      <alignment horizontal="right" vertical="center"/>
    </xf>
    <xf numFmtId="0" fontId="69" fillId="27" borderId="48" xfId="0" applyFont="1" applyFill="1" applyBorder="1" applyAlignment="1">
      <alignment horizontal="center" vertical="center" wrapText="1"/>
    </xf>
    <xf numFmtId="0" fontId="69" fillId="27" borderId="26" xfId="0" applyFont="1" applyFill="1" applyBorder="1" applyAlignment="1">
      <alignment horizontal="center" vertical="center"/>
    </xf>
    <xf numFmtId="165" fontId="69" fillId="27" borderId="49" xfId="0" applyNumberFormat="1" applyFont="1" applyFill="1" applyBorder="1" applyAlignment="1">
      <alignment horizontal="center" vertical="center"/>
    </xf>
    <xf numFmtId="0" fontId="51" fillId="27" borderId="50" xfId="0" applyFont="1" applyFill="1" applyBorder="1" applyAlignment="1">
      <alignment horizontal="center" vertical="center"/>
    </xf>
    <xf numFmtId="0" fontId="69" fillId="27" borderId="51" xfId="121" applyFont="1" applyFill="1" applyBorder="1" applyAlignment="1">
      <alignment horizontal="center" vertical="center"/>
    </xf>
    <xf numFmtId="0" fontId="69" fillId="27" borderId="52" xfId="121" applyFont="1" applyFill="1" applyBorder="1" applyAlignment="1">
      <alignment horizontal="center" vertical="center"/>
    </xf>
    <xf numFmtId="0" fontId="69" fillId="27" borderId="49" xfId="121" applyFont="1" applyFill="1" applyBorder="1" applyAlignment="1">
      <alignment horizontal="center" vertical="center" wrapText="1"/>
    </xf>
    <xf numFmtId="2" fontId="69" fillId="27" borderId="49" xfId="121" applyNumberFormat="1" applyFont="1" applyFill="1" applyBorder="1" applyAlignment="1">
      <alignment horizontal="center" vertical="center" wrapText="1"/>
    </xf>
    <xf numFmtId="0" fontId="80" fillId="0" borderId="0" xfId="0" applyFont="1" applyFill="1" applyBorder="1" applyAlignment="1">
      <alignment horizontal="center" vertical="top"/>
    </xf>
    <xf numFmtId="0" fontId="103" fillId="0" borderId="0" xfId="0" applyFont="1" applyFill="1" applyBorder="1" applyAlignment="1">
      <alignment vertical="center"/>
    </xf>
    <xf numFmtId="0" fontId="69" fillId="27" borderId="53" xfId="121" applyFont="1" applyFill="1" applyBorder="1" applyAlignment="1">
      <alignment horizontal="center" vertical="center"/>
    </xf>
    <xf numFmtId="0" fontId="69" fillId="27" borderId="38" xfId="121" applyFont="1" applyFill="1" applyBorder="1" applyAlignment="1">
      <alignment horizontal="center" vertical="center" wrapText="1"/>
    </xf>
    <xf numFmtId="0" fontId="69" fillId="27" borderId="30" xfId="121" applyFont="1" applyFill="1" applyBorder="1" applyAlignment="1">
      <alignment horizontal="center" vertical="center" wrapText="1"/>
    </xf>
    <xf numFmtId="0" fontId="90" fillId="0" borderId="0" xfId="0" applyFont="1" applyFill="1" applyBorder="1" applyAlignment="1">
      <alignment horizontal="left" vertical="center" wrapText="1"/>
    </xf>
    <xf numFmtId="0" fontId="62" fillId="0" borderId="0" xfId="0" applyFont="1" applyFill="1" applyBorder="1" applyAlignment="1">
      <alignment horizontal="left" vertical="center" wrapText="1"/>
    </xf>
    <xf numFmtId="0" fontId="90" fillId="0" borderId="0" xfId="0" applyFont="1" applyFill="1" applyBorder="1" applyAlignment="1">
      <alignment horizontal="center" vertical="center" wrapText="1"/>
    </xf>
    <xf numFmtId="2" fontId="90" fillId="0" borderId="0" xfId="0" applyNumberFormat="1" applyFont="1" applyFill="1" applyBorder="1" applyAlignment="1">
      <alignment horizontal="right" vertical="center" wrapText="1"/>
    </xf>
    <xf numFmtId="3" fontId="62" fillId="0" borderId="0" xfId="0" applyNumberFormat="1" applyFont="1" applyFill="1" applyBorder="1" applyAlignment="1">
      <alignment horizontal="right" vertical="center" wrapText="1"/>
    </xf>
    <xf numFmtId="167" fontId="62" fillId="0" borderId="0" xfId="0" applyNumberFormat="1" applyFont="1" applyFill="1" applyBorder="1" applyAlignment="1">
      <alignment horizontal="right" vertical="center" wrapText="1"/>
    </xf>
    <xf numFmtId="0" fontId="82" fillId="27" borderId="10" xfId="0" applyFont="1" applyFill="1" applyBorder="1" applyAlignment="1">
      <alignment horizontal="center" vertical="center"/>
    </xf>
    <xf numFmtId="2" fontId="66" fillId="0" borderId="12" xfId="0" applyNumberFormat="1" applyFont="1" applyFill="1" applyBorder="1" applyAlignment="1">
      <alignment horizontal="right" vertical="center"/>
    </xf>
    <xf numFmtId="3" fontId="50" fillId="0" borderId="12" xfId="0" applyNumberFormat="1" applyFont="1" applyFill="1" applyBorder="1" applyAlignment="1">
      <alignment horizontal="right" vertical="center"/>
    </xf>
    <xf numFmtId="167" fontId="50" fillId="0" borderId="12" xfId="0" applyNumberFormat="1" applyFont="1" applyFill="1" applyBorder="1" applyAlignment="1">
      <alignment horizontal="right" vertical="center"/>
    </xf>
    <xf numFmtId="0" fontId="66" fillId="17" borderId="12" xfId="0" applyFont="1" applyFill="1" applyBorder="1" applyAlignment="1">
      <alignment horizontal="left" vertical="top" wrapText="1"/>
    </xf>
    <xf numFmtId="2" fontId="66" fillId="0" borderId="12" xfId="0" applyNumberFormat="1" applyFont="1" applyFill="1" applyBorder="1" applyAlignment="1">
      <alignment horizontal="right" vertical="top" wrapText="1"/>
    </xf>
    <xf numFmtId="0" fontId="60" fillId="0" borderId="0" xfId="0" applyFont="1" applyFill="1" applyBorder="1" applyAlignment="1">
      <alignment horizontal="center" vertical="top" wrapText="1"/>
    </xf>
    <xf numFmtId="3" fontId="60" fillId="0" borderId="0" xfId="0" applyNumberFormat="1" applyFont="1" applyFill="1" applyBorder="1" applyAlignment="1">
      <alignment vertical="top" wrapText="1"/>
    </xf>
    <xf numFmtId="4" fontId="60" fillId="0" borderId="0" xfId="0" applyNumberFormat="1" applyFont="1" applyFill="1" applyBorder="1" applyAlignment="1">
      <alignment vertical="top" wrapText="1"/>
    </xf>
    <xf numFmtId="0" fontId="60" fillId="0" borderId="0" xfId="0" applyFont="1" applyFill="1" applyBorder="1" applyAlignment="1">
      <alignment horizontal="right" vertical="top" wrapText="1"/>
    </xf>
    <xf numFmtId="2" fontId="60" fillId="0" borderId="0" xfId="0" applyNumberFormat="1" applyFont="1" applyFill="1" applyBorder="1" applyAlignment="1">
      <alignment horizontal="right" vertical="top" wrapText="1"/>
    </xf>
    <xf numFmtId="0" fontId="66" fillId="17" borderId="21" xfId="0" applyFont="1" applyFill="1" applyBorder="1" applyAlignment="1">
      <alignment horizontal="left" vertical="top" wrapText="1"/>
    </xf>
    <xf numFmtId="0" fontId="66" fillId="0" borderId="24" xfId="0" applyFont="1" applyFill="1" applyBorder="1" applyAlignment="1">
      <alignment horizontal="center" vertical="top" wrapText="1"/>
    </xf>
    <xf numFmtId="2" fontId="66" fillId="0" borderId="21" xfId="0" applyNumberFormat="1" applyFont="1" applyFill="1" applyBorder="1" applyAlignment="1">
      <alignment horizontal="right" vertical="top" wrapText="1"/>
    </xf>
    <xf numFmtId="3" fontId="50" fillId="0" borderId="21" xfId="0" applyNumberFormat="1" applyFont="1" applyFill="1" applyBorder="1" applyAlignment="1">
      <alignment horizontal="right" vertical="top" wrapText="1"/>
    </xf>
    <xf numFmtId="0" fontId="66" fillId="0" borderId="22" xfId="0" applyFont="1" applyFill="1" applyBorder="1" applyAlignment="1">
      <alignment horizontal="left" vertical="center"/>
    </xf>
    <xf numFmtId="0" fontId="66" fillId="0" borderId="21" xfId="0" applyFont="1" applyFill="1" applyBorder="1" applyAlignment="1">
      <alignment horizontal="left" vertical="center" wrapText="1"/>
    </xf>
    <xf numFmtId="0" fontId="50" fillId="0" borderId="21" xfId="0" applyFont="1" applyFill="1" applyBorder="1" applyAlignment="1">
      <alignment horizontal="left" vertical="center" wrapText="1"/>
    </xf>
    <xf numFmtId="0" fontId="50" fillId="0" borderId="25" xfId="0" applyFont="1" applyFill="1" applyBorder="1" applyAlignment="1">
      <alignment horizontal="left" vertical="center"/>
    </xf>
    <xf numFmtId="0" fontId="50" fillId="0" borderId="11" xfId="0" applyFont="1" applyFill="1" applyBorder="1" applyAlignment="1">
      <alignment horizontal="left" vertical="center" wrapText="1"/>
    </xf>
    <xf numFmtId="0" fontId="66" fillId="0" borderId="11" xfId="0" applyFont="1" applyFill="1" applyBorder="1" applyAlignment="1">
      <alignment horizontal="center" vertical="center" wrapText="1"/>
    </xf>
    <xf numFmtId="0" fontId="66" fillId="0" borderId="21" xfId="0" applyFont="1" applyFill="1" applyBorder="1" applyAlignment="1">
      <alignment horizontal="center" vertical="center" wrapText="1"/>
    </xf>
    <xf numFmtId="2" fontId="66" fillId="0" borderId="21" xfId="0" applyNumberFormat="1" applyFont="1" applyFill="1" applyBorder="1" applyAlignment="1">
      <alignment horizontal="right" vertical="center" wrapText="1"/>
    </xf>
    <xf numFmtId="3" fontId="50" fillId="0" borderId="21" xfId="0" applyNumberFormat="1" applyFont="1" applyFill="1" applyBorder="1" applyAlignment="1">
      <alignment horizontal="right" vertical="center" wrapText="1"/>
    </xf>
    <xf numFmtId="167" fontId="50" fillId="0" borderId="21" xfId="0" applyNumberFormat="1" applyFont="1" applyFill="1" applyBorder="1" applyAlignment="1">
      <alignment horizontal="right" vertical="center" wrapText="1"/>
    </xf>
    <xf numFmtId="3" fontId="60" fillId="0" borderId="0" xfId="0" applyNumberFormat="1" applyFont="1" applyFill="1" applyBorder="1" applyAlignment="1">
      <alignment vertical="center" wrapText="1"/>
    </xf>
    <xf numFmtId="4" fontId="60" fillId="0" borderId="0" xfId="0" applyNumberFormat="1" applyFont="1" applyFill="1" applyBorder="1" applyAlignment="1">
      <alignment vertical="center" wrapText="1"/>
    </xf>
    <xf numFmtId="0" fontId="60" fillId="0" borderId="0" xfId="0" applyFont="1" applyFill="1" applyBorder="1" applyAlignment="1">
      <alignment horizontal="right" vertical="center" wrapText="1"/>
    </xf>
    <xf numFmtId="2" fontId="60" fillId="0" borderId="0" xfId="0" applyNumberFormat="1" applyFont="1" applyFill="1" applyBorder="1" applyAlignment="1">
      <alignment horizontal="right" vertical="center" wrapText="1"/>
    </xf>
    <xf numFmtId="0" fontId="66" fillId="0" borderId="21" xfId="0" applyFont="1" applyFill="1" applyBorder="1" applyAlignment="1">
      <alignment horizontal="left" vertical="center"/>
    </xf>
    <xf numFmtId="0" fontId="50" fillId="0" borderId="39" xfId="0" applyFont="1" applyFill="1" applyBorder="1" applyAlignment="1">
      <alignment horizontal="left" vertical="center"/>
    </xf>
    <xf numFmtId="0" fontId="66" fillId="0" borderId="21" xfId="0" applyFont="1" applyFill="1" applyBorder="1" applyAlignment="1">
      <alignment horizontal="center" vertical="center"/>
    </xf>
    <xf numFmtId="2" fontId="66" fillId="0" borderId="21" xfId="0" applyNumberFormat="1" applyFont="1" applyFill="1" applyBorder="1" applyAlignment="1">
      <alignment horizontal="right" vertical="center"/>
    </xf>
    <xf numFmtId="0" fontId="66" fillId="0" borderId="24" xfId="0" applyFont="1" applyFill="1" applyBorder="1" applyAlignment="1">
      <alignment horizontal="left" vertical="center"/>
    </xf>
    <xf numFmtId="0" fontId="50" fillId="0" borderId="24" xfId="0" applyFont="1" applyFill="1" applyBorder="1" applyAlignment="1">
      <alignment horizontal="left" vertical="center"/>
    </xf>
    <xf numFmtId="0" fontId="50" fillId="0" borderId="40" xfId="0" applyFont="1" applyFill="1" applyBorder="1" applyAlignment="1">
      <alignment horizontal="left" vertical="center"/>
    </xf>
    <xf numFmtId="0" fontId="66" fillId="0" borderId="24" xfId="0" applyFont="1" applyFill="1" applyBorder="1" applyAlignment="1">
      <alignment horizontal="center" vertical="center"/>
    </xf>
    <xf numFmtId="2" fontId="66" fillId="0" borderId="24" xfId="0" applyNumberFormat="1" applyFont="1" applyFill="1" applyBorder="1" applyAlignment="1">
      <alignment horizontal="right" vertical="center"/>
    </xf>
    <xf numFmtId="167" fontId="50" fillId="0" borderId="24" xfId="0" applyNumberFormat="1" applyFont="1" applyFill="1" applyBorder="1" applyAlignment="1">
      <alignment horizontal="right" vertical="center" wrapText="1"/>
    </xf>
    <xf numFmtId="0" fontId="66" fillId="0" borderId="11" xfId="0" applyFont="1" applyFill="1" applyBorder="1" applyAlignment="1">
      <alignment horizontal="left" vertical="center" wrapText="1"/>
    </xf>
    <xf numFmtId="0" fontId="66" fillId="0" borderId="11" xfId="0" applyFont="1" applyFill="1" applyBorder="1" applyAlignment="1">
      <alignment horizontal="center" vertical="center"/>
    </xf>
    <xf numFmtId="2" fontId="66" fillId="0" borderId="11" xfId="0" applyNumberFormat="1" applyFont="1" applyFill="1" applyBorder="1" applyAlignment="1">
      <alignment horizontal="right" vertical="center"/>
    </xf>
    <xf numFmtId="3" fontId="50" fillId="0" borderId="11" xfId="0" applyNumberFormat="1" applyFont="1" applyFill="1" applyBorder="1" applyAlignment="1">
      <alignment horizontal="right" vertical="center"/>
    </xf>
    <xf numFmtId="167" fontId="50" fillId="0" borderId="11" xfId="0" applyNumberFormat="1" applyFont="1" applyFill="1" applyBorder="1" applyAlignment="1">
      <alignment horizontal="right" vertical="center"/>
    </xf>
    <xf numFmtId="167" fontId="50" fillId="0" borderId="21" xfId="0" applyNumberFormat="1" applyFont="1" applyFill="1" applyBorder="1" applyAlignment="1">
      <alignment horizontal="right" vertical="center"/>
    </xf>
    <xf numFmtId="167" fontId="50" fillId="0" borderId="24" xfId="0" applyNumberFormat="1" applyFont="1" applyFill="1" applyBorder="1" applyAlignment="1">
      <alignment horizontal="right" vertical="center"/>
    </xf>
    <xf numFmtId="2" fontId="66" fillId="0" borderId="11" xfId="0" applyNumberFormat="1" applyFont="1" applyFill="1" applyBorder="1" applyAlignment="1">
      <alignment horizontal="right" vertical="center" wrapText="1"/>
    </xf>
    <xf numFmtId="167" fontId="50" fillId="0" borderId="11" xfId="0" applyNumberFormat="1" applyFont="1" applyFill="1" applyBorder="1" applyAlignment="1">
      <alignment horizontal="right" vertical="center" wrapText="1"/>
    </xf>
    <xf numFmtId="0" fontId="50" fillId="0" borderId="24" xfId="0" applyFont="1" applyFill="1" applyBorder="1" applyAlignment="1">
      <alignment horizontal="left" vertical="center" wrapText="1"/>
    </xf>
    <xf numFmtId="3" fontId="50" fillId="0" borderId="21" xfId="0" applyNumberFormat="1" applyFont="1" applyFill="1" applyBorder="1" applyAlignment="1">
      <alignment horizontal="right" vertical="center"/>
    </xf>
    <xf numFmtId="0" fontId="66" fillId="0" borderId="11" xfId="0" applyFont="1" applyFill="1" applyBorder="1" applyAlignment="1">
      <alignment horizontal="left" vertical="center"/>
    </xf>
    <xf numFmtId="0" fontId="66" fillId="17" borderId="24" xfId="0" applyFont="1" applyFill="1" applyBorder="1" applyAlignment="1">
      <alignment horizontal="left" vertical="top" wrapText="1"/>
    </xf>
    <xf numFmtId="2" fontId="66" fillId="0" borderId="24" xfId="0" applyNumberFormat="1" applyFont="1" applyFill="1" applyBorder="1" applyAlignment="1">
      <alignment horizontal="right" vertical="top" wrapText="1"/>
    </xf>
    <xf numFmtId="3" fontId="50" fillId="0" borderId="24" xfId="0" applyNumberFormat="1" applyFont="1" applyFill="1" applyBorder="1" applyAlignment="1">
      <alignment horizontal="right" vertical="center"/>
    </xf>
    <xf numFmtId="0" fontId="66" fillId="0" borderId="10" xfId="0" applyFont="1" applyFill="1" applyBorder="1" applyAlignment="1">
      <alignment horizontal="center" vertical="center"/>
    </xf>
    <xf numFmtId="2" fontId="66" fillId="0" borderId="21" xfId="0" applyNumberFormat="1" applyFont="1" applyFill="1" applyBorder="1" applyAlignment="1">
      <alignment horizontal="right" vertical="top"/>
    </xf>
    <xf numFmtId="0" fontId="66" fillId="0" borderId="10" xfId="0" applyFont="1" applyFill="1" applyBorder="1" applyAlignment="1">
      <alignment horizontal="center" vertical="top"/>
    </xf>
    <xf numFmtId="0" fontId="84" fillId="17" borderId="21" xfId="0" applyFont="1" applyFill="1" applyBorder="1" applyAlignment="1">
      <alignment horizontal="left" vertical="top" wrapText="1"/>
    </xf>
    <xf numFmtId="4" fontId="50" fillId="0" borderId="11" xfId="0" applyNumberFormat="1" applyFont="1" applyFill="1" applyBorder="1" applyAlignment="1">
      <alignment horizontal="right" vertical="top"/>
    </xf>
    <xf numFmtId="0" fontId="84" fillId="17" borderId="24" xfId="0" applyFont="1" applyFill="1" applyBorder="1" applyAlignment="1">
      <alignment horizontal="left" vertical="top" wrapText="1"/>
    </xf>
    <xf numFmtId="0" fontId="84" fillId="0" borderId="24" xfId="0" applyFont="1" applyFill="1" applyBorder="1" applyAlignment="1">
      <alignment horizontal="center" vertical="top" wrapText="1"/>
    </xf>
    <xf numFmtId="0" fontId="84" fillId="0" borderId="24" xfId="0" applyFont="1" applyFill="1" applyBorder="1" applyAlignment="1">
      <alignment horizontal="center" vertical="top"/>
    </xf>
    <xf numFmtId="3" fontId="65" fillId="0" borderId="24" xfId="0" applyNumberFormat="1" applyFont="1" applyFill="1" applyBorder="1" applyAlignment="1">
      <alignment horizontal="right" vertical="top" wrapText="1"/>
    </xf>
    <xf numFmtId="3" fontId="50" fillId="0" borderId="33" xfId="0" applyNumberFormat="1" applyFont="1" applyFill="1" applyBorder="1" applyAlignment="1">
      <alignment horizontal="right" vertical="center"/>
    </xf>
    <xf numFmtId="3" fontId="50" fillId="0" borderId="10" xfId="0" applyNumberFormat="1" applyFont="1" applyFill="1" applyBorder="1" applyAlignment="1">
      <alignment horizontal="right" vertical="center" wrapText="1"/>
    </xf>
    <xf numFmtId="4" fontId="50" fillId="0" borderId="12" xfId="0" applyNumberFormat="1" applyFont="1" applyFill="1" applyBorder="1" applyAlignment="1">
      <alignment horizontal="right" vertical="top" wrapText="1"/>
    </xf>
    <xf numFmtId="0" fontId="66" fillId="17" borderId="11" xfId="116" applyFont="1" applyFill="1" applyBorder="1" applyAlignment="1">
      <alignment horizontal="left" vertical="top"/>
    </xf>
    <xf numFmtId="0" fontId="94" fillId="0" borderId="11" xfId="116" applyFont="1" applyFill="1" applyBorder="1" applyAlignment="1">
      <alignment horizontal="left" vertical="top"/>
    </xf>
    <xf numFmtId="0" fontId="66" fillId="0" borderId="11" xfId="116" applyFont="1" applyFill="1" applyBorder="1" applyAlignment="1">
      <alignment horizontal="center" vertical="top"/>
    </xf>
    <xf numFmtId="2" fontId="66" fillId="0" borderId="11" xfId="0" applyNumberFormat="1" applyFont="1" applyFill="1" applyBorder="1" applyAlignment="1">
      <alignment horizontal="right" vertical="top"/>
    </xf>
    <xf numFmtId="1" fontId="50" fillId="0" borderId="11" xfId="116" applyNumberFormat="1" applyFont="1" applyFill="1" applyBorder="1" applyAlignment="1">
      <alignment vertical="top"/>
    </xf>
    <xf numFmtId="0" fontId="94" fillId="0" borderId="0" xfId="116" applyFont="1" applyFill="1" applyBorder="1" applyAlignment="1">
      <alignment horizontal="left" vertical="top"/>
    </xf>
    <xf numFmtId="0" fontId="104" fillId="0" borderId="0" xfId="116" applyFont="1" applyFill="1" applyBorder="1" applyAlignment="1">
      <alignment horizontal="left" vertical="top"/>
    </xf>
    <xf numFmtId="0" fontId="97" fillId="0" borderId="0" xfId="116" applyFont="1" applyFill="1" applyBorder="1" applyAlignment="1">
      <alignment horizontal="center" vertical="top"/>
    </xf>
    <xf numFmtId="0" fontId="60" fillId="0" borderId="0" xfId="116" applyFont="1" applyFill="1" applyBorder="1" applyAlignment="1">
      <alignment vertical="top"/>
    </xf>
    <xf numFmtId="4" fontId="50" fillId="0" borderId="21" xfId="0" applyNumberFormat="1" applyFont="1" applyFill="1" applyBorder="1" applyAlignment="1">
      <alignment horizontal="right" vertical="top"/>
    </xf>
    <xf numFmtId="0" fontId="66" fillId="17" borderId="24" xfId="116" applyFont="1" applyFill="1" applyBorder="1" applyAlignment="1">
      <alignment horizontal="left" vertical="top"/>
    </xf>
    <xf numFmtId="0" fontId="50" fillId="0" borderId="24" xfId="116" applyFont="1" applyFill="1" applyBorder="1" applyAlignment="1">
      <alignment horizontal="left" vertical="top"/>
    </xf>
    <xf numFmtId="0" fontId="66" fillId="0" borderId="24" xfId="116" applyFont="1" applyFill="1" applyBorder="1" applyAlignment="1">
      <alignment horizontal="center" vertical="top"/>
    </xf>
    <xf numFmtId="2" fontId="66" fillId="0" borderId="24" xfId="0" applyNumberFormat="1" applyFont="1" applyFill="1" applyBorder="1" applyAlignment="1">
      <alignment horizontal="right" vertical="top"/>
    </xf>
    <xf numFmtId="1" fontId="50" fillId="0" borderId="24" xfId="116" applyNumberFormat="1" applyFont="1" applyFill="1" applyBorder="1" applyAlignment="1">
      <alignment horizontal="right" vertical="top"/>
    </xf>
    <xf numFmtId="0" fontId="50" fillId="0" borderId="0" xfId="116" applyFont="1" applyFill="1" applyBorder="1" applyAlignment="1">
      <alignment horizontal="left" vertical="top"/>
    </xf>
    <xf numFmtId="0" fontId="64" fillId="0" borderId="0" xfId="116" applyFont="1" applyFill="1" applyBorder="1" applyAlignment="1">
      <alignment horizontal="left" vertical="top"/>
    </xf>
    <xf numFmtId="0" fontId="68" fillId="0" borderId="0" xfId="116" applyFont="1" applyFill="1" applyBorder="1" applyAlignment="1">
      <alignment horizontal="center" vertical="top"/>
    </xf>
    <xf numFmtId="0" fontId="50" fillId="0" borderId="21" xfId="116" applyFont="1" applyFill="1" applyBorder="1" applyAlignment="1">
      <alignment horizontal="left" vertical="center"/>
    </xf>
    <xf numFmtId="3" fontId="50" fillId="0" borderId="24" xfId="116" applyNumberFormat="1" applyFont="1" applyFill="1" applyBorder="1" applyAlignment="1">
      <alignment horizontal="right" vertical="center"/>
    </xf>
    <xf numFmtId="170" fontId="50" fillId="0" borderId="12" xfId="0" applyNumberFormat="1" applyFont="1" applyFill="1" applyBorder="1" applyAlignment="1">
      <alignment horizontal="right" vertical="center"/>
    </xf>
    <xf numFmtId="0" fontId="98" fillId="0" borderId="0" xfId="116" applyFont="1" applyFill="1" applyBorder="1" applyAlignment="1">
      <alignment vertical="top"/>
    </xf>
    <xf numFmtId="0" fontId="97" fillId="0" borderId="0" xfId="116" applyFont="1" applyFill="1" applyBorder="1" applyAlignment="1">
      <alignment horizontal="center" vertical="center"/>
    </xf>
    <xf numFmtId="0" fontId="0" fillId="0" borderId="0" xfId="0" applyFill="1" applyBorder="1" applyAlignment="1">
      <alignment vertical="center"/>
    </xf>
    <xf numFmtId="0" fontId="93" fillId="0" borderId="0" xfId="116" applyFont="1" applyFill="1" applyBorder="1" applyAlignment="1">
      <alignment horizontal="center" vertical="center"/>
    </xf>
    <xf numFmtId="10" fontId="68" fillId="0" borderId="0" xfId="116" applyNumberFormat="1" applyFont="1" applyFill="1" applyBorder="1" applyAlignment="1">
      <alignment horizontal="center" vertical="center"/>
    </xf>
    <xf numFmtId="0" fontId="68" fillId="0" borderId="0" xfId="116" applyFont="1" applyFill="1" applyBorder="1" applyAlignment="1">
      <alignment horizontal="center" vertical="center"/>
    </xf>
    <xf numFmtId="0" fontId="66" fillId="17" borderId="21" xfId="116" applyFont="1" applyFill="1" applyBorder="1" applyAlignment="1">
      <alignment horizontal="left" vertical="top"/>
    </xf>
    <xf numFmtId="0" fontId="91" fillId="17" borderId="21" xfId="116" applyFont="1" applyFill="1" applyBorder="1" applyAlignment="1">
      <alignment horizontal="left" vertical="top"/>
    </xf>
    <xf numFmtId="0" fontId="50" fillId="0" borderId="21" xfId="116" applyFont="1" applyFill="1" applyBorder="1" applyAlignment="1">
      <alignment horizontal="left" vertical="top"/>
    </xf>
    <xf numFmtId="0" fontId="91" fillId="0" borderId="21" xfId="116" applyFont="1" applyFill="1" applyBorder="1" applyAlignment="1">
      <alignment horizontal="center" vertical="top"/>
    </xf>
    <xf numFmtId="0" fontId="66" fillId="0" borderId="21" xfId="116" applyFont="1" applyFill="1" applyBorder="1" applyAlignment="1">
      <alignment horizontal="center" vertical="top"/>
    </xf>
    <xf numFmtId="4" fontId="66" fillId="0" borderId="21" xfId="116" applyNumberFormat="1" applyFont="1" applyFill="1" applyBorder="1" applyAlignment="1">
      <alignment vertical="top"/>
    </xf>
    <xf numFmtId="1" fontId="50" fillId="0" borderId="21" xfId="116" applyNumberFormat="1" applyFont="1" applyFill="1" applyBorder="1" applyAlignment="1">
      <alignment vertical="top"/>
    </xf>
    <xf numFmtId="0" fontId="98" fillId="28" borderId="0" xfId="116" applyFont="1" applyFill="1" applyBorder="1" applyAlignment="1">
      <alignment vertical="top"/>
    </xf>
    <xf numFmtId="0" fontId="59" fillId="0" borderId="0" xfId="116" applyFont="1" applyFill="1" applyBorder="1" applyAlignment="1">
      <alignment horizontal="left" vertical="top"/>
    </xf>
    <xf numFmtId="0" fontId="93" fillId="0" borderId="0" xfId="116" applyFont="1" applyFill="1" applyBorder="1" applyAlignment="1">
      <alignment horizontal="center" vertical="top"/>
    </xf>
    <xf numFmtId="0" fontId="50" fillId="0" borderId="21" xfId="116" applyFont="1" applyFill="1" applyBorder="1" applyAlignment="1">
      <alignment vertical="top"/>
    </xf>
    <xf numFmtId="0" fontId="60" fillId="0" borderId="0" xfId="116" applyFont="1" applyFill="1" applyBorder="1" applyAlignment="1">
      <alignment horizontal="left" vertical="top"/>
    </xf>
    <xf numFmtId="168" fontId="91" fillId="0" borderId="21" xfId="116" applyNumberFormat="1" applyFont="1" applyFill="1" applyBorder="1" applyAlignment="1">
      <alignment horizontal="center" vertical="top"/>
    </xf>
    <xf numFmtId="2" fontId="66" fillId="0" borderId="21" xfId="116" applyNumberFormat="1" applyFont="1" applyFill="1" applyBorder="1" applyAlignment="1">
      <alignment vertical="top"/>
    </xf>
    <xf numFmtId="1" fontId="50" fillId="0" borderId="21" xfId="116" applyNumberFormat="1" applyFont="1" applyFill="1" applyBorder="1" applyAlignment="1">
      <alignment horizontal="right" vertical="top"/>
    </xf>
    <xf numFmtId="0" fontId="59" fillId="0" borderId="0" xfId="116" applyFont="1" applyFill="1" applyBorder="1" applyAlignment="1">
      <alignment vertical="top"/>
    </xf>
    <xf numFmtId="0" fontId="91" fillId="17" borderId="24" xfId="116" applyFont="1" applyFill="1" applyBorder="1" applyAlignment="1">
      <alignment horizontal="left" vertical="top"/>
    </xf>
    <xf numFmtId="0" fontId="91" fillId="0" borderId="24" xfId="116" applyFont="1" applyFill="1" applyBorder="1" applyAlignment="1">
      <alignment horizontal="center" vertical="top"/>
    </xf>
    <xf numFmtId="168" fontId="91" fillId="0" borderId="24" xfId="116" applyNumberFormat="1" applyFont="1" applyFill="1" applyBorder="1" applyAlignment="1">
      <alignment horizontal="center" vertical="top"/>
    </xf>
    <xf numFmtId="2" fontId="66" fillId="0" borderId="24" xfId="116" applyNumberFormat="1" applyFont="1" applyFill="1" applyBorder="1" applyAlignment="1">
      <alignment vertical="top"/>
    </xf>
    <xf numFmtId="0" fontId="59" fillId="0" borderId="24" xfId="0" applyFont="1" applyFill="1" applyBorder="1" applyAlignment="1">
      <alignment horizontal="left" vertical="top"/>
    </xf>
    <xf numFmtId="0" fontId="94" fillId="0" borderId="11" xfId="0" applyFont="1" applyFill="1" applyBorder="1" applyAlignment="1">
      <alignment horizontal="left" vertical="center" wrapText="1"/>
    </xf>
    <xf numFmtId="0" fontId="94" fillId="0" borderId="21" xfId="0" applyFont="1" applyFill="1" applyBorder="1" applyAlignment="1">
      <alignment horizontal="left" vertical="center" wrapText="1"/>
    </xf>
    <xf numFmtId="2" fontId="60" fillId="0" borderId="0" xfId="0" applyNumberFormat="1" applyFont="1" applyFill="1" applyBorder="1" applyAlignment="1">
      <alignment vertical="center" wrapText="1"/>
    </xf>
    <xf numFmtId="2" fontId="66" fillId="0" borderId="12" xfId="0" applyNumberFormat="1" applyFont="1" applyFill="1" applyBorder="1" applyAlignment="1">
      <alignment horizontal="right" vertical="top"/>
    </xf>
    <xf numFmtId="4" fontId="50" fillId="0" borderId="12" xfId="0" applyNumberFormat="1" applyFont="1" applyFill="1" applyBorder="1" applyAlignment="1">
      <alignment horizontal="right" vertical="top"/>
    </xf>
    <xf numFmtId="4" fontId="50" fillId="0" borderId="21" xfId="0" applyNumberFormat="1" applyFont="1" applyFill="1" applyBorder="1" applyAlignment="1">
      <alignment horizontal="right" vertical="top" wrapText="1"/>
    </xf>
    <xf numFmtId="3" fontId="50" fillId="0" borderId="13" xfId="0" applyNumberFormat="1" applyFont="1" applyFill="1" applyBorder="1" applyAlignment="1">
      <alignment horizontal="right" vertical="center" wrapText="1"/>
    </xf>
    <xf numFmtId="2" fontId="66" fillId="0" borderId="10" xfId="0" applyNumberFormat="1" applyFont="1" applyFill="1" applyBorder="1" applyAlignment="1">
      <alignment horizontal="right" vertical="center" wrapText="1"/>
    </xf>
    <xf numFmtId="2" fontId="66" fillId="0" borderId="13" xfId="0" applyNumberFormat="1" applyFont="1" applyFill="1" applyBorder="1" applyAlignment="1">
      <alignment horizontal="right" vertical="center"/>
    </xf>
    <xf numFmtId="0" fontId="50" fillId="0" borderId="0" xfId="0" applyFont="1" applyFill="1" applyBorder="1" applyAlignment="1">
      <alignment horizontal="left" vertical="center"/>
    </xf>
    <xf numFmtId="0" fontId="60" fillId="0" borderId="39" xfId="0" applyFont="1" applyFill="1" applyBorder="1" applyAlignment="1">
      <alignment vertical="center"/>
    </xf>
    <xf numFmtId="0" fontId="84" fillId="17" borderId="12" xfId="0" applyFont="1" applyFill="1" applyBorder="1" applyAlignment="1">
      <alignment horizontal="left" vertical="center"/>
    </xf>
    <xf numFmtId="0" fontId="84" fillId="17" borderId="12" xfId="0" applyFont="1" applyFill="1" applyBorder="1" applyAlignment="1">
      <alignment horizontal="left" vertical="center" wrapText="1"/>
    </xf>
    <xf numFmtId="167" fontId="50" fillId="0" borderId="12" xfId="0" applyNumberFormat="1" applyFont="1" applyFill="1" applyBorder="1" applyAlignment="1">
      <alignment horizontal="right" vertical="center" wrapText="1"/>
    </xf>
    <xf numFmtId="167" fontId="50" fillId="0" borderId="0" xfId="0" applyNumberFormat="1" applyFont="1" applyFill="1" applyBorder="1" applyAlignment="1">
      <alignment horizontal="right" vertical="center" wrapText="1"/>
    </xf>
    <xf numFmtId="0" fontId="82" fillId="27" borderId="22" xfId="0" applyFont="1" applyFill="1" applyBorder="1" applyAlignment="1">
      <alignment horizontal="center" vertical="center"/>
    </xf>
    <xf numFmtId="0" fontId="66" fillId="17" borderId="54" xfId="0" applyFont="1" applyFill="1" applyBorder="1" applyAlignment="1">
      <alignment horizontal="left" vertical="top"/>
    </xf>
    <xf numFmtId="0" fontId="66" fillId="0" borderId="54" xfId="0" applyFont="1" applyFill="1" applyBorder="1" applyAlignment="1">
      <alignment horizontal="left" vertical="top" wrapText="1"/>
    </xf>
    <xf numFmtId="0" fontId="50" fillId="0" borderId="54" xfId="0" applyFont="1" applyFill="1" applyBorder="1" applyAlignment="1">
      <alignment horizontal="left" vertical="top"/>
    </xf>
    <xf numFmtId="0" fontId="66" fillId="0" borderId="54" xfId="0" applyFont="1" applyFill="1" applyBorder="1" applyAlignment="1">
      <alignment horizontal="center" vertical="top" wrapText="1"/>
    </xf>
    <xf numFmtId="0" fontId="66" fillId="0" borderId="54" xfId="0" applyFont="1" applyFill="1" applyBorder="1" applyAlignment="1">
      <alignment horizontal="center" vertical="top"/>
    </xf>
    <xf numFmtId="0" fontId="66" fillId="17" borderId="36" xfId="0" applyFont="1" applyFill="1" applyBorder="1" applyAlignment="1">
      <alignment horizontal="left" vertical="top"/>
    </xf>
    <xf numFmtId="0" fontId="50" fillId="0" borderId="36" xfId="0" applyFont="1" applyFill="1" applyBorder="1" applyAlignment="1">
      <alignment horizontal="left" vertical="top"/>
    </xf>
    <xf numFmtId="0" fontId="66" fillId="0" borderId="36" xfId="0" applyFont="1" applyFill="1" applyBorder="1" applyAlignment="1">
      <alignment horizontal="center" vertical="top"/>
    </xf>
    <xf numFmtId="2" fontId="66" fillId="0" borderId="0" xfId="0" applyNumberFormat="1" applyFont="1" applyFill="1" applyBorder="1" applyAlignment="1">
      <alignment horizontal="right" vertical="top"/>
    </xf>
    <xf numFmtId="4" fontId="50" fillId="0" borderId="0" xfId="0" applyNumberFormat="1" applyFont="1" applyFill="1" applyBorder="1" applyAlignment="1">
      <alignment horizontal="right" vertical="top"/>
    </xf>
    <xf numFmtId="0" fontId="66" fillId="0" borderId="0" xfId="119" applyFont="1" applyAlignment="1">
      <alignment vertical="top"/>
    </xf>
    <xf numFmtId="0" fontId="66" fillId="0" borderId="0" xfId="119" applyFont="1" applyAlignment="1">
      <alignment horizontal="left" vertical="top"/>
    </xf>
    <xf numFmtId="0" fontId="67" fillId="0" borderId="39" xfId="119" applyFont="1" applyBorder="1" applyAlignment="1">
      <alignment vertical="top"/>
    </xf>
    <xf numFmtId="0" fontId="67" fillId="0" borderId="21" xfId="119" applyFont="1" applyBorder="1" applyAlignment="1">
      <alignment vertical="top"/>
    </xf>
    <xf numFmtId="0" fontId="66" fillId="0" borderId="10" xfId="119" applyFont="1" applyBorder="1" applyAlignment="1">
      <alignment vertical="top"/>
    </xf>
    <xf numFmtId="3" fontId="50" fillId="0" borderId="0" xfId="119" applyNumberFormat="1" applyFont="1" applyAlignment="1">
      <alignment vertical="top"/>
    </xf>
    <xf numFmtId="167" fontId="50" fillId="0" borderId="0" xfId="119" applyNumberFormat="1" applyFont="1" applyAlignment="1">
      <alignment vertical="top"/>
    </xf>
    <xf numFmtId="2" fontId="60" fillId="6" borderId="0" xfId="119" applyNumberFormat="1" applyFont="1" applyFill="1" applyBorder="1" applyAlignment="1">
      <alignment horizontal="right" vertical="top"/>
    </xf>
    <xf numFmtId="0" fontId="60" fillId="0" borderId="0" xfId="119" applyFont="1" applyAlignment="1">
      <alignment vertical="top"/>
    </xf>
    <xf numFmtId="0" fontId="105" fillId="27" borderId="55" xfId="0" applyFont="1" applyFill="1" applyBorder="1" applyAlignment="1">
      <alignment horizontal="center" vertical="center"/>
    </xf>
    <xf numFmtId="165" fontId="105" fillId="27" borderId="15" xfId="0" applyNumberFormat="1" applyFont="1" applyFill="1" applyBorder="1" applyAlignment="1">
      <alignment horizontal="center" vertical="center"/>
    </xf>
    <xf numFmtId="0" fontId="69" fillId="27" borderId="31" xfId="0" applyFont="1" applyFill="1" applyBorder="1" applyAlignment="1">
      <alignment horizontal="center" vertical="center"/>
    </xf>
    <xf numFmtId="0" fontId="69" fillId="27" borderId="23" xfId="0" applyFont="1" applyFill="1" applyBorder="1" applyAlignment="1">
      <alignment horizontal="center" vertical="center" wrapText="1"/>
    </xf>
    <xf numFmtId="0" fontId="105" fillId="27" borderId="15" xfId="0" applyFont="1" applyFill="1" applyBorder="1" applyAlignment="1">
      <alignment horizontal="center" vertical="center" wrapText="1"/>
    </xf>
    <xf numFmtId="0" fontId="105" fillId="27" borderId="31" xfId="0" applyFont="1" applyFill="1" applyBorder="1" applyAlignment="1">
      <alignment horizontal="center" vertical="center" wrapText="1"/>
    </xf>
    <xf numFmtId="2" fontId="105" fillId="27" borderId="15" xfId="0" applyNumberFormat="1" applyFont="1" applyFill="1" applyBorder="1" applyAlignment="1">
      <alignment horizontal="center" vertical="center" wrapText="1"/>
    </xf>
    <xf numFmtId="2" fontId="105" fillId="27" borderId="42" xfId="0" applyNumberFormat="1" applyFont="1" applyFill="1" applyBorder="1" applyAlignment="1">
      <alignment horizontal="center" vertical="center" wrapText="1"/>
    </xf>
    <xf numFmtId="3" fontId="106" fillId="27" borderId="42" xfId="0" applyNumberFormat="1" applyFont="1" applyFill="1" applyBorder="1" applyAlignment="1">
      <alignment horizontal="center" vertical="center" wrapText="1"/>
    </xf>
    <xf numFmtId="167" fontId="106" fillId="27" borderId="47" xfId="0" applyNumberFormat="1" applyFont="1" applyFill="1" applyBorder="1" applyAlignment="1">
      <alignment horizontal="center" vertical="center" wrapText="1"/>
    </xf>
    <xf numFmtId="0" fontId="61" fillId="6" borderId="0" xfId="119" applyNumberFormat="1" applyFont="1" applyFill="1" applyBorder="1" applyAlignment="1">
      <alignment horizontal="right" vertical="top" wrapText="1"/>
    </xf>
    <xf numFmtId="0" fontId="61" fillId="0" borderId="0" xfId="119" applyFont="1" applyFill="1" applyBorder="1" applyAlignment="1">
      <alignment horizontal="center" vertical="top" wrapText="1"/>
    </xf>
    <xf numFmtId="0" fontId="69" fillId="27" borderId="12" xfId="0" applyFont="1" applyFill="1" applyBorder="1" applyAlignment="1">
      <alignment horizontal="center" vertical="center" wrapText="1"/>
    </xf>
    <xf numFmtId="0" fontId="69" fillId="27" borderId="11" xfId="0" applyFont="1" applyFill="1" applyBorder="1" applyAlignment="1">
      <alignment horizontal="center" vertical="center" wrapText="1"/>
    </xf>
    <xf numFmtId="0" fontId="69" fillId="27" borderId="53" xfId="0" applyFont="1" applyFill="1" applyBorder="1" applyAlignment="1">
      <alignment horizontal="center" vertical="center" wrapText="1"/>
    </xf>
    <xf numFmtId="0" fontId="69" fillId="27" borderId="41" xfId="0" applyFont="1" applyFill="1" applyBorder="1" applyAlignment="1">
      <alignment horizontal="center" vertical="center" wrapText="1"/>
    </xf>
    <xf numFmtId="0" fontId="66" fillId="0" borderId="0" xfId="119" applyFont="1" applyBorder="1" applyAlignment="1">
      <alignment horizontal="left" vertical="top"/>
    </xf>
    <xf numFmtId="0" fontId="67" fillId="0" borderId="0" xfId="119" applyFont="1" applyBorder="1" applyAlignment="1">
      <alignment vertical="top"/>
    </xf>
    <xf numFmtId="0" fontId="67" fillId="0" borderId="10" xfId="119" applyFont="1" applyBorder="1" applyAlignment="1">
      <alignment vertical="top"/>
    </xf>
    <xf numFmtId="0" fontId="66" fillId="0" borderId="0" xfId="119" applyFont="1" applyBorder="1" applyAlignment="1">
      <alignment vertical="top"/>
    </xf>
    <xf numFmtId="0" fontId="52" fillId="30" borderId="10" xfId="0" applyFont="1" applyFill="1" applyBorder="1" applyAlignment="1">
      <alignment horizontal="center" vertical="top" wrapText="1"/>
    </xf>
    <xf numFmtId="0" fontId="60" fillId="6" borderId="0" xfId="119" applyFont="1" applyFill="1" applyAlignment="1">
      <alignment vertical="top"/>
    </xf>
    <xf numFmtId="2" fontId="66" fillId="6" borderId="0" xfId="0" applyNumberFormat="1" applyFont="1" applyFill="1" applyBorder="1" applyAlignment="1">
      <alignment horizontal="right" vertical="top"/>
    </xf>
    <xf numFmtId="0" fontId="107" fillId="0" borderId="0" xfId="0" applyFont="1" applyAlignment="1">
      <alignment horizontal="center" vertical="top" wrapText="1"/>
    </xf>
    <xf numFmtId="3" fontId="107" fillId="0" borderId="0" xfId="0" applyNumberFormat="1" applyFont="1" applyAlignment="1">
      <alignment horizontal="center" vertical="top" wrapText="1"/>
    </xf>
    <xf numFmtId="167" fontId="107" fillId="0" borderId="0" xfId="0" applyNumberFormat="1" applyFont="1" applyAlignment="1">
      <alignment horizontal="center" vertical="top" wrapText="1"/>
    </xf>
    <xf numFmtId="2" fontId="82" fillId="6" borderId="0" xfId="0" applyNumberFormat="1" applyFont="1" applyFill="1" applyBorder="1" applyAlignment="1">
      <alignment horizontal="right" vertical="top"/>
    </xf>
    <xf numFmtId="0" fontId="66" fillId="0" borderId="12" xfId="119" applyFont="1" applyFill="1" applyBorder="1" applyAlignment="1">
      <alignment horizontal="left" vertical="top" wrapText="1"/>
    </xf>
    <xf numFmtId="0" fontId="50" fillId="0" borderId="12" xfId="119" applyFont="1" applyFill="1" applyBorder="1" applyAlignment="1">
      <alignment horizontal="left" vertical="top" wrapText="1"/>
    </xf>
    <xf numFmtId="0" fontId="66" fillId="0" borderId="12" xfId="119" applyFont="1" applyFill="1" applyBorder="1" applyAlignment="1">
      <alignment horizontal="center" vertical="top" wrapText="1"/>
    </xf>
    <xf numFmtId="0" fontId="66" fillId="0" borderId="12" xfId="119" applyFont="1" applyFill="1" applyBorder="1" applyAlignment="1">
      <alignment horizontal="center" vertical="top"/>
    </xf>
    <xf numFmtId="4" fontId="66" fillId="0" borderId="12" xfId="119" applyNumberFormat="1" applyFont="1" applyFill="1" applyBorder="1" applyAlignment="1">
      <alignment horizontal="right" vertical="top" wrapText="1"/>
    </xf>
    <xf numFmtId="3" fontId="50" fillId="0" borderId="12" xfId="119" applyNumberFormat="1" applyFont="1" applyFill="1" applyBorder="1" applyAlignment="1">
      <alignment horizontal="right" vertical="top" wrapText="1"/>
    </xf>
    <xf numFmtId="167" fontId="50" fillId="0" borderId="12" xfId="119" applyNumberFormat="1" applyFont="1" applyFill="1" applyBorder="1" applyAlignment="1">
      <alignment horizontal="right" vertical="top" wrapText="1"/>
    </xf>
    <xf numFmtId="0" fontId="60" fillId="0" borderId="0" xfId="119" applyFont="1" applyFill="1" applyAlignment="1">
      <alignment vertical="top"/>
    </xf>
    <xf numFmtId="0" fontId="66" fillId="0" borderId="12" xfId="119" applyFont="1" applyFill="1" applyBorder="1" applyAlignment="1">
      <alignment horizontal="left" vertical="top"/>
    </xf>
    <xf numFmtId="0" fontId="50" fillId="0" borderId="12" xfId="119" applyFont="1" applyFill="1" applyBorder="1" applyAlignment="1">
      <alignment horizontal="left" vertical="top"/>
    </xf>
    <xf numFmtId="4" fontId="66" fillId="0" borderId="12" xfId="119" applyNumberFormat="1" applyFont="1" applyFill="1" applyBorder="1" applyAlignment="1">
      <alignment horizontal="right" vertical="top"/>
    </xf>
    <xf numFmtId="0" fontId="94" fillId="0" borderId="11" xfId="116" applyFont="1" applyFill="1" applyBorder="1" applyAlignment="1">
      <alignment horizontal="left" vertical="top" wrapText="1"/>
    </xf>
    <xf numFmtId="0" fontId="94" fillId="0" borderId="12" xfId="0" applyFont="1" applyFill="1" applyBorder="1" applyAlignment="1">
      <alignment horizontal="left" vertical="top" wrapText="1"/>
    </xf>
    <xf numFmtId="0" fontId="66" fillId="30" borderId="12" xfId="119" applyFont="1" applyFill="1" applyBorder="1" applyAlignment="1">
      <alignment horizontal="left" vertical="top" wrapText="1"/>
    </xf>
    <xf numFmtId="0" fontId="50" fillId="0" borderId="0" xfId="119" applyFont="1" applyAlignment="1">
      <alignment vertical="top"/>
    </xf>
    <xf numFmtId="2" fontId="50" fillId="0" borderId="0" xfId="119" applyNumberFormat="1" applyFont="1" applyAlignment="1">
      <alignment vertical="top"/>
    </xf>
    <xf numFmtId="0" fontId="60" fillId="0" borderId="0" xfId="119" applyFont="1" applyAlignment="1">
      <alignment vertical="center"/>
    </xf>
    <xf numFmtId="0" fontId="66" fillId="0" borderId="0" xfId="119" applyFont="1" applyAlignment="1">
      <alignment vertical="center"/>
    </xf>
    <xf numFmtId="0" fontId="66" fillId="0" borderId="0" xfId="119" applyFont="1" applyAlignment="1">
      <alignment horizontal="left" vertical="center"/>
    </xf>
    <xf numFmtId="0" fontId="67" fillId="0" borderId="0" xfId="119" applyFont="1" applyAlignment="1">
      <alignment vertical="center"/>
    </xf>
    <xf numFmtId="0" fontId="67" fillId="0" borderId="0" xfId="119" applyFont="1" applyAlignment="1">
      <alignment vertical="top"/>
    </xf>
    <xf numFmtId="3" fontId="50" fillId="0" borderId="0" xfId="119" applyNumberFormat="1" applyFont="1" applyAlignment="1">
      <alignment vertical="center"/>
    </xf>
    <xf numFmtId="167" fontId="50" fillId="0" borderId="0" xfId="119" applyNumberFormat="1" applyFont="1" applyAlignment="1">
      <alignment vertical="center"/>
    </xf>
    <xf numFmtId="0" fontId="105" fillId="27" borderId="22" xfId="0" applyFont="1" applyFill="1" applyBorder="1" applyAlignment="1">
      <alignment horizontal="center" vertical="center"/>
    </xf>
    <xf numFmtId="165" fontId="105" fillId="27" borderId="42" xfId="0" applyNumberFormat="1" applyFont="1" applyFill="1" applyBorder="1" applyAlignment="1">
      <alignment horizontal="center" vertical="center"/>
    </xf>
    <xf numFmtId="0" fontId="105" fillId="27" borderId="32" xfId="0" applyFont="1" applyFill="1" applyBorder="1" applyAlignment="1">
      <alignment horizontal="center" vertical="center"/>
    </xf>
    <xf numFmtId="0" fontId="69" fillId="27" borderId="33" xfId="0" applyFont="1" applyFill="1" applyBorder="1" applyAlignment="1">
      <alignment horizontal="center" vertical="center" wrapText="1"/>
    </xf>
    <xf numFmtId="0" fontId="105" fillId="27" borderId="42" xfId="0" applyFont="1" applyFill="1" applyBorder="1" applyAlignment="1">
      <alignment horizontal="center" vertical="center" wrapText="1"/>
    </xf>
    <xf numFmtId="0" fontId="61" fillId="0" borderId="0" xfId="119" applyFont="1" applyFill="1" applyBorder="1" applyAlignment="1">
      <alignment horizontal="center" vertical="center" wrapText="1"/>
    </xf>
    <xf numFmtId="0" fontId="69" fillId="30" borderId="0" xfId="0" applyFont="1" applyFill="1" applyBorder="1" applyAlignment="1">
      <alignment horizontal="center" vertical="center" wrapText="1"/>
    </xf>
    <xf numFmtId="2" fontId="69" fillId="30" borderId="0" xfId="0" applyNumberFormat="1" applyFont="1" applyFill="1" applyBorder="1" applyAlignment="1">
      <alignment horizontal="center" vertical="center" wrapText="1"/>
    </xf>
    <xf numFmtId="167" fontId="105" fillId="30" borderId="0" xfId="0" applyNumberFormat="1" applyFont="1" applyFill="1" applyBorder="1" applyAlignment="1">
      <alignment horizontal="center" vertical="center" wrapText="1"/>
    </xf>
    <xf numFmtId="0" fontId="66" fillId="0" borderId="0" xfId="0" applyFont="1" applyAlignment="1">
      <alignment horizontal="left" vertical="center"/>
    </xf>
    <xf numFmtId="0" fontId="66" fillId="0" borderId="0" xfId="0" applyFont="1" applyAlignment="1">
      <alignment horizontal="left" vertical="top"/>
    </xf>
    <xf numFmtId="0" fontId="66" fillId="0" borderId="0" xfId="0" applyFont="1" applyBorder="1" applyAlignment="1">
      <alignment vertical="center"/>
    </xf>
    <xf numFmtId="0" fontId="66" fillId="0" borderId="0" xfId="0" applyFont="1" applyAlignment="1">
      <alignment horizontal="center" vertical="center"/>
    </xf>
    <xf numFmtId="3" fontId="50" fillId="0" borderId="0" xfId="0" applyNumberFormat="1" applyFont="1" applyAlignment="1">
      <alignment horizontal="center" vertical="center"/>
    </xf>
    <xf numFmtId="167" fontId="50" fillId="0" borderId="0" xfId="0" applyNumberFormat="1" applyFont="1" applyAlignment="1">
      <alignment horizontal="center" vertical="center"/>
    </xf>
    <xf numFmtId="0" fontId="82" fillId="27" borderId="13" xfId="0" applyFont="1" applyFill="1" applyBorder="1" applyAlignment="1">
      <alignment horizontal="center" vertical="center"/>
    </xf>
    <xf numFmtId="0" fontId="60" fillId="0" borderId="0" xfId="119" applyFont="1" applyFill="1" applyAlignment="1">
      <alignment vertical="center"/>
    </xf>
    <xf numFmtId="0" fontId="66" fillId="0" borderId="12" xfId="119" applyFont="1" applyFill="1" applyBorder="1" applyAlignment="1">
      <alignment horizontal="left" vertical="center" wrapText="1"/>
    </xf>
    <xf numFmtId="0" fontId="66" fillId="0" borderId="12" xfId="119" applyFont="1" applyFill="1" applyBorder="1" applyAlignment="1">
      <alignment horizontal="center" vertical="center" wrapText="1"/>
    </xf>
    <xf numFmtId="0" fontId="66" fillId="0" borderId="22" xfId="119" applyFont="1" applyFill="1" applyBorder="1" applyAlignment="1">
      <alignment horizontal="center" vertical="center" wrapText="1"/>
    </xf>
    <xf numFmtId="0" fontId="66" fillId="0" borderId="12" xfId="119" applyFont="1" applyFill="1" applyBorder="1" applyAlignment="1">
      <alignment horizontal="center" vertical="center"/>
    </xf>
    <xf numFmtId="4" fontId="66" fillId="0" borderId="12" xfId="119" applyNumberFormat="1" applyFont="1" applyFill="1" applyBorder="1" applyAlignment="1">
      <alignment horizontal="right" vertical="center" wrapText="1"/>
    </xf>
    <xf numFmtId="3" fontId="50" fillId="0" borderId="12" xfId="119" applyNumberFormat="1" applyFont="1" applyFill="1" applyBorder="1" applyAlignment="1">
      <alignment horizontal="right" vertical="center" wrapText="1"/>
    </xf>
    <xf numFmtId="167" fontId="50" fillId="0" borderId="12" xfId="119" applyNumberFormat="1" applyFont="1" applyFill="1" applyBorder="1" applyAlignment="1">
      <alignment horizontal="right" vertical="center" wrapText="1"/>
    </xf>
    <xf numFmtId="4" fontId="66" fillId="0" borderId="22" xfId="119" applyNumberFormat="1" applyFont="1" applyFill="1" applyBorder="1" applyAlignment="1">
      <alignment horizontal="right" vertical="center" wrapText="1"/>
    </xf>
    <xf numFmtId="0" fontId="66" fillId="0" borderId="24" xfId="119" applyFont="1" applyFill="1" applyBorder="1" applyAlignment="1">
      <alignment horizontal="center" vertical="center" wrapText="1"/>
    </xf>
    <xf numFmtId="0" fontId="66" fillId="0" borderId="12" xfId="119" applyFont="1" applyFill="1" applyBorder="1" applyAlignment="1">
      <alignment horizontal="left" vertical="center"/>
    </xf>
    <xf numFmtId="4" fontId="66" fillId="0" borderId="22" xfId="119" applyNumberFormat="1" applyFont="1" applyFill="1" applyBorder="1" applyAlignment="1">
      <alignment horizontal="right" vertical="center"/>
    </xf>
    <xf numFmtId="4" fontId="66" fillId="0" borderId="12" xfId="119" applyNumberFormat="1" applyFont="1" applyFill="1" applyBorder="1" applyAlignment="1">
      <alignment horizontal="right" vertical="center"/>
    </xf>
    <xf numFmtId="0" fontId="66" fillId="0" borderId="11" xfId="0" applyFont="1" applyFill="1" applyBorder="1" applyAlignment="1">
      <alignment vertical="center" wrapText="1"/>
    </xf>
    <xf numFmtId="0" fontId="66" fillId="0" borderId="11" xfId="119" applyFont="1" applyFill="1" applyBorder="1" applyAlignment="1">
      <alignment horizontal="left" vertical="center" wrapText="1"/>
    </xf>
    <xf numFmtId="0" fontId="94" fillId="0" borderId="11" xfId="0" applyFont="1" applyFill="1" applyBorder="1" applyAlignment="1">
      <alignment horizontal="left" vertical="top" wrapText="1"/>
    </xf>
    <xf numFmtId="0" fontId="66" fillId="0" borderId="11" xfId="119" applyFont="1" applyFill="1" applyBorder="1" applyAlignment="1">
      <alignment horizontal="center" vertical="center" wrapText="1"/>
    </xf>
    <xf numFmtId="0" fontId="66" fillId="0" borderId="33" xfId="119" applyFont="1" applyFill="1" applyBorder="1" applyAlignment="1">
      <alignment horizontal="center" vertical="center" wrapText="1"/>
    </xf>
    <xf numFmtId="0" fontId="66" fillId="0" borderId="11" xfId="119" applyFont="1" applyFill="1" applyBorder="1" applyAlignment="1">
      <alignment horizontal="center" vertical="center"/>
    </xf>
    <xf numFmtId="4" fontId="66" fillId="0" borderId="33" xfId="119" applyNumberFormat="1" applyFont="1" applyFill="1" applyBorder="1" applyAlignment="1">
      <alignment horizontal="right" vertical="center" wrapText="1"/>
    </xf>
    <xf numFmtId="0" fontId="66" fillId="17" borderId="12" xfId="0" applyFont="1" applyFill="1" applyBorder="1" applyAlignment="1">
      <alignment vertical="top" wrapText="1"/>
    </xf>
    <xf numFmtId="0" fontId="66" fillId="17" borderId="12" xfId="119" applyFont="1" applyFill="1" applyBorder="1" applyAlignment="1">
      <alignment horizontal="left" vertical="top" wrapText="1"/>
    </xf>
    <xf numFmtId="0" fontId="50" fillId="17" borderId="12" xfId="119" applyFont="1" applyFill="1" applyBorder="1" applyAlignment="1">
      <alignment horizontal="left" vertical="top" wrapText="1"/>
    </xf>
    <xf numFmtId="4" fontId="66" fillId="0" borderId="22" xfId="119" applyNumberFormat="1" applyFont="1" applyFill="1" applyBorder="1" applyAlignment="1">
      <alignment horizontal="right" vertical="top" wrapText="1"/>
    </xf>
    <xf numFmtId="4" fontId="50" fillId="0" borderId="12" xfId="119" applyNumberFormat="1" applyFont="1" applyFill="1" applyBorder="1" applyAlignment="1">
      <alignment horizontal="right" vertical="top" wrapText="1"/>
    </xf>
    <xf numFmtId="0" fontId="50" fillId="0" borderId="12" xfId="119" applyFont="1" applyFill="1" applyBorder="1" applyAlignment="1">
      <alignment horizontal="left" vertical="center"/>
    </xf>
    <xf numFmtId="0" fontId="94" fillId="0" borderId="12" xfId="0" applyFont="1" applyFill="1" applyBorder="1" applyAlignment="1">
      <alignment horizontal="left" vertical="center" wrapText="1"/>
    </xf>
    <xf numFmtId="0" fontId="66" fillId="17" borderId="12" xfId="0" applyFont="1" applyFill="1" applyBorder="1" applyAlignment="1">
      <alignment vertical="top"/>
    </xf>
    <xf numFmtId="0" fontId="66" fillId="17" borderId="12" xfId="119" applyFont="1" applyFill="1" applyBorder="1" applyAlignment="1">
      <alignment horizontal="left" vertical="top"/>
    </xf>
    <xf numFmtId="0" fontId="50" fillId="17" borderId="12" xfId="119" applyFont="1" applyFill="1" applyBorder="1" applyAlignment="1">
      <alignment horizontal="left" vertical="top"/>
    </xf>
    <xf numFmtId="4" fontId="66" fillId="0" borderId="22" xfId="119" applyNumberFormat="1" applyFont="1" applyFill="1" applyBorder="1" applyAlignment="1">
      <alignment horizontal="right" vertical="top"/>
    </xf>
    <xf numFmtId="0" fontId="60" fillId="0" borderId="0" xfId="119" applyFont="1" applyBorder="1" applyAlignment="1">
      <alignment vertical="center"/>
    </xf>
    <xf numFmtId="0" fontId="66" fillId="0" borderId="0" xfId="119" applyFont="1" applyBorder="1" applyAlignment="1">
      <alignment horizontal="left" vertical="center"/>
    </xf>
    <xf numFmtId="0" fontId="67" fillId="0" borderId="0" xfId="119" applyFont="1" applyBorder="1" applyAlignment="1">
      <alignment vertical="center"/>
    </xf>
    <xf numFmtId="0" fontId="66" fillId="0" borderId="0" xfId="119" applyFont="1" applyBorder="1" applyAlignment="1">
      <alignment vertical="center"/>
    </xf>
    <xf numFmtId="4" fontId="66" fillId="0" borderId="0" xfId="119" applyNumberFormat="1" applyFont="1" applyFill="1" applyBorder="1" applyAlignment="1">
      <alignment horizontal="right" vertical="center" wrapText="1"/>
    </xf>
    <xf numFmtId="3" fontId="50" fillId="0" borderId="0" xfId="119" applyNumberFormat="1" applyFont="1" applyFill="1" applyBorder="1" applyAlignment="1">
      <alignment horizontal="right" vertical="center" wrapText="1"/>
    </xf>
    <xf numFmtId="167" fontId="50" fillId="0" borderId="0" xfId="119" applyNumberFormat="1" applyFont="1" applyFill="1" applyBorder="1" applyAlignment="1">
      <alignment horizontal="right" vertical="center" wrapText="1"/>
    </xf>
    <xf numFmtId="0" fontId="59" fillId="0" borderId="0" xfId="0" applyFont="1" applyAlignment="1">
      <alignment vertical="center"/>
    </xf>
    <xf numFmtId="3" fontId="59" fillId="0" borderId="0" xfId="0" applyNumberFormat="1" applyFont="1" applyAlignment="1">
      <alignment vertical="center"/>
    </xf>
    <xf numFmtId="167" fontId="59" fillId="0" borderId="0" xfId="0" applyNumberFormat="1" applyFont="1" applyAlignment="1">
      <alignment vertical="center"/>
    </xf>
    <xf numFmtId="0" fontId="59" fillId="0" borderId="0" xfId="0" applyNumberFormat="1" applyFont="1" applyAlignment="1">
      <alignment vertical="center"/>
    </xf>
    <xf numFmtId="0" fontId="69" fillId="27" borderId="55" xfId="0" applyFont="1" applyFill="1" applyBorder="1" applyAlignment="1">
      <alignment horizontal="center" vertical="center"/>
    </xf>
    <xf numFmtId="165" fontId="69" fillId="27" borderId="31" xfId="0" applyNumberFormat="1" applyFont="1" applyFill="1" applyBorder="1" applyAlignment="1">
      <alignment horizontal="center" vertical="center"/>
    </xf>
    <xf numFmtId="0" fontId="51" fillId="27" borderId="23" xfId="0" applyFont="1" applyFill="1" applyBorder="1" applyAlignment="1">
      <alignment horizontal="center" vertical="center"/>
    </xf>
    <xf numFmtId="0" fontId="69" fillId="27" borderId="12" xfId="121" applyFont="1" applyFill="1" applyBorder="1" applyAlignment="1">
      <alignment horizontal="center" vertical="center" wrapText="1"/>
    </xf>
    <xf numFmtId="0" fontId="69" fillId="27" borderId="22" xfId="121" applyFont="1" applyFill="1" applyBorder="1" applyAlignment="1">
      <alignment horizontal="center" vertical="center" wrapText="1"/>
    </xf>
    <xf numFmtId="0" fontId="69" fillId="27" borderId="31" xfId="121" applyFont="1" applyFill="1" applyBorder="1" applyAlignment="1">
      <alignment horizontal="center" vertical="center" wrapText="1"/>
    </xf>
    <xf numFmtId="3" fontId="69" fillId="27" borderId="31" xfId="0" applyNumberFormat="1" applyFont="1" applyFill="1" applyBorder="1" applyAlignment="1">
      <alignment horizontal="center" vertical="center" wrapText="1"/>
    </xf>
    <xf numFmtId="167" fontId="69" fillId="27" borderId="23" xfId="0" applyNumberFormat="1" applyFont="1" applyFill="1" applyBorder="1" applyAlignment="1">
      <alignment horizontal="center" vertical="center" wrapText="1"/>
    </xf>
    <xf numFmtId="0" fontId="50" fillId="0" borderId="0" xfId="0" applyNumberFormat="1" applyFont="1" applyAlignment="1">
      <alignment horizontal="center" vertical="center"/>
    </xf>
    <xf numFmtId="4" fontId="69" fillId="27" borderId="32" xfId="0" applyNumberFormat="1" applyFont="1" applyFill="1" applyBorder="1" applyAlignment="1">
      <alignment horizontal="center" vertical="center"/>
    </xf>
    <xf numFmtId="0" fontId="59" fillId="30" borderId="0" xfId="0" applyFont="1" applyFill="1" applyAlignment="1">
      <alignment vertical="center"/>
    </xf>
    <xf numFmtId="0" fontId="69" fillId="30" borderId="0" xfId="121" applyFont="1" applyFill="1" applyBorder="1" applyAlignment="1">
      <alignment horizontal="center" vertical="center"/>
    </xf>
    <xf numFmtId="0" fontId="69" fillId="30" borderId="0" xfId="121" applyFont="1" applyFill="1" applyBorder="1" applyAlignment="1">
      <alignment horizontal="center" vertical="center" wrapText="1"/>
    </xf>
    <xf numFmtId="167" fontId="69" fillId="30" borderId="0" xfId="0" applyNumberFormat="1" applyFont="1" applyFill="1" applyBorder="1" applyAlignment="1">
      <alignment horizontal="center" vertical="center"/>
    </xf>
    <xf numFmtId="0" fontId="50" fillId="30" borderId="0" xfId="0" applyNumberFormat="1" applyFont="1" applyFill="1" applyAlignment="1">
      <alignment horizontal="center" vertical="center"/>
    </xf>
    <xf numFmtId="0" fontId="108" fillId="0" borderId="0" xfId="0" applyFont="1" applyFill="1" applyAlignment="1">
      <alignment horizontal="center" vertical="center" wrapText="1"/>
    </xf>
    <xf numFmtId="3" fontId="108" fillId="0" borderId="0" xfId="0" applyNumberFormat="1" applyFont="1" applyFill="1" applyAlignment="1">
      <alignment horizontal="center" vertical="center" wrapText="1"/>
    </xf>
    <xf numFmtId="167" fontId="108" fillId="0" borderId="0" xfId="0" applyNumberFormat="1" applyFont="1" applyFill="1" applyAlignment="1">
      <alignment horizontal="center" vertical="center" wrapText="1"/>
    </xf>
    <xf numFmtId="0" fontId="59" fillId="0" borderId="0" xfId="0" applyNumberFormat="1" applyFont="1" applyBorder="1" applyAlignment="1">
      <alignment vertical="center"/>
    </xf>
    <xf numFmtId="0" fontId="59" fillId="0" borderId="0" xfId="0" applyFont="1" applyFill="1" applyAlignment="1">
      <alignment vertical="center"/>
    </xf>
    <xf numFmtId="0" fontId="50" fillId="0" borderId="12" xfId="0" applyFont="1" applyFill="1" applyBorder="1" applyAlignment="1">
      <alignment vertical="center"/>
    </xf>
    <xf numFmtId="0" fontId="68" fillId="0" borderId="12" xfId="0" applyFont="1" applyFill="1" applyBorder="1" applyAlignment="1">
      <alignment horizontal="center" vertical="center" wrapText="1"/>
    </xf>
    <xf numFmtId="3" fontId="50" fillId="0" borderId="12" xfId="0" applyNumberFormat="1" applyFont="1" applyFill="1" applyBorder="1" applyAlignment="1">
      <alignment vertical="center"/>
    </xf>
    <xf numFmtId="167" fontId="50" fillId="0" borderId="12" xfId="0" applyNumberFormat="1" applyFont="1" applyFill="1" applyBorder="1" applyAlignment="1">
      <alignment vertical="center"/>
    </xf>
    <xf numFmtId="0" fontId="59" fillId="0" borderId="0" xfId="0" applyNumberFormat="1" applyFont="1" applyFill="1" applyBorder="1" applyAlignment="1">
      <alignment horizontal="center" vertical="center" wrapText="1"/>
    </xf>
    <xf numFmtId="0" fontId="62" fillId="0" borderId="0" xfId="0" applyFont="1" applyFill="1" applyAlignment="1">
      <alignment vertical="center"/>
    </xf>
    <xf numFmtId="0" fontId="109" fillId="0" borderId="0" xfId="122" applyFont="1" applyAlignment="1">
      <alignment vertical="center"/>
    </xf>
    <xf numFmtId="0" fontId="50" fillId="0" borderId="11" xfId="0" applyFont="1" applyFill="1" applyBorder="1" applyAlignment="1">
      <alignment vertical="center"/>
    </xf>
    <xf numFmtId="0" fontId="50" fillId="0" borderId="24" xfId="0" applyFont="1" applyFill="1" applyBorder="1" applyAlignment="1">
      <alignment vertical="center"/>
    </xf>
    <xf numFmtId="0" fontId="59" fillId="17" borderId="0" xfId="0" applyFont="1" applyFill="1" applyAlignment="1">
      <alignment vertical="center"/>
    </xf>
    <xf numFmtId="0" fontId="66" fillId="17" borderId="12" xfId="0" applyFont="1" applyFill="1" applyBorder="1" applyAlignment="1">
      <alignment vertical="center" wrapText="1"/>
    </xf>
    <xf numFmtId="0" fontId="54" fillId="17" borderId="12" xfId="0" applyFont="1" applyFill="1" applyBorder="1" applyAlignment="1">
      <alignment vertical="center"/>
    </xf>
    <xf numFmtId="0" fontId="59" fillId="17" borderId="12" xfId="0" applyFont="1" applyFill="1" applyBorder="1" applyAlignment="1">
      <alignment vertical="center"/>
    </xf>
    <xf numFmtId="0" fontId="68" fillId="17" borderId="12" xfId="0" applyFont="1" applyFill="1" applyBorder="1" applyAlignment="1">
      <alignment horizontal="center" vertical="center" wrapText="1"/>
    </xf>
    <xf numFmtId="3" fontId="59" fillId="17" borderId="12" xfId="0" applyNumberFormat="1" applyFont="1" applyFill="1" applyBorder="1" applyAlignment="1">
      <alignment vertical="center"/>
    </xf>
    <xf numFmtId="4" fontId="59" fillId="17" borderId="12" xfId="0" applyNumberFormat="1" applyFont="1" applyFill="1" applyBorder="1" applyAlignment="1">
      <alignment vertical="center"/>
    </xf>
    <xf numFmtId="0" fontId="59" fillId="17" borderId="56" xfId="0" applyNumberFormat="1" applyFont="1" applyFill="1" applyBorder="1" applyAlignment="1">
      <alignment horizontal="center" vertical="center" wrapText="1"/>
    </xf>
    <xf numFmtId="0" fontId="66" fillId="0" borderId="0" xfId="117" applyFont="1" applyFill="1" applyBorder="1" applyAlignment="1">
      <alignment vertical="center"/>
    </xf>
    <xf numFmtId="0" fontId="66" fillId="0" borderId="0" xfId="117" applyFont="1" applyFill="1" applyBorder="1" applyAlignment="1">
      <alignment horizontal="left" vertical="center"/>
    </xf>
    <xf numFmtId="0" fontId="50" fillId="0" borderId="0" xfId="117" applyFont="1" applyFill="1" applyBorder="1" applyAlignment="1">
      <alignment vertical="center"/>
    </xf>
    <xf numFmtId="0" fontId="76" fillId="0" borderId="0" xfId="117" applyFont="1" applyFill="1" applyBorder="1" applyAlignment="1">
      <alignment vertical="center"/>
    </xf>
    <xf numFmtId="0" fontId="66" fillId="0" borderId="0" xfId="117" applyFont="1" applyFill="1" applyBorder="1" applyAlignment="1">
      <alignment horizontal="center" vertical="center"/>
    </xf>
    <xf numFmtId="3" fontId="50" fillId="0" borderId="0" xfId="117" applyNumberFormat="1" applyFont="1" applyFill="1" applyBorder="1" applyAlignment="1">
      <alignment horizontal="right" vertical="center"/>
    </xf>
    <xf numFmtId="167" fontId="50" fillId="0" borderId="0" xfId="117" applyNumberFormat="1" applyFont="1" applyFill="1" applyBorder="1" applyAlignment="1">
      <alignment horizontal="right" vertical="center"/>
    </xf>
    <xf numFmtId="0" fontId="60" fillId="0" borderId="0" xfId="117" applyFont="1" applyFill="1" applyBorder="1" applyAlignment="1">
      <alignment vertical="center"/>
    </xf>
    <xf numFmtId="0" fontId="69" fillId="27" borderId="48" xfId="0" applyFont="1" applyFill="1" applyBorder="1" applyAlignment="1">
      <alignment horizontal="center" vertical="center"/>
    </xf>
    <xf numFmtId="0" fontId="69" fillId="27" borderId="15" xfId="0" applyFont="1" applyFill="1" applyBorder="1" applyAlignment="1">
      <alignment horizontal="center" vertical="center"/>
    </xf>
    <xf numFmtId="0" fontId="69" fillId="27" borderId="42" xfId="0" applyFont="1" applyFill="1" applyBorder="1" applyAlignment="1">
      <alignment horizontal="center" vertical="center"/>
    </xf>
    <xf numFmtId="0" fontId="70" fillId="0" borderId="0" xfId="0" applyFont="1" applyFill="1" applyAlignment="1">
      <alignment horizontal="center" vertical="center"/>
    </xf>
    <xf numFmtId="0" fontId="71" fillId="0" borderId="0" xfId="117" applyFont="1" applyFill="1" applyBorder="1" applyAlignment="1">
      <alignment horizontal="center" vertical="center"/>
    </xf>
    <xf numFmtId="0" fontId="60" fillId="0" borderId="57" xfId="117" applyFont="1" applyFill="1" applyBorder="1" applyAlignment="1">
      <alignment vertical="center"/>
    </xf>
    <xf numFmtId="0" fontId="60" fillId="0" borderId="17" xfId="117" applyFont="1" applyFill="1" applyBorder="1" applyAlignment="1">
      <alignment vertical="center"/>
    </xf>
    <xf numFmtId="0" fontId="60" fillId="0" borderId="43" xfId="117" applyFont="1" applyFill="1" applyBorder="1" applyAlignment="1">
      <alignment vertical="center"/>
    </xf>
    <xf numFmtId="0" fontId="52" fillId="30" borderId="0" xfId="0" applyFont="1" applyFill="1" applyBorder="1" applyAlignment="1">
      <alignment horizontal="center" vertical="center" wrapText="1"/>
    </xf>
    <xf numFmtId="3" fontId="71" fillId="0" borderId="0" xfId="117" applyNumberFormat="1" applyFont="1" applyFill="1" applyBorder="1" applyAlignment="1">
      <alignment horizontal="center" vertical="center"/>
    </xf>
    <xf numFmtId="167" fontId="71" fillId="0" borderId="0" xfId="117" applyNumberFormat="1" applyFont="1" applyFill="1" applyBorder="1" applyAlignment="1">
      <alignment horizontal="center" vertical="center"/>
    </xf>
    <xf numFmtId="0" fontId="60" fillId="0" borderId="58" xfId="117" applyFont="1" applyFill="1" applyBorder="1" applyAlignment="1">
      <alignment vertical="center"/>
    </xf>
    <xf numFmtId="0" fontId="60" fillId="0" borderId="20" xfId="117" applyFont="1" applyFill="1" applyBorder="1" applyAlignment="1">
      <alignment vertical="center"/>
    </xf>
    <xf numFmtId="0" fontId="60" fillId="0" borderId="59" xfId="117" applyFont="1" applyFill="1" applyBorder="1" applyAlignment="1">
      <alignment vertical="center"/>
    </xf>
    <xf numFmtId="0" fontId="66" fillId="0" borderId="0" xfId="117" applyFont="1" applyFill="1" applyBorder="1" applyAlignment="1">
      <alignment horizontal="left" vertical="center" wrapText="1"/>
    </xf>
    <xf numFmtId="0" fontId="50" fillId="0" borderId="0" xfId="117" applyFont="1" applyFill="1" applyBorder="1" applyAlignment="1">
      <alignment horizontal="center" vertical="center" wrapText="1"/>
    </xf>
    <xf numFmtId="0" fontId="76" fillId="0" borderId="0" xfId="117" applyFont="1" applyFill="1" applyBorder="1" applyAlignment="1">
      <alignment horizontal="center" vertical="center" wrapText="1"/>
    </xf>
    <xf numFmtId="0" fontId="66" fillId="0" borderId="0" xfId="117" applyFont="1" applyFill="1" applyBorder="1" applyAlignment="1">
      <alignment horizontal="center" vertical="center" wrapText="1"/>
    </xf>
    <xf numFmtId="3" fontId="50" fillId="0" borderId="0" xfId="117" applyNumberFormat="1" applyFont="1" applyFill="1" applyBorder="1" applyAlignment="1">
      <alignment horizontal="right" vertical="center" wrapText="1"/>
    </xf>
    <xf numFmtId="167" fontId="50" fillId="0" borderId="0" xfId="117" applyNumberFormat="1" applyFont="1" applyFill="1" applyBorder="1" applyAlignment="1">
      <alignment horizontal="right" vertical="center" wrapText="1"/>
    </xf>
    <xf numFmtId="0" fontId="60" fillId="0" borderId="14" xfId="117" applyFont="1" applyFill="1" applyBorder="1" applyAlignment="1">
      <alignment vertical="center"/>
    </xf>
    <xf numFmtId="0" fontId="60" fillId="0" borderId="60" xfId="117" applyFont="1" applyFill="1" applyBorder="1" applyAlignment="1">
      <alignment vertical="center"/>
    </xf>
    <xf numFmtId="0" fontId="66" fillId="0" borderId="24" xfId="117" applyFont="1" applyFill="1" applyBorder="1" applyAlignment="1">
      <alignment vertical="center"/>
    </xf>
    <xf numFmtId="0" fontId="66" fillId="0" borderId="24" xfId="117" applyFont="1" applyFill="1" applyBorder="1" applyAlignment="1">
      <alignment horizontal="left" vertical="center"/>
    </xf>
    <xf numFmtId="2" fontId="50" fillId="0" borderId="24" xfId="117" applyNumberFormat="1" applyFont="1" applyFill="1" applyBorder="1" applyAlignment="1">
      <alignment vertical="center"/>
    </xf>
    <xf numFmtId="0" fontId="76" fillId="0" borderId="24" xfId="117" applyFont="1" applyFill="1" applyBorder="1" applyAlignment="1">
      <alignment horizontal="left" vertical="center" wrapText="1"/>
    </xf>
    <xf numFmtId="0" fontId="66" fillId="0" borderId="24" xfId="117" applyFont="1" applyFill="1" applyBorder="1" applyAlignment="1">
      <alignment horizontal="center" vertical="center"/>
    </xf>
    <xf numFmtId="3" fontId="50" fillId="0" borderId="24" xfId="117" applyNumberFormat="1" applyFont="1" applyFill="1" applyBorder="1" applyAlignment="1">
      <alignment horizontal="right" vertical="center"/>
    </xf>
    <xf numFmtId="167" fontId="50" fillId="0" borderId="24" xfId="117" applyNumberFormat="1" applyFont="1" applyFill="1" applyBorder="1" applyAlignment="1">
      <alignment horizontal="right" vertical="center"/>
    </xf>
    <xf numFmtId="0" fontId="66" fillId="0" borderId="12" xfId="117" applyFont="1" applyFill="1" applyBorder="1" applyAlignment="1">
      <alignment vertical="center"/>
    </xf>
    <xf numFmtId="0" fontId="50" fillId="0" borderId="12" xfId="117" applyFont="1" applyFill="1" applyBorder="1" applyAlignment="1">
      <alignment horizontal="left" vertical="center"/>
    </xf>
    <xf numFmtId="0" fontId="76" fillId="0" borderId="12" xfId="117" applyFont="1" applyFill="1" applyBorder="1" applyAlignment="1">
      <alignment horizontal="left" vertical="center" wrapText="1"/>
    </xf>
    <xf numFmtId="0" fontId="66" fillId="0" borderId="12" xfId="117" applyFont="1" applyFill="1" applyBorder="1" applyAlignment="1">
      <alignment horizontal="center" vertical="center"/>
    </xf>
    <xf numFmtId="2" fontId="50" fillId="0" borderId="24" xfId="117" applyNumberFormat="1" applyFont="1" applyFill="1" applyBorder="1" applyAlignment="1">
      <alignment horizontal="right" vertical="center"/>
    </xf>
    <xf numFmtId="0" fontId="66" fillId="0" borderId="11" xfId="117" applyFont="1" applyFill="1" applyBorder="1" applyAlignment="1">
      <alignment vertical="center"/>
    </xf>
    <xf numFmtId="2" fontId="50" fillId="0" borderId="11" xfId="117" applyNumberFormat="1" applyFont="1" applyFill="1" applyBorder="1" applyAlignment="1">
      <alignment vertical="center"/>
    </xf>
    <xf numFmtId="0" fontId="76" fillId="0" borderId="11" xfId="117" applyFont="1" applyFill="1" applyBorder="1" applyAlignment="1">
      <alignment horizontal="left" vertical="center" wrapText="1"/>
    </xf>
    <xf numFmtId="0" fontId="66" fillId="0" borderId="11" xfId="117" applyFont="1" applyFill="1" applyBorder="1" applyAlignment="1">
      <alignment horizontal="center" vertical="center"/>
    </xf>
    <xf numFmtId="0" fontId="66" fillId="0" borderId="11" xfId="117" applyFont="1" applyFill="1" applyBorder="1" applyAlignment="1">
      <alignment horizontal="left" vertical="center"/>
    </xf>
    <xf numFmtId="2" fontId="64" fillId="0" borderId="11" xfId="117" applyNumberFormat="1" applyFont="1" applyFill="1" applyBorder="1" applyAlignment="1">
      <alignment vertical="center"/>
    </xf>
    <xf numFmtId="3" fontId="50" fillId="0" borderId="11" xfId="117" applyNumberFormat="1" applyFont="1" applyFill="1" applyBorder="1" applyAlignment="1">
      <alignment horizontal="right" vertical="center"/>
    </xf>
    <xf numFmtId="167" fontId="50" fillId="0" borderId="11" xfId="117" applyNumberFormat="1" applyFont="1" applyFill="1" applyBorder="1" applyAlignment="1">
      <alignment horizontal="right" vertical="center"/>
    </xf>
    <xf numFmtId="2" fontId="64" fillId="0" borderId="24" xfId="117" applyNumberFormat="1" applyFont="1" applyFill="1" applyBorder="1" applyAlignment="1">
      <alignment vertical="center"/>
    </xf>
    <xf numFmtId="0" fontId="66" fillId="0" borderId="10" xfId="117" applyFont="1" applyFill="1" applyBorder="1" applyAlignment="1">
      <alignment vertical="center"/>
    </xf>
    <xf numFmtId="0" fontId="66" fillId="0" borderId="13" xfId="117" applyFont="1" applyFill="1" applyBorder="1" applyAlignment="1">
      <alignment vertical="center"/>
    </xf>
    <xf numFmtId="0" fontId="66" fillId="0" borderId="16" xfId="117" applyFont="1" applyFill="1" applyBorder="1" applyAlignment="1">
      <alignment horizontal="left" vertical="center"/>
    </xf>
    <xf numFmtId="2" fontId="50" fillId="0" borderId="16" xfId="117" applyNumberFormat="1" applyFont="1" applyFill="1" applyBorder="1" applyAlignment="1">
      <alignment vertical="center"/>
    </xf>
    <xf numFmtId="0" fontId="76" fillId="0" borderId="16" xfId="117" applyFont="1" applyFill="1" applyBorder="1" applyAlignment="1">
      <alignment horizontal="left" vertical="center" wrapText="1"/>
    </xf>
    <xf numFmtId="0" fontId="66" fillId="0" borderId="16" xfId="117" applyFont="1" applyFill="1" applyBorder="1" applyAlignment="1">
      <alignment horizontal="center" vertical="center"/>
    </xf>
    <xf numFmtId="3" fontId="50" fillId="0" borderId="16" xfId="117" applyNumberFormat="1" applyFont="1" applyFill="1" applyBorder="1" applyAlignment="1">
      <alignment horizontal="right" vertical="center"/>
    </xf>
    <xf numFmtId="167" fontId="50" fillId="0" borderId="16" xfId="117" applyNumberFormat="1" applyFont="1" applyFill="1" applyBorder="1" applyAlignment="1">
      <alignment horizontal="right" vertical="center"/>
    </xf>
    <xf numFmtId="167" fontId="50" fillId="0" borderId="40" xfId="117" applyNumberFormat="1" applyFont="1" applyFill="1" applyBorder="1" applyAlignment="1">
      <alignment horizontal="right" vertical="center"/>
    </xf>
    <xf numFmtId="1" fontId="66" fillId="0" borderId="12" xfId="117" applyNumberFormat="1" applyFont="1" applyFill="1" applyBorder="1" applyAlignment="1">
      <alignment horizontal="center" vertical="center"/>
    </xf>
    <xf numFmtId="3" fontId="50" fillId="0" borderId="12" xfId="117" applyNumberFormat="1" applyFont="1" applyFill="1" applyBorder="1" applyAlignment="1">
      <alignment horizontal="right" vertical="center"/>
    </xf>
    <xf numFmtId="167" fontId="50" fillId="0" borderId="12" xfId="117" applyNumberFormat="1" applyFont="1" applyFill="1" applyBorder="1" applyAlignment="1">
      <alignment horizontal="right" vertical="center"/>
    </xf>
    <xf numFmtId="2" fontId="50" fillId="0" borderId="12" xfId="117" applyNumberFormat="1" applyFont="1" applyFill="1" applyBorder="1" applyAlignment="1">
      <alignment vertical="center"/>
    </xf>
    <xf numFmtId="0" fontId="96" fillId="0" borderId="12" xfId="0" applyFont="1" applyBorder="1" applyAlignment="1">
      <alignment horizontal="left" vertical="center"/>
    </xf>
    <xf numFmtId="1" fontId="113" fillId="0" borderId="0" xfId="0" applyNumberFormat="1" applyFont="1" applyFill="1" applyBorder="1" applyAlignment="1">
      <alignment horizontal="center" vertical="center"/>
    </xf>
    <xf numFmtId="0" fontId="66" fillId="0" borderId="21" xfId="117" applyFont="1" applyFill="1" applyBorder="1" applyAlignment="1">
      <alignment vertical="center"/>
    </xf>
    <xf numFmtId="0" fontId="66" fillId="0" borderId="21" xfId="117" applyFont="1" applyFill="1" applyBorder="1" applyAlignment="1">
      <alignment horizontal="left" vertical="center"/>
    </xf>
    <xf numFmtId="2" fontId="50" fillId="0" borderId="21" xfId="117" applyNumberFormat="1" applyFont="1" applyFill="1" applyBorder="1" applyAlignment="1">
      <alignment vertical="center"/>
    </xf>
    <xf numFmtId="0" fontId="76" fillId="0" borderId="21" xfId="117" applyFont="1" applyFill="1" applyBorder="1" applyAlignment="1">
      <alignment horizontal="left" vertical="center" wrapText="1"/>
    </xf>
    <xf numFmtId="0" fontId="66" fillId="0" borderId="21" xfId="117" applyFont="1" applyFill="1" applyBorder="1" applyAlignment="1">
      <alignment horizontal="center" vertical="center"/>
    </xf>
    <xf numFmtId="3" fontId="50" fillId="0" borderId="21" xfId="117" applyNumberFormat="1" applyFont="1" applyFill="1" applyBorder="1" applyAlignment="1">
      <alignment horizontal="right" vertical="center"/>
    </xf>
    <xf numFmtId="167" fontId="50" fillId="0" borderId="21" xfId="117" applyNumberFormat="1" applyFont="1" applyFill="1" applyBorder="1" applyAlignment="1">
      <alignment horizontal="right" vertical="center"/>
    </xf>
    <xf numFmtId="2" fontId="50" fillId="0" borderId="0" xfId="117" applyNumberFormat="1" applyFont="1" applyFill="1" applyBorder="1" applyAlignment="1">
      <alignment vertical="center"/>
    </xf>
    <xf numFmtId="0" fontId="76" fillId="0" borderId="0" xfId="117" applyFont="1" applyFill="1" applyBorder="1" applyAlignment="1">
      <alignment horizontal="left" vertical="center" wrapText="1"/>
    </xf>
    <xf numFmtId="1" fontId="66" fillId="0" borderId="24" xfId="117" applyNumberFormat="1" applyFont="1" applyFill="1" applyBorder="1" applyAlignment="1">
      <alignment horizontal="center" vertical="center"/>
    </xf>
    <xf numFmtId="2" fontId="66" fillId="0" borderId="0" xfId="117" applyNumberFormat="1" applyFont="1" applyFill="1" applyBorder="1" applyAlignment="1">
      <alignment horizontal="left" vertical="center"/>
    </xf>
    <xf numFmtId="0" fontId="76" fillId="0" borderId="0" xfId="117" applyFont="1" applyFill="1" applyBorder="1" applyAlignment="1">
      <alignment horizontal="left" vertical="center"/>
    </xf>
    <xf numFmtId="1" fontId="66" fillId="0" borderId="0" xfId="117" applyNumberFormat="1" applyFont="1" applyFill="1" applyBorder="1" applyAlignment="1">
      <alignment horizontal="center" vertical="center"/>
    </xf>
    <xf numFmtId="0" fontId="60" fillId="0" borderId="0" xfId="117" applyFont="1" applyFill="1" applyBorder="1" applyAlignment="1">
      <alignment horizontal="center" vertical="center" wrapText="1"/>
    </xf>
    <xf numFmtId="16" fontId="66" fillId="0" borderId="12" xfId="117" applyNumberFormat="1" applyFont="1" applyFill="1" applyBorder="1" applyAlignment="1">
      <alignment horizontal="left" vertical="center"/>
    </xf>
    <xf numFmtId="2" fontId="66" fillId="0" borderId="16" xfId="117" applyNumberFormat="1" applyFont="1" applyFill="1" applyBorder="1" applyAlignment="1">
      <alignment horizontal="left" vertical="center"/>
    </xf>
    <xf numFmtId="1" fontId="66" fillId="0" borderId="16" xfId="117" applyNumberFormat="1" applyFont="1" applyFill="1" applyBorder="1" applyAlignment="1">
      <alignment horizontal="center" vertical="center"/>
    </xf>
    <xf numFmtId="2" fontId="66" fillId="0" borderId="21" xfId="117" applyNumberFormat="1" applyFont="1" applyFill="1" applyBorder="1" applyAlignment="1">
      <alignment horizontal="left" vertical="center"/>
    </xf>
    <xf numFmtId="1" fontId="66" fillId="0" borderId="21" xfId="117" applyNumberFormat="1" applyFont="1" applyFill="1" applyBorder="1" applyAlignment="1">
      <alignment horizontal="center" vertical="center"/>
    </xf>
    <xf numFmtId="0" fontId="50" fillId="0" borderId="11" xfId="117" applyFont="1" applyFill="1" applyBorder="1" applyAlignment="1">
      <alignment horizontal="left" vertical="center"/>
    </xf>
    <xf numFmtId="1" fontId="66" fillId="0" borderId="11" xfId="117" applyNumberFormat="1" applyFont="1" applyFill="1" applyBorder="1" applyAlignment="1">
      <alignment horizontal="center" vertical="center"/>
    </xf>
    <xf numFmtId="2" fontId="50" fillId="0" borderId="0" xfId="117" applyNumberFormat="1" applyFont="1" applyFill="1" applyBorder="1" applyAlignment="1">
      <alignment horizontal="right" vertical="center"/>
    </xf>
    <xf numFmtId="0" fontId="50" fillId="0" borderId="0" xfId="117" applyFont="1" applyFill="1" applyBorder="1" applyAlignment="1">
      <alignment horizontal="right" vertical="center"/>
    </xf>
    <xf numFmtId="0" fontId="60" fillId="17" borderId="0" xfId="117" applyFont="1" applyFill="1" applyBorder="1" applyAlignment="1">
      <alignment vertical="center"/>
    </xf>
    <xf numFmtId="0" fontId="66" fillId="17" borderId="12" xfId="117" applyFont="1" applyFill="1" applyBorder="1" applyAlignment="1">
      <alignment vertical="center"/>
    </xf>
    <xf numFmtId="0" fontId="66" fillId="17" borderId="12" xfId="0" applyFont="1" applyFill="1" applyBorder="1" applyAlignment="1">
      <alignment vertical="center"/>
    </xf>
    <xf numFmtId="2" fontId="50" fillId="17" borderId="12" xfId="117" applyNumberFormat="1" applyFont="1" applyFill="1" applyBorder="1" applyAlignment="1">
      <alignment vertical="center"/>
    </xf>
    <xf numFmtId="0" fontId="76" fillId="17" borderId="24" xfId="117" applyFont="1" applyFill="1" applyBorder="1" applyAlignment="1">
      <alignment horizontal="left" vertical="center" wrapText="1"/>
    </xf>
    <xf numFmtId="0" fontId="76" fillId="17" borderId="0" xfId="117" applyFont="1" applyFill="1" applyBorder="1" applyAlignment="1">
      <alignment vertical="center"/>
    </xf>
    <xf numFmtId="0" fontId="66" fillId="17" borderId="12" xfId="117" applyFont="1" applyFill="1" applyBorder="1" applyAlignment="1">
      <alignment horizontal="center" vertical="center"/>
    </xf>
    <xf numFmtId="0" fontId="50" fillId="17" borderId="12" xfId="117" applyFont="1" applyFill="1" applyBorder="1" applyAlignment="1">
      <alignment horizontal="right" vertical="center"/>
    </xf>
    <xf numFmtId="2" fontId="50" fillId="17" borderId="12" xfId="117" applyNumberFormat="1" applyFont="1" applyFill="1" applyBorder="1" applyAlignment="1">
      <alignment horizontal="right" vertical="center"/>
    </xf>
    <xf numFmtId="0" fontId="50" fillId="17" borderId="12" xfId="117" applyFont="1" applyFill="1" applyBorder="1" applyAlignment="1">
      <alignment horizontal="left" vertical="center"/>
    </xf>
    <xf numFmtId="2" fontId="50" fillId="17" borderId="24" xfId="117" applyNumberFormat="1" applyFont="1" applyFill="1" applyBorder="1" applyAlignment="1">
      <alignment vertical="center"/>
    </xf>
    <xf numFmtId="2" fontId="115" fillId="0" borderId="13" xfId="117" applyNumberFormat="1" applyFont="1" applyFill="1" applyBorder="1" applyAlignment="1">
      <alignment vertical="center"/>
    </xf>
    <xf numFmtId="2" fontId="115" fillId="0" borderId="16" xfId="117" applyNumberFormat="1" applyFont="1" applyFill="1" applyBorder="1" applyAlignment="1">
      <alignment vertical="center"/>
    </xf>
    <xf numFmtId="3" fontId="115" fillId="0" borderId="16" xfId="117" applyNumberFormat="1" applyFont="1" applyFill="1" applyBorder="1" applyAlignment="1">
      <alignment vertical="center"/>
    </xf>
    <xf numFmtId="167" fontId="115" fillId="0" borderId="16" xfId="117" applyNumberFormat="1" applyFont="1" applyFill="1" applyBorder="1" applyAlignment="1">
      <alignment vertical="center"/>
    </xf>
    <xf numFmtId="167" fontId="115" fillId="0" borderId="40" xfId="117" applyNumberFormat="1" applyFont="1" applyFill="1" applyBorder="1" applyAlignment="1">
      <alignment vertical="center"/>
    </xf>
    <xf numFmtId="2" fontId="115" fillId="19" borderId="0" xfId="117" applyNumberFormat="1" applyFont="1" applyFill="1" applyBorder="1" applyAlignment="1">
      <alignment horizontal="center" vertical="center"/>
    </xf>
    <xf numFmtId="2" fontId="50" fillId="0" borderId="11" xfId="117" applyNumberFormat="1" applyFont="1" applyFill="1" applyBorder="1" applyAlignment="1">
      <alignment horizontal="right" vertical="center"/>
    </xf>
    <xf numFmtId="2" fontId="74" fillId="27" borderId="0" xfId="117" applyNumberFormat="1" applyFont="1" applyFill="1" applyBorder="1" applyAlignment="1">
      <alignment horizontal="center" vertical="center"/>
    </xf>
    <xf numFmtId="2" fontId="50" fillId="0" borderId="21" xfId="117" applyNumberFormat="1" applyFont="1" applyFill="1" applyBorder="1" applyAlignment="1">
      <alignment horizontal="right" vertical="center"/>
    </xf>
    <xf numFmtId="2" fontId="52" fillId="0" borderId="0" xfId="117" applyNumberFormat="1" applyFont="1" applyFill="1" applyBorder="1" applyAlignment="1">
      <alignment horizontal="center" vertical="center"/>
    </xf>
    <xf numFmtId="2" fontId="64" fillId="0" borderId="0" xfId="117" applyNumberFormat="1" applyFont="1" applyFill="1" applyBorder="1" applyAlignment="1">
      <alignment horizontal="center" vertical="center"/>
    </xf>
    <xf numFmtId="3" fontId="50" fillId="0" borderId="0" xfId="117" applyNumberFormat="1" applyFont="1" applyFill="1" applyBorder="1" applyAlignment="1">
      <alignment horizontal="center" vertical="center"/>
    </xf>
    <xf numFmtId="167" fontId="50" fillId="0" borderId="0" xfId="117" applyNumberFormat="1" applyFont="1" applyFill="1" applyBorder="1" applyAlignment="1">
      <alignment horizontal="center" vertical="center"/>
    </xf>
    <xf numFmtId="4" fontId="60" fillId="0" borderId="0" xfId="117" applyNumberFormat="1" applyFont="1" applyFill="1" applyBorder="1" applyAlignment="1">
      <alignment vertical="center"/>
    </xf>
    <xf numFmtId="2" fontId="57" fillId="19" borderId="0" xfId="117" applyNumberFormat="1" applyFont="1" applyFill="1" applyBorder="1" applyAlignment="1">
      <alignment horizontal="center" vertical="center" wrapText="1"/>
    </xf>
    <xf numFmtId="0" fontId="66" fillId="0" borderId="12" xfId="117" applyFont="1" applyFill="1" applyBorder="1" applyAlignment="1">
      <alignment horizontal="right" vertical="center"/>
    </xf>
    <xf numFmtId="0" fontId="91" fillId="0" borderId="12" xfId="0" applyFont="1" applyBorder="1" applyAlignment="1">
      <alignment horizontal="left" vertical="center"/>
    </xf>
    <xf numFmtId="0" fontId="94" fillId="0" borderId="12" xfId="0" applyFont="1" applyBorder="1" applyAlignment="1">
      <alignment horizontal="left" vertical="center"/>
    </xf>
    <xf numFmtId="0" fontId="91" fillId="0" borderId="12" xfId="0" applyFont="1" applyBorder="1" applyAlignment="1">
      <alignment horizontal="center" vertical="center"/>
    </xf>
    <xf numFmtId="167" fontId="114" fillId="27" borderId="0" xfId="117" applyNumberFormat="1" applyFont="1" applyFill="1" applyBorder="1" applyAlignment="1">
      <alignment horizontal="center" vertical="center" wrapText="1"/>
    </xf>
    <xf numFmtId="167" fontId="121" fillId="27" borderId="0" xfId="117" applyNumberFormat="1" applyFont="1" applyFill="1" applyBorder="1" applyAlignment="1">
      <alignment horizontal="center" vertical="center" wrapText="1"/>
    </xf>
    <xf numFmtId="0" fontId="52" fillId="0" borderId="0" xfId="117" applyFont="1" applyFill="1" applyBorder="1" applyAlignment="1">
      <alignment horizontal="center" vertical="center"/>
    </xf>
    <xf numFmtId="0" fontId="52" fillId="0" borderId="0" xfId="117" applyFont="1" applyFill="1" applyBorder="1" applyAlignment="1">
      <alignment horizontal="right" vertical="center"/>
    </xf>
    <xf numFmtId="0" fontId="54" fillId="0" borderId="0" xfId="117" applyFont="1" applyFill="1" applyBorder="1" applyAlignment="1">
      <alignment horizontal="left" vertical="center"/>
    </xf>
    <xf numFmtId="0" fontId="54" fillId="0" borderId="0" xfId="117" applyFont="1" applyFill="1" applyBorder="1" applyAlignment="1">
      <alignment horizontal="center" vertical="center"/>
    </xf>
    <xf numFmtId="14" fontId="50" fillId="0" borderId="0" xfId="117" applyNumberFormat="1" applyFont="1" applyFill="1" applyBorder="1" applyAlignment="1">
      <alignment horizontal="center" vertical="center"/>
    </xf>
    <xf numFmtId="14" fontId="52" fillId="0" borderId="0" xfId="117" applyNumberFormat="1" applyFont="1" applyFill="1" applyBorder="1" applyAlignment="1">
      <alignment horizontal="center" vertical="center"/>
    </xf>
    <xf numFmtId="167" fontId="74" fillId="27" borderId="0" xfId="117" applyNumberFormat="1" applyFont="1" applyFill="1" applyBorder="1" applyAlignment="1">
      <alignment horizontal="center" vertical="center"/>
    </xf>
    <xf numFmtId="0" fontId="60" fillId="0" borderId="0" xfId="117" applyFont="1" applyFill="1" applyBorder="1" applyAlignment="1">
      <alignment vertical="center" wrapText="1"/>
    </xf>
    <xf numFmtId="167" fontId="55" fillId="27" borderId="0" xfId="117" applyNumberFormat="1" applyFont="1" applyFill="1" applyBorder="1" applyAlignment="1">
      <alignment horizontal="center" vertical="center"/>
    </xf>
    <xf numFmtId="167" fontId="82" fillId="27" borderId="0" xfId="117" applyNumberFormat="1" applyFont="1" applyFill="1" applyBorder="1" applyAlignment="1">
      <alignment horizontal="center" vertical="center"/>
    </xf>
    <xf numFmtId="167" fontId="114" fillId="27" borderId="0" xfId="117" applyNumberFormat="1" applyFont="1" applyFill="1" applyBorder="1" applyAlignment="1">
      <alignment horizontal="center" vertical="center"/>
    </xf>
    <xf numFmtId="167" fontId="74" fillId="27" borderId="0" xfId="117" applyNumberFormat="1" applyFont="1" applyFill="1" applyBorder="1" applyAlignment="1">
      <alignment horizontal="center" vertical="center" wrapText="1"/>
    </xf>
    <xf numFmtId="0" fontId="66" fillId="17" borderId="11" xfId="117" applyFont="1" applyFill="1" applyBorder="1" applyAlignment="1">
      <alignment vertical="center"/>
    </xf>
    <xf numFmtId="2" fontId="66" fillId="17" borderId="11" xfId="117" applyNumberFormat="1" applyFont="1" applyFill="1" applyBorder="1" applyAlignment="1">
      <alignment horizontal="left" vertical="center"/>
    </xf>
    <xf numFmtId="2" fontId="50" fillId="17" borderId="11" xfId="117" applyNumberFormat="1" applyFont="1" applyFill="1" applyBorder="1" applyAlignment="1">
      <alignment vertical="center"/>
    </xf>
    <xf numFmtId="0" fontId="76" fillId="17" borderId="11" xfId="117" applyFont="1" applyFill="1" applyBorder="1" applyAlignment="1">
      <alignment horizontal="left" vertical="center" wrapText="1"/>
    </xf>
    <xf numFmtId="1" fontId="66" fillId="17" borderId="11" xfId="117" applyNumberFormat="1" applyFont="1" applyFill="1" applyBorder="1" applyAlignment="1">
      <alignment horizontal="center" vertical="center"/>
    </xf>
    <xf numFmtId="3" fontId="50" fillId="17" borderId="11" xfId="117" applyNumberFormat="1" applyFont="1" applyFill="1" applyBorder="1" applyAlignment="1">
      <alignment horizontal="right" vertical="center"/>
    </xf>
    <xf numFmtId="2" fontId="50" fillId="17" borderId="11" xfId="117" applyNumberFormat="1" applyFont="1" applyFill="1" applyBorder="1" applyAlignment="1">
      <alignment horizontal="right" vertical="center"/>
    </xf>
    <xf numFmtId="0" fontId="66" fillId="17" borderId="21" xfId="117" applyFont="1" applyFill="1" applyBorder="1" applyAlignment="1">
      <alignment vertical="center"/>
    </xf>
    <xf numFmtId="2" fontId="66" fillId="17" borderId="21" xfId="117" applyNumberFormat="1" applyFont="1" applyFill="1" applyBorder="1" applyAlignment="1">
      <alignment horizontal="left" vertical="center"/>
    </xf>
    <xf numFmtId="2" fontId="50" fillId="17" borderId="21" xfId="117" applyNumberFormat="1" applyFont="1" applyFill="1" applyBorder="1" applyAlignment="1">
      <alignment vertical="center"/>
    </xf>
    <xf numFmtId="0" fontId="76" fillId="17" borderId="21" xfId="117" applyFont="1" applyFill="1" applyBorder="1" applyAlignment="1">
      <alignment horizontal="left" vertical="center" wrapText="1"/>
    </xf>
    <xf numFmtId="1" fontId="66" fillId="17" borderId="21" xfId="117" applyNumberFormat="1" applyFont="1" applyFill="1" applyBorder="1" applyAlignment="1">
      <alignment horizontal="center" vertical="center"/>
    </xf>
    <xf numFmtId="3" fontId="50" fillId="17" borderId="21" xfId="117" applyNumberFormat="1" applyFont="1" applyFill="1" applyBorder="1" applyAlignment="1">
      <alignment horizontal="right" vertical="center"/>
    </xf>
    <xf numFmtId="2" fontId="50" fillId="17" borderId="21" xfId="117" applyNumberFormat="1" applyFont="1" applyFill="1" applyBorder="1" applyAlignment="1">
      <alignment horizontal="right" vertical="center"/>
    </xf>
    <xf numFmtId="0" fontId="66" fillId="17" borderId="24" xfId="117" applyFont="1" applyFill="1" applyBorder="1" applyAlignment="1">
      <alignment vertical="center"/>
    </xf>
    <xf numFmtId="2" fontId="66" fillId="17" borderId="24" xfId="117" applyNumberFormat="1" applyFont="1" applyFill="1" applyBorder="1" applyAlignment="1">
      <alignment horizontal="left" vertical="center"/>
    </xf>
    <xf numFmtId="1" fontId="66" fillId="17" borderId="24" xfId="117" applyNumberFormat="1" applyFont="1" applyFill="1" applyBorder="1" applyAlignment="1">
      <alignment horizontal="center" vertical="center"/>
    </xf>
    <xf numFmtId="3" fontId="50" fillId="17" borderId="24" xfId="117" applyNumberFormat="1" applyFont="1" applyFill="1" applyBorder="1" applyAlignment="1">
      <alignment horizontal="right" vertical="center"/>
    </xf>
    <xf numFmtId="2" fontId="50" fillId="17" borderId="24" xfId="117" applyNumberFormat="1" applyFont="1" applyFill="1" applyBorder="1" applyAlignment="1">
      <alignment horizontal="right" vertical="center"/>
    </xf>
    <xf numFmtId="0" fontId="66" fillId="0" borderId="0" xfId="121" applyFont="1" applyBorder="1" applyAlignment="1">
      <alignment vertical="center"/>
    </xf>
    <xf numFmtId="0" fontId="66" fillId="0" borderId="0" xfId="121" applyFont="1" applyBorder="1" applyAlignment="1">
      <alignment horizontal="left" vertical="center"/>
    </xf>
    <xf numFmtId="0" fontId="66" fillId="0" borderId="0" xfId="121" applyFont="1" applyBorder="1" applyAlignment="1">
      <alignment horizontal="center" vertical="center"/>
    </xf>
    <xf numFmtId="0" fontId="59" fillId="0" borderId="0" xfId="121" applyFont="1" applyBorder="1" applyAlignment="1">
      <alignment vertical="center" wrapText="1"/>
    </xf>
    <xf numFmtId="0" fontId="59" fillId="0" borderId="0" xfId="121" applyFont="1" applyBorder="1" applyAlignment="1">
      <alignment vertical="center"/>
    </xf>
    <xf numFmtId="1" fontId="66" fillId="0" borderId="0" xfId="121" applyNumberFormat="1" applyFont="1" applyBorder="1" applyAlignment="1">
      <alignment horizontal="center" vertical="center"/>
    </xf>
    <xf numFmtId="2" fontId="66" fillId="0" borderId="0" xfId="121" applyNumberFormat="1" applyFont="1" applyBorder="1" applyAlignment="1">
      <alignment vertical="center"/>
    </xf>
    <xf numFmtId="3" fontId="50" fillId="0" borderId="0" xfId="121" applyNumberFormat="1" applyFont="1" applyBorder="1" applyAlignment="1">
      <alignment vertical="center"/>
    </xf>
    <xf numFmtId="167" fontId="50" fillId="0" borderId="0" xfId="121" applyNumberFormat="1" applyFont="1" applyBorder="1" applyAlignment="1">
      <alignment vertical="center"/>
    </xf>
    <xf numFmtId="0" fontId="60" fillId="0" borderId="0" xfId="121" applyFont="1" applyFill="1" applyBorder="1" applyAlignment="1">
      <alignment horizontal="right" vertical="center"/>
    </xf>
    <xf numFmtId="0" fontId="60" fillId="0" borderId="0" xfId="121" applyFont="1" applyBorder="1" applyAlignment="1">
      <alignment vertical="center"/>
    </xf>
    <xf numFmtId="2" fontId="69" fillId="27" borderId="32" xfId="121" applyNumberFormat="1" applyFont="1" applyFill="1" applyBorder="1" applyAlignment="1">
      <alignment horizontal="center" vertical="center" wrapText="1"/>
    </xf>
    <xf numFmtId="3" fontId="105" fillId="27" borderId="42" xfId="0" applyNumberFormat="1" applyFont="1" applyFill="1" applyBorder="1" applyAlignment="1">
      <alignment horizontal="center" vertical="center" wrapText="1"/>
    </xf>
    <xf numFmtId="167" fontId="105" fillId="27" borderId="47" xfId="0" applyNumberFormat="1" applyFont="1" applyFill="1" applyBorder="1" applyAlignment="1">
      <alignment horizontal="center" vertical="center" wrapText="1"/>
    </xf>
    <xf numFmtId="0" fontId="62" fillId="0" borderId="0" xfId="116" applyFont="1" applyFill="1" applyBorder="1" applyAlignment="1">
      <alignment horizontal="right" vertical="center"/>
    </xf>
    <xf numFmtId="0" fontId="70" fillId="0" borderId="0" xfId="121" applyFont="1" applyBorder="1" applyAlignment="1">
      <alignment horizontal="center" vertical="center"/>
    </xf>
    <xf numFmtId="0" fontId="72" fillId="0" borderId="0" xfId="121" applyFont="1" applyFill="1" applyBorder="1" applyAlignment="1">
      <alignment horizontal="right" vertical="center"/>
    </xf>
    <xf numFmtId="0" fontId="72" fillId="0" borderId="0" xfId="121" applyFont="1" applyBorder="1" applyAlignment="1">
      <alignment vertical="center"/>
    </xf>
    <xf numFmtId="0" fontId="91" fillId="0" borderId="0" xfId="121" applyFont="1" applyFill="1" applyBorder="1" applyAlignment="1">
      <alignment vertical="center"/>
    </xf>
    <xf numFmtId="0" fontId="91" fillId="0" borderId="0" xfId="121" applyFont="1" applyFill="1" applyBorder="1" applyAlignment="1">
      <alignment horizontal="center" vertical="center"/>
    </xf>
    <xf numFmtId="0" fontId="94" fillId="0" borderId="0" xfId="121" applyFont="1" applyFill="1" applyBorder="1" applyAlignment="1">
      <alignment vertical="center" wrapText="1"/>
    </xf>
    <xf numFmtId="0" fontId="94" fillId="0" borderId="0" xfId="121" applyFont="1" applyFill="1" applyBorder="1" applyAlignment="1">
      <alignment vertical="center"/>
    </xf>
    <xf numFmtId="1" fontId="91" fillId="0" borderId="0" xfId="121" applyNumberFormat="1" applyFont="1" applyFill="1" applyBorder="1" applyAlignment="1">
      <alignment horizontal="center" vertical="center"/>
    </xf>
    <xf numFmtId="2" fontId="91" fillId="0" borderId="0" xfId="121" applyNumberFormat="1" applyFont="1" applyFill="1" applyBorder="1" applyAlignment="1">
      <alignment vertical="center"/>
    </xf>
    <xf numFmtId="3" fontId="94" fillId="0" borderId="0" xfId="121" applyNumberFormat="1" applyFont="1" applyFill="1" applyBorder="1" applyAlignment="1">
      <alignment vertical="center"/>
    </xf>
    <xf numFmtId="167" fontId="94" fillId="0" borderId="0" xfId="121" applyNumberFormat="1" applyFont="1" applyFill="1" applyBorder="1" applyAlignment="1">
      <alignment vertical="center"/>
    </xf>
    <xf numFmtId="0" fontId="93" fillId="0" borderId="0" xfId="121" applyFont="1" applyFill="1" applyBorder="1" applyAlignment="1">
      <alignment horizontal="right" vertical="center"/>
    </xf>
    <xf numFmtId="0" fontId="93" fillId="0" borderId="0" xfId="121" applyFont="1" applyFill="1" applyBorder="1" applyAlignment="1">
      <alignment vertical="center"/>
    </xf>
    <xf numFmtId="0" fontId="52" fillId="0" borderId="0" xfId="121" applyFont="1" applyBorder="1" applyAlignment="1">
      <alignment horizontal="center" vertical="center"/>
    </xf>
    <xf numFmtId="0" fontId="50" fillId="0" borderId="0" xfId="121" applyFont="1" applyBorder="1" applyAlignment="1">
      <alignment horizontal="center" vertical="center" wrapText="1"/>
    </xf>
    <xf numFmtId="0" fontId="50" fillId="0" borderId="0" xfId="121" applyFont="1" applyBorder="1" applyAlignment="1">
      <alignment horizontal="center" vertical="center"/>
    </xf>
    <xf numFmtId="1" fontId="52" fillId="0" borderId="0" xfId="121" applyNumberFormat="1" applyFont="1" applyBorder="1" applyAlignment="1">
      <alignment horizontal="center" vertical="center"/>
    </xf>
    <xf numFmtId="2" fontId="52" fillId="0" borderId="0" xfId="121" applyNumberFormat="1" applyFont="1" applyBorder="1" applyAlignment="1">
      <alignment horizontal="center" vertical="center"/>
    </xf>
    <xf numFmtId="3" fontId="50" fillId="0" borderId="0" xfId="121" applyNumberFormat="1" applyFont="1" applyBorder="1" applyAlignment="1">
      <alignment horizontal="center" vertical="center"/>
    </xf>
    <xf numFmtId="167" fontId="50" fillId="0" borderId="0" xfId="121" applyNumberFormat="1" applyFont="1" applyBorder="1" applyAlignment="1">
      <alignment horizontal="center" vertical="center"/>
    </xf>
    <xf numFmtId="0" fontId="79" fillId="0" borderId="0" xfId="121" applyFont="1" applyFill="1" applyBorder="1" applyAlignment="1">
      <alignment horizontal="right" vertical="center"/>
    </xf>
    <xf numFmtId="0" fontId="79" fillId="0" borderId="0" xfId="121" applyFont="1" applyBorder="1" applyAlignment="1">
      <alignment vertical="center"/>
    </xf>
    <xf numFmtId="0" fontId="66" fillId="0" borderId="12" xfId="121" applyFont="1" applyBorder="1" applyAlignment="1">
      <alignment vertical="center"/>
    </xf>
    <xf numFmtId="0" fontId="66" fillId="0" borderId="11" xfId="121" applyFont="1" applyBorder="1" applyAlignment="1">
      <alignment horizontal="left" vertical="center"/>
    </xf>
    <xf numFmtId="0" fontId="66" fillId="0" borderId="11" xfId="121" applyFont="1" applyBorder="1" applyAlignment="1">
      <alignment horizontal="center" vertical="center"/>
    </xf>
    <xf numFmtId="0" fontId="50" fillId="0" borderId="11" xfId="121" applyFont="1" applyBorder="1" applyAlignment="1">
      <alignment vertical="center" wrapText="1"/>
    </xf>
    <xf numFmtId="0" fontId="50" fillId="0" borderId="11" xfId="121" applyFont="1" applyBorder="1" applyAlignment="1">
      <alignment vertical="center"/>
    </xf>
    <xf numFmtId="1" fontId="66" fillId="0" borderId="11" xfId="121" applyNumberFormat="1" applyFont="1" applyBorder="1" applyAlignment="1">
      <alignment horizontal="center" vertical="center"/>
    </xf>
    <xf numFmtId="2" fontId="66" fillId="0" borderId="11" xfId="121" applyNumberFormat="1" applyFont="1" applyBorder="1" applyAlignment="1">
      <alignment horizontal="right" vertical="center"/>
    </xf>
    <xf numFmtId="3" fontId="50" fillId="0" borderId="11" xfId="121" applyNumberFormat="1" applyFont="1" applyBorder="1" applyAlignment="1">
      <alignment horizontal="right" vertical="center"/>
    </xf>
    <xf numFmtId="167" fontId="50" fillId="0" borderId="11" xfId="121" applyNumberFormat="1" applyFont="1" applyBorder="1" applyAlignment="1">
      <alignment horizontal="right" vertical="center"/>
    </xf>
    <xf numFmtId="0" fontId="66" fillId="0" borderId="21" xfId="121" applyFont="1" applyBorder="1" applyAlignment="1">
      <alignment horizontal="left" vertical="center"/>
    </xf>
    <xf numFmtId="0" fontId="66" fillId="0" borderId="21" xfId="121" applyFont="1" applyBorder="1" applyAlignment="1">
      <alignment horizontal="center" vertical="center"/>
    </xf>
    <xf numFmtId="0" fontId="50" fillId="0" borderId="21" xfId="121" applyFont="1" applyBorder="1" applyAlignment="1">
      <alignment vertical="center" wrapText="1"/>
    </xf>
    <xf numFmtId="0" fontId="50" fillId="0" borderId="21" xfId="121" applyFont="1" applyBorder="1" applyAlignment="1">
      <alignment vertical="center"/>
    </xf>
    <xf numFmtId="1" fontId="66" fillId="0" borderId="21" xfId="121" applyNumberFormat="1" applyFont="1" applyBorder="1" applyAlignment="1">
      <alignment horizontal="center" vertical="center"/>
    </xf>
    <xf numFmtId="2" fontId="66" fillId="0" borderId="21" xfId="121" applyNumberFormat="1" applyFont="1" applyBorder="1" applyAlignment="1">
      <alignment horizontal="right" vertical="center"/>
    </xf>
    <xf numFmtId="3" fontId="50" fillId="0" borderId="21" xfId="121" applyNumberFormat="1" applyFont="1" applyBorder="1" applyAlignment="1">
      <alignment horizontal="right" vertical="center"/>
    </xf>
    <xf numFmtId="167" fontId="50" fillId="0" borderId="21" xfId="121" applyNumberFormat="1" applyFont="1" applyBorder="1" applyAlignment="1">
      <alignment horizontal="right" vertical="center"/>
    </xf>
    <xf numFmtId="0" fontId="66" fillId="0" borderId="24" xfId="121" applyFont="1" applyBorder="1" applyAlignment="1">
      <alignment horizontal="left" vertical="center"/>
    </xf>
    <xf numFmtId="0" fontId="66" fillId="0" borderId="24" xfId="121" applyFont="1" applyBorder="1" applyAlignment="1">
      <alignment horizontal="center" vertical="center"/>
    </xf>
    <xf numFmtId="0" fontId="50" fillId="0" borderId="24" xfId="121" applyFont="1" applyBorder="1" applyAlignment="1">
      <alignment vertical="center" wrapText="1"/>
    </xf>
    <xf numFmtId="0" fontId="50" fillId="0" borderId="24" xfId="121" applyFont="1" applyBorder="1" applyAlignment="1">
      <alignment vertical="center"/>
    </xf>
    <xf numFmtId="1" fontId="66" fillId="0" borderId="24" xfId="121" applyNumberFormat="1" applyFont="1" applyBorder="1" applyAlignment="1">
      <alignment horizontal="center" vertical="center"/>
    </xf>
    <xf numFmtId="2" fontId="66" fillId="0" borderId="24" xfId="121" applyNumberFormat="1" applyFont="1" applyBorder="1" applyAlignment="1">
      <alignment horizontal="right" vertical="center"/>
    </xf>
    <xf numFmtId="3" fontId="50" fillId="0" borderId="24" xfId="121" applyNumberFormat="1" applyFont="1" applyBorder="1" applyAlignment="1">
      <alignment horizontal="right" vertical="center"/>
    </xf>
    <xf numFmtId="167" fontId="50" fillId="0" borderId="24" xfId="121" applyNumberFormat="1" applyFont="1" applyBorder="1" applyAlignment="1">
      <alignment horizontal="right" vertical="center"/>
    </xf>
    <xf numFmtId="0" fontId="66" fillId="0" borderId="21" xfId="121" applyFont="1" applyBorder="1" applyAlignment="1">
      <alignment vertical="center"/>
    </xf>
    <xf numFmtId="0" fontId="66" fillId="0" borderId="11" xfId="121" applyFont="1" applyBorder="1" applyAlignment="1">
      <alignment vertical="center"/>
    </xf>
    <xf numFmtId="0" fontId="66" fillId="0" borderId="11" xfId="121" applyFont="1" applyFill="1" applyBorder="1" applyAlignment="1">
      <alignment horizontal="center" vertical="center"/>
    </xf>
    <xf numFmtId="0" fontId="50" fillId="0" borderId="11" xfId="121" applyFont="1" applyFill="1" applyBorder="1" applyAlignment="1">
      <alignment vertical="center"/>
    </xf>
    <xf numFmtId="1" fontId="50" fillId="0" borderId="11" xfId="121" applyNumberFormat="1" applyFont="1" applyBorder="1" applyAlignment="1">
      <alignment horizontal="right" vertical="center"/>
    </xf>
    <xf numFmtId="0" fontId="60" fillId="0" borderId="0" xfId="121" applyFont="1" applyFill="1" applyBorder="1" applyAlignment="1">
      <alignment vertical="center"/>
    </xf>
    <xf numFmtId="0" fontId="66" fillId="0" borderId="21" xfId="121" applyFont="1" applyFill="1" applyBorder="1" applyAlignment="1">
      <alignment horizontal="center" vertical="center"/>
    </xf>
    <xf numFmtId="0" fontId="50" fillId="0" borderId="21" xfId="121" applyFont="1" applyFill="1" applyBorder="1" applyAlignment="1">
      <alignment vertical="center"/>
    </xf>
    <xf numFmtId="1" fontId="50" fillId="0" borderId="21" xfId="121" applyNumberFormat="1" applyFont="1" applyBorder="1" applyAlignment="1">
      <alignment horizontal="right" vertical="center"/>
    </xf>
    <xf numFmtId="0" fontId="66" fillId="0" borderId="24" xfId="121" applyFont="1" applyBorder="1" applyAlignment="1">
      <alignment vertical="center"/>
    </xf>
    <xf numFmtId="0" fontId="66" fillId="0" borderId="24" xfId="121" applyFont="1" applyFill="1" applyBorder="1" applyAlignment="1">
      <alignment horizontal="center" vertical="center"/>
    </xf>
    <xf numFmtId="0" fontId="50" fillId="0" borderId="24" xfId="121" applyFont="1" applyFill="1" applyBorder="1" applyAlignment="1">
      <alignment vertical="center"/>
    </xf>
    <xf numFmtId="1" fontId="50" fillId="0" borderId="24" xfId="121" applyNumberFormat="1" applyFont="1" applyBorder="1" applyAlignment="1">
      <alignment horizontal="right" vertical="center"/>
    </xf>
    <xf numFmtId="0" fontId="66" fillId="0" borderId="11" xfId="121" applyFont="1" applyBorder="1" applyAlignment="1">
      <alignment horizontal="left" vertical="center" wrapText="1"/>
    </xf>
    <xf numFmtId="0" fontId="50" fillId="0" borderId="11" xfId="0" applyFont="1" applyFill="1" applyBorder="1" applyAlignment="1">
      <alignment vertical="center" wrapText="1"/>
    </xf>
    <xf numFmtId="0" fontId="60" fillId="0" borderId="11" xfId="121" applyFont="1" applyFill="1" applyBorder="1" applyAlignment="1">
      <alignment vertical="center"/>
    </xf>
    <xf numFmtId="0" fontId="66" fillId="0" borderId="24" xfId="121" applyFont="1" applyBorder="1" applyAlignment="1">
      <alignment horizontal="left" vertical="center" wrapText="1"/>
    </xf>
    <xf numFmtId="0" fontId="60" fillId="0" borderId="24" xfId="121" applyFont="1" applyFill="1" applyBorder="1" applyAlignment="1">
      <alignment vertical="center"/>
    </xf>
    <xf numFmtId="0" fontId="66" fillId="0" borderId="12" xfId="121" applyFont="1" applyFill="1" applyBorder="1" applyAlignment="1">
      <alignment horizontal="center" vertical="center"/>
    </xf>
    <xf numFmtId="0" fontId="60" fillId="0" borderId="12" xfId="121" applyFont="1" applyFill="1" applyBorder="1" applyAlignment="1">
      <alignment vertical="center"/>
    </xf>
    <xf numFmtId="1" fontId="66" fillId="0" borderId="12" xfId="121" applyNumberFormat="1" applyFont="1" applyBorder="1" applyAlignment="1">
      <alignment horizontal="center" vertical="center"/>
    </xf>
    <xf numFmtId="2" fontId="66" fillId="0" borderId="12" xfId="121" applyNumberFormat="1" applyFont="1" applyBorder="1" applyAlignment="1">
      <alignment horizontal="right" vertical="center"/>
    </xf>
    <xf numFmtId="3" fontId="50" fillId="0" borderId="12" xfId="121" applyNumberFormat="1" applyFont="1" applyBorder="1" applyAlignment="1">
      <alignment horizontal="right" vertical="center"/>
    </xf>
    <xf numFmtId="167" fontId="50" fillId="0" borderId="12" xfId="121" applyNumberFormat="1" applyFont="1" applyBorder="1" applyAlignment="1">
      <alignment horizontal="right" vertical="center"/>
    </xf>
    <xf numFmtId="0" fontId="66" fillId="0" borderId="0" xfId="121" applyFont="1" applyBorder="1" applyAlignment="1">
      <alignment horizontal="left" vertical="center" wrapText="1"/>
    </xf>
    <xf numFmtId="0" fontId="66" fillId="0" borderId="0" xfId="121" applyFont="1" applyFill="1" applyBorder="1" applyAlignment="1">
      <alignment horizontal="center" vertical="center"/>
    </xf>
    <xf numFmtId="0" fontId="50" fillId="0" borderId="0" xfId="0" applyFont="1" applyFill="1" applyBorder="1" applyAlignment="1">
      <alignment horizontal="left" vertical="center" wrapText="1"/>
    </xf>
    <xf numFmtId="2" fontId="66" fillId="0" borderId="0" xfId="121" applyNumberFormat="1" applyFont="1" applyBorder="1" applyAlignment="1">
      <alignment horizontal="right" vertical="center"/>
    </xf>
    <xf numFmtId="3" fontId="50" fillId="0" borderId="0" xfId="121" applyNumberFormat="1" applyFont="1" applyBorder="1" applyAlignment="1">
      <alignment horizontal="right" vertical="center"/>
    </xf>
    <xf numFmtId="167" fontId="50" fillId="0" borderId="0" xfId="121" applyNumberFormat="1" applyFont="1" applyBorder="1" applyAlignment="1">
      <alignment horizontal="right" vertical="center"/>
    </xf>
    <xf numFmtId="0" fontId="66" fillId="0" borderId="0" xfId="121" applyFont="1" applyFill="1" applyBorder="1" applyAlignment="1">
      <alignment vertical="center"/>
    </xf>
    <xf numFmtId="0" fontId="66" fillId="0" borderId="0" xfId="121" applyFont="1" applyFill="1" applyBorder="1" applyAlignment="1">
      <alignment horizontal="left" vertical="center"/>
    </xf>
    <xf numFmtId="0" fontId="59" fillId="0" borderId="0" xfId="121" applyFont="1" applyFill="1" applyBorder="1" applyAlignment="1">
      <alignment vertical="center" wrapText="1"/>
    </xf>
    <xf numFmtId="0" fontId="59" fillId="0" borderId="0" xfId="121" applyFont="1" applyFill="1" applyBorder="1" applyAlignment="1">
      <alignment vertical="center"/>
    </xf>
    <xf numFmtId="1" fontId="66" fillId="0" borderId="0" xfId="121" applyNumberFormat="1" applyFont="1" applyFill="1" applyBorder="1" applyAlignment="1">
      <alignment vertical="center"/>
    </xf>
    <xf numFmtId="0" fontId="50" fillId="0" borderId="11" xfId="121" applyFont="1" applyBorder="1" applyAlignment="1">
      <alignment horizontal="left" vertical="center" wrapText="1"/>
    </xf>
    <xf numFmtId="0" fontId="50" fillId="0" borderId="24" xfId="121" applyFont="1" applyBorder="1" applyAlignment="1">
      <alignment horizontal="left" vertical="center" wrapText="1"/>
    </xf>
    <xf numFmtId="0" fontId="50" fillId="0" borderId="41" xfId="121" applyFont="1" applyBorder="1" applyAlignment="1">
      <alignment vertical="center" wrapText="1"/>
    </xf>
    <xf numFmtId="49" fontId="66" fillId="0" borderId="24" xfId="121" applyNumberFormat="1" applyFont="1" applyBorder="1" applyAlignment="1">
      <alignment horizontal="center" vertical="center"/>
    </xf>
    <xf numFmtId="0" fontId="66" fillId="0" borderId="12" xfId="121" applyFont="1" applyBorder="1" applyAlignment="1">
      <alignment horizontal="center" vertical="center"/>
    </xf>
    <xf numFmtId="0" fontId="50" fillId="0" borderId="12" xfId="121" applyFont="1" applyBorder="1" applyAlignment="1">
      <alignment vertical="center" wrapText="1"/>
    </xf>
    <xf numFmtId="0" fontId="50" fillId="0" borderId="0" xfId="121" applyFont="1" applyBorder="1" applyAlignment="1">
      <alignment vertical="center" wrapText="1"/>
    </xf>
    <xf numFmtId="0" fontId="66" fillId="0" borderId="12" xfId="121" applyFont="1" applyBorder="1" applyAlignment="1">
      <alignment horizontal="left" vertical="center"/>
    </xf>
    <xf numFmtId="0" fontId="50" fillId="0" borderId="12" xfId="121" applyFont="1" applyBorder="1" applyAlignment="1">
      <alignment vertical="center"/>
    </xf>
    <xf numFmtId="1" fontId="66" fillId="0" borderId="12" xfId="121" applyNumberFormat="1" applyFont="1" applyBorder="1" applyAlignment="1">
      <alignment horizontal="center" vertical="center" wrapText="1"/>
    </xf>
    <xf numFmtId="0" fontId="50" fillId="0" borderId="41" xfId="0" applyFont="1" applyFill="1" applyBorder="1" applyAlignment="1">
      <alignment vertical="center" wrapText="1"/>
    </xf>
    <xf numFmtId="1" fontId="66" fillId="0" borderId="24" xfId="121" applyNumberFormat="1" applyFont="1" applyBorder="1" applyAlignment="1">
      <alignment horizontal="center" vertical="center" wrapText="1"/>
    </xf>
    <xf numFmtId="1" fontId="66" fillId="0" borderId="33" xfId="121" applyNumberFormat="1" applyFont="1" applyBorder="1" applyAlignment="1">
      <alignment vertical="center" wrapText="1"/>
    </xf>
    <xf numFmtId="1" fontId="66" fillId="0" borderId="33" xfId="121" applyNumberFormat="1" applyFont="1" applyBorder="1" applyAlignment="1">
      <alignment horizontal="center" vertical="center" wrapText="1"/>
    </xf>
    <xf numFmtId="1" fontId="66" fillId="0" borderId="13" xfId="121" applyNumberFormat="1" applyFont="1" applyBorder="1" applyAlignment="1">
      <alignment vertical="center" wrapText="1"/>
    </xf>
    <xf numFmtId="1" fontId="66" fillId="0" borderId="13" xfId="121" applyNumberFormat="1" applyFont="1" applyBorder="1" applyAlignment="1">
      <alignment horizontal="center" vertical="center" wrapText="1"/>
    </xf>
    <xf numFmtId="49" fontId="66" fillId="0" borderId="0" xfId="121" applyNumberFormat="1" applyFont="1" applyBorder="1" applyAlignment="1">
      <alignment horizontal="center" vertical="center"/>
    </xf>
    <xf numFmtId="1" fontId="66" fillId="0" borderId="0" xfId="121" applyNumberFormat="1" applyFont="1" applyBorder="1" applyAlignment="1">
      <alignment vertical="center" wrapText="1"/>
    </xf>
    <xf numFmtId="1" fontId="66" fillId="0" borderId="0" xfId="121" applyNumberFormat="1" applyFont="1" applyBorder="1" applyAlignment="1">
      <alignment horizontal="center" vertical="center" wrapText="1"/>
    </xf>
    <xf numFmtId="0" fontId="50" fillId="0" borderId="12" xfId="121" applyFont="1" applyBorder="1" applyAlignment="1">
      <alignment horizontal="left" vertical="center" wrapText="1"/>
    </xf>
    <xf numFmtId="0" fontId="50" fillId="0" borderId="21" xfId="121" applyFont="1" applyBorder="1" applyAlignment="1">
      <alignment horizontal="left" vertical="center" wrapText="1"/>
    </xf>
    <xf numFmtId="0" fontId="76" fillId="0" borderId="21" xfId="121" applyFont="1" applyBorder="1" applyAlignment="1">
      <alignment horizontal="right" vertical="center"/>
    </xf>
    <xf numFmtId="1" fontId="66" fillId="0" borderId="10" xfId="121" applyNumberFormat="1" applyFont="1" applyBorder="1" applyAlignment="1">
      <alignment vertical="center"/>
    </xf>
    <xf numFmtId="1" fontId="66" fillId="0" borderId="10" xfId="121" applyNumberFormat="1" applyFont="1" applyBorder="1" applyAlignment="1">
      <alignment horizontal="center" vertical="center"/>
    </xf>
    <xf numFmtId="1" fontId="66" fillId="0" borderId="21" xfId="121" applyNumberFormat="1" applyFont="1" applyBorder="1" applyAlignment="1">
      <alignment vertical="center"/>
    </xf>
    <xf numFmtId="0" fontId="76" fillId="0" borderId="24" xfId="121" applyFont="1" applyBorder="1" applyAlignment="1">
      <alignment horizontal="right" vertical="center" wrapText="1"/>
    </xf>
    <xf numFmtId="1" fontId="50" fillId="0" borderId="12" xfId="121" applyNumberFormat="1" applyFont="1" applyBorder="1" applyAlignment="1">
      <alignment horizontal="right" vertical="center"/>
    </xf>
    <xf numFmtId="0" fontId="76" fillId="0" borderId="21" xfId="121" applyFont="1" applyBorder="1" applyAlignment="1">
      <alignment horizontal="right" vertical="center" wrapText="1"/>
    </xf>
    <xf numFmtId="49" fontId="66" fillId="0" borderId="12" xfId="121" applyNumberFormat="1" applyFont="1" applyBorder="1" applyAlignment="1">
      <alignment horizontal="center" vertical="center"/>
    </xf>
    <xf numFmtId="0" fontId="67" fillId="0" borderId="0" xfId="121" applyFont="1" applyBorder="1" applyAlignment="1">
      <alignment horizontal="right" vertical="center" wrapText="1"/>
    </xf>
    <xf numFmtId="1" fontId="66" fillId="0" borderId="0" xfId="121" applyNumberFormat="1" applyFont="1" applyBorder="1" applyAlignment="1">
      <alignment vertical="center"/>
    </xf>
    <xf numFmtId="1" fontId="66" fillId="0" borderId="22" xfId="121" applyNumberFormat="1" applyFont="1" applyBorder="1" applyAlignment="1">
      <alignment horizontal="center" vertical="center"/>
    </xf>
    <xf numFmtId="0" fontId="50" fillId="0" borderId="12" xfId="121" applyFont="1" applyFill="1" applyBorder="1" applyAlignment="1">
      <alignment horizontal="left" vertical="center"/>
    </xf>
    <xf numFmtId="2" fontId="66" fillId="0" borderId="12" xfId="121" applyNumberFormat="1" applyFont="1" applyBorder="1" applyAlignment="1">
      <alignment vertical="center"/>
    </xf>
    <xf numFmtId="3" fontId="50" fillId="0" borderId="12" xfId="121" applyNumberFormat="1" applyFont="1" applyBorder="1" applyAlignment="1">
      <alignment vertical="center"/>
    </xf>
    <xf numFmtId="167" fontId="60" fillId="0" borderId="12" xfId="121" applyNumberFormat="1" applyFont="1" applyFill="1" applyBorder="1" applyAlignment="1">
      <alignment vertical="center"/>
    </xf>
    <xf numFmtId="1" fontId="66" fillId="0" borderId="33" xfId="121" applyNumberFormat="1" applyFont="1" applyBorder="1" applyAlignment="1">
      <alignment horizontal="center" vertical="center"/>
    </xf>
    <xf numFmtId="0" fontId="76" fillId="0" borderId="24" xfId="121" applyFont="1" applyBorder="1" applyAlignment="1">
      <alignment horizontal="right" vertical="center"/>
    </xf>
    <xf numFmtId="0" fontId="66" fillId="17" borderId="11" xfId="121" applyFont="1" applyFill="1" applyBorder="1" applyAlignment="1">
      <alignment vertical="center"/>
    </xf>
    <xf numFmtId="0" fontId="66" fillId="17" borderId="11" xfId="121" applyFont="1" applyFill="1" applyBorder="1" applyAlignment="1">
      <alignment horizontal="center" vertical="center"/>
    </xf>
    <xf numFmtId="0" fontId="66" fillId="0" borderId="0" xfId="121" applyFont="1" applyBorder="1" applyAlignment="1">
      <alignment vertical="center" wrapText="1"/>
    </xf>
    <xf numFmtId="0" fontId="50" fillId="0" borderId="0" xfId="121" applyFont="1" applyBorder="1" applyAlignment="1">
      <alignment horizontal="left" vertical="center" wrapText="1"/>
    </xf>
    <xf numFmtId="0" fontId="50" fillId="0" borderId="41" xfId="121" applyFont="1" applyBorder="1" applyAlignment="1">
      <alignment horizontal="left" vertical="center" wrapText="1"/>
    </xf>
    <xf numFmtId="0" fontId="50" fillId="0" borderId="0" xfId="121" applyFont="1" applyBorder="1" applyAlignment="1">
      <alignment vertical="center"/>
    </xf>
    <xf numFmtId="0" fontId="50" fillId="0" borderId="12" xfId="121" applyFont="1" applyFill="1" applyBorder="1" applyAlignment="1">
      <alignment vertical="center"/>
    </xf>
    <xf numFmtId="1" fontId="66" fillId="0" borderId="12" xfId="121" applyNumberFormat="1" applyFont="1" applyFill="1" applyBorder="1" applyAlignment="1">
      <alignment horizontal="center" vertical="center"/>
    </xf>
    <xf numFmtId="1" fontId="50" fillId="0" borderId="0" xfId="121" applyNumberFormat="1" applyFont="1" applyBorder="1" applyAlignment="1">
      <alignment horizontal="right" vertical="center"/>
    </xf>
    <xf numFmtId="0" fontId="68" fillId="0" borderId="21" xfId="121" applyFont="1" applyBorder="1" applyAlignment="1">
      <alignment horizontal="right" vertical="center"/>
    </xf>
    <xf numFmtId="0" fontId="68" fillId="0" borderId="24" xfId="121" applyFont="1" applyBorder="1" applyAlignment="1">
      <alignment horizontal="right" vertical="center"/>
    </xf>
    <xf numFmtId="1" fontId="66" fillId="0" borderId="13" xfId="121" applyNumberFormat="1" applyFont="1" applyBorder="1" applyAlignment="1">
      <alignment vertical="center"/>
    </xf>
    <xf numFmtId="1" fontId="66" fillId="0" borderId="24" xfId="121" applyNumberFormat="1" applyFont="1" applyBorder="1" applyAlignment="1">
      <alignment vertical="center"/>
    </xf>
    <xf numFmtId="0" fontId="67" fillId="0" borderId="0" xfId="121" applyFont="1" applyBorder="1" applyAlignment="1">
      <alignment horizontal="right" vertical="center"/>
    </xf>
    <xf numFmtId="2" fontId="66" fillId="0" borderId="12" xfId="121" applyNumberFormat="1" applyFont="1" applyBorder="1" applyAlignment="1">
      <alignment horizontal="center" vertical="center"/>
    </xf>
    <xf numFmtId="167" fontId="50" fillId="0" borderId="12" xfId="121" applyNumberFormat="1" applyFont="1" applyBorder="1" applyAlignment="1">
      <alignment vertical="center"/>
    </xf>
    <xf numFmtId="2" fontId="66" fillId="0" borderId="0" xfId="121" applyNumberFormat="1" applyFont="1" applyBorder="1" applyAlignment="1">
      <alignment horizontal="center" vertical="center"/>
    </xf>
    <xf numFmtId="0" fontId="66" fillId="0" borderId="12" xfId="121" applyFont="1" applyFill="1" applyBorder="1" applyAlignment="1">
      <alignment vertical="center"/>
    </xf>
    <xf numFmtId="0" fontId="68" fillId="0" borderId="12" xfId="121" applyFont="1" applyFill="1" applyBorder="1" applyAlignment="1">
      <alignment horizontal="right" vertical="center"/>
    </xf>
    <xf numFmtId="1" fontId="66" fillId="0" borderId="12" xfId="121" applyNumberFormat="1" applyFont="1" applyFill="1" applyBorder="1" applyAlignment="1">
      <alignment vertical="center"/>
    </xf>
    <xf numFmtId="0" fontId="66" fillId="0" borderId="21" xfId="121" applyFont="1" applyFill="1" applyBorder="1" applyAlignment="1">
      <alignment vertical="center"/>
    </xf>
    <xf numFmtId="0" fontId="68" fillId="0" borderId="21" xfId="121" applyFont="1" applyFill="1" applyBorder="1" applyAlignment="1">
      <alignment horizontal="right" vertical="center"/>
    </xf>
    <xf numFmtId="1" fontId="66" fillId="0" borderId="10" xfId="121" applyNumberFormat="1" applyFont="1" applyFill="1" applyBorder="1" applyAlignment="1">
      <alignment vertical="center"/>
    </xf>
    <xf numFmtId="0" fontId="66" fillId="0" borderId="24" xfId="121" applyFont="1" applyFill="1" applyBorder="1" applyAlignment="1">
      <alignment vertical="center"/>
    </xf>
    <xf numFmtId="0" fontId="68" fillId="0" borderId="24" xfId="121" applyFont="1" applyFill="1" applyBorder="1" applyAlignment="1">
      <alignment horizontal="right" vertical="center"/>
    </xf>
    <xf numFmtId="1" fontId="66" fillId="0" borderId="13" xfId="121" applyNumberFormat="1" applyFont="1" applyFill="1" applyBorder="1" applyAlignment="1">
      <alignment vertical="center"/>
    </xf>
    <xf numFmtId="1" fontId="66" fillId="0" borderId="0" xfId="121" applyNumberFormat="1" applyFont="1" applyFill="1" applyBorder="1" applyAlignment="1">
      <alignment horizontal="center" vertical="center"/>
    </xf>
    <xf numFmtId="49" fontId="66" fillId="0" borderId="12" xfId="121" applyNumberFormat="1" applyFont="1" applyFill="1" applyBorder="1" applyAlignment="1">
      <alignment horizontal="center" vertical="center"/>
    </xf>
    <xf numFmtId="0" fontId="50" fillId="0" borderId="23" xfId="0" applyFont="1" applyFill="1" applyBorder="1" applyAlignment="1">
      <alignment horizontal="left" vertical="center" wrapText="1"/>
    </xf>
    <xf numFmtId="0" fontId="82" fillId="27" borderId="43" xfId="0" applyFont="1" applyFill="1" applyBorder="1" applyAlignment="1">
      <alignment horizontal="center" vertical="center" wrapText="1" shrinkToFit="1"/>
    </xf>
    <xf numFmtId="0" fontId="82" fillId="27" borderId="16" xfId="0" applyFont="1" applyFill="1" applyBorder="1" applyAlignment="1">
      <alignment horizontal="center" vertical="center" wrapText="1" shrinkToFit="1"/>
    </xf>
    <xf numFmtId="3" fontId="82" fillId="27" borderId="43" xfId="0" applyNumberFormat="1" applyFont="1" applyFill="1" applyBorder="1" applyAlignment="1">
      <alignment horizontal="center" vertical="center" wrapText="1" shrinkToFit="1"/>
    </xf>
    <xf numFmtId="167" fontId="82" fillId="27" borderId="43" xfId="0" applyNumberFormat="1" applyFont="1" applyFill="1" applyBorder="1" applyAlignment="1">
      <alignment horizontal="center" vertical="center" wrapText="1" shrinkToFit="1"/>
    </xf>
    <xf numFmtId="0" fontId="66" fillId="0" borderId="0" xfId="0" applyFont="1" applyFill="1" applyBorder="1" applyAlignment="1">
      <alignment horizontal="right" vertical="center" wrapText="1"/>
    </xf>
    <xf numFmtId="0" fontId="82" fillId="27" borderId="0" xfId="121" applyFont="1" applyFill="1" applyBorder="1" applyAlignment="1">
      <alignment horizontal="center" vertical="center"/>
    </xf>
    <xf numFmtId="0" fontId="82" fillId="27" borderId="0" xfId="121" applyFont="1" applyFill="1" applyBorder="1" applyAlignment="1">
      <alignment horizontal="center" vertical="center" wrapText="1"/>
    </xf>
    <xf numFmtId="0" fontId="50" fillId="0" borderId="0" xfId="121" applyFont="1" applyFill="1" applyBorder="1" applyAlignment="1">
      <alignment vertical="center"/>
    </xf>
    <xf numFmtId="49" fontId="66" fillId="0" borderId="24" xfId="121" applyNumberFormat="1" applyFont="1" applyFill="1" applyBorder="1" applyAlignment="1">
      <alignment horizontal="center" vertical="center"/>
    </xf>
    <xf numFmtId="0" fontId="66" fillId="0" borderId="12" xfId="121" applyFont="1" applyBorder="1" applyAlignment="1">
      <alignment horizontal="right" vertical="center"/>
    </xf>
    <xf numFmtId="0" fontId="82" fillId="27" borderId="16" xfId="0" applyFont="1" applyFill="1" applyBorder="1" applyAlignment="1">
      <alignment horizontal="center" vertical="center"/>
    </xf>
    <xf numFmtId="0" fontId="82" fillId="27" borderId="16" xfId="0" applyFont="1" applyFill="1" applyBorder="1" applyAlignment="1">
      <alignment horizontal="center" vertical="center" wrapText="1"/>
    </xf>
    <xf numFmtId="1" fontId="66" fillId="0" borderId="13" xfId="121" applyNumberFormat="1" applyFont="1" applyBorder="1" applyAlignment="1">
      <alignment horizontal="center" vertical="center"/>
    </xf>
    <xf numFmtId="171" fontId="66" fillId="0" borderId="11" xfId="121" applyNumberFormat="1" applyFont="1" applyBorder="1" applyAlignment="1">
      <alignment horizontal="center" vertical="center"/>
    </xf>
    <xf numFmtId="0" fontId="66" fillId="0" borderId="0" xfId="121" applyFont="1" applyBorder="1" applyAlignment="1">
      <alignment horizontal="right" vertical="center"/>
    </xf>
    <xf numFmtId="0" fontId="82" fillId="27" borderId="10" xfId="0" applyFont="1" applyFill="1" applyBorder="1" applyAlignment="1">
      <alignment horizontal="center" vertical="center" wrapText="1"/>
    </xf>
    <xf numFmtId="0" fontId="82" fillId="27" borderId="0" xfId="0" applyFont="1" applyFill="1" applyBorder="1" applyAlignment="1">
      <alignment horizontal="center" vertical="center" wrapText="1"/>
    </xf>
    <xf numFmtId="0" fontId="50" fillId="0" borderId="11" xfId="121" applyFont="1" applyFill="1" applyBorder="1" applyAlignment="1">
      <alignment vertical="center" wrapText="1"/>
    </xf>
    <xf numFmtId="1" fontId="66" fillId="0" borderId="33" xfId="121" applyNumberFormat="1" applyFont="1" applyFill="1" applyBorder="1" applyAlignment="1">
      <alignment horizontal="center" vertical="center"/>
    </xf>
    <xf numFmtId="0" fontId="50" fillId="0" borderId="12" xfId="121" applyFont="1" applyFill="1" applyBorder="1" applyAlignment="1">
      <alignment vertical="center" wrapText="1"/>
    </xf>
    <xf numFmtId="0" fontId="66" fillId="3" borderId="11" xfId="121" applyFont="1" applyFill="1" applyBorder="1" applyAlignment="1">
      <alignment vertical="center"/>
    </xf>
    <xf numFmtId="0" fontId="66" fillId="3" borderId="11" xfId="121" applyFont="1" applyFill="1" applyBorder="1" applyAlignment="1">
      <alignment horizontal="left" vertical="center"/>
    </xf>
    <xf numFmtId="0" fontId="66" fillId="3" borderId="11" xfId="121" applyFont="1" applyFill="1" applyBorder="1" applyAlignment="1">
      <alignment horizontal="center" vertical="center"/>
    </xf>
    <xf numFmtId="0" fontId="50" fillId="3" borderId="11" xfId="121" applyFont="1" applyFill="1" applyBorder="1" applyAlignment="1">
      <alignment vertical="center" wrapText="1"/>
    </xf>
    <xf numFmtId="0" fontId="50" fillId="3" borderId="11" xfId="121" applyFont="1" applyFill="1" applyBorder="1" applyAlignment="1">
      <alignment vertical="center"/>
    </xf>
    <xf numFmtId="1" fontId="66" fillId="3" borderId="33" xfId="121" applyNumberFormat="1" applyFont="1" applyFill="1" applyBorder="1" applyAlignment="1">
      <alignment horizontal="center" vertical="center"/>
    </xf>
    <xf numFmtId="2" fontId="66" fillId="3" borderId="11" xfId="121" applyNumberFormat="1" applyFont="1" applyFill="1" applyBorder="1" applyAlignment="1">
      <alignment horizontal="right" vertical="center"/>
    </xf>
    <xf numFmtId="3" fontId="50" fillId="3" borderId="11" xfId="121" applyNumberFormat="1" applyFont="1" applyFill="1" applyBorder="1" applyAlignment="1">
      <alignment horizontal="right" vertical="center"/>
    </xf>
    <xf numFmtId="167" fontId="50" fillId="3" borderId="11" xfId="121" applyNumberFormat="1" applyFont="1" applyFill="1" applyBorder="1" applyAlignment="1">
      <alignment horizontal="right" vertical="center"/>
    </xf>
    <xf numFmtId="0" fontId="60" fillId="3" borderId="0" xfId="121" applyFont="1" applyFill="1" applyBorder="1" applyAlignment="1">
      <alignment vertical="center"/>
    </xf>
    <xf numFmtId="0" fontId="66" fillId="3" borderId="24" xfId="121" applyFont="1" applyFill="1" applyBorder="1" applyAlignment="1">
      <alignment vertical="center"/>
    </xf>
    <xf numFmtId="0" fontId="66" fillId="3" borderId="24" xfId="121" applyFont="1" applyFill="1" applyBorder="1" applyAlignment="1">
      <alignment horizontal="left" vertical="center"/>
    </xf>
    <xf numFmtId="0" fontId="66" fillId="3" borderId="24" xfId="121" applyFont="1" applyFill="1" applyBorder="1" applyAlignment="1">
      <alignment horizontal="center" vertical="center"/>
    </xf>
    <xf numFmtId="0" fontId="76" fillId="3" borderId="24" xfId="121" applyFont="1" applyFill="1" applyBorder="1" applyAlignment="1">
      <alignment horizontal="right" vertical="center" wrapText="1"/>
    </xf>
    <xf numFmtId="0" fontId="76" fillId="3" borderId="24" xfId="121" applyFont="1" applyFill="1" applyBorder="1" applyAlignment="1">
      <alignment horizontal="right" vertical="center"/>
    </xf>
    <xf numFmtId="1" fontId="66" fillId="3" borderId="13" xfId="121" applyNumberFormat="1" applyFont="1" applyFill="1" applyBorder="1" applyAlignment="1">
      <alignment vertical="center"/>
    </xf>
    <xf numFmtId="2" fontId="66" fillId="3" borderId="24" xfId="121" applyNumberFormat="1" applyFont="1" applyFill="1" applyBorder="1" applyAlignment="1">
      <alignment horizontal="right" vertical="center"/>
    </xf>
    <xf numFmtId="3" fontId="50" fillId="3" borderId="24" xfId="121" applyNumberFormat="1" applyFont="1" applyFill="1" applyBorder="1" applyAlignment="1">
      <alignment horizontal="right" vertical="center"/>
    </xf>
    <xf numFmtId="167" fontId="50" fillId="3" borderId="24" xfId="121" applyNumberFormat="1" applyFont="1" applyFill="1" applyBorder="1" applyAlignment="1">
      <alignment horizontal="right" vertical="center"/>
    </xf>
    <xf numFmtId="1" fontId="66" fillId="3" borderId="13" xfId="121" applyNumberFormat="1" applyFont="1" applyFill="1" applyBorder="1" applyAlignment="1">
      <alignment horizontal="center" vertical="center"/>
    </xf>
    <xf numFmtId="0" fontId="66" fillId="3" borderId="12" xfId="121" applyFont="1" applyFill="1" applyBorder="1" applyAlignment="1">
      <alignment horizontal="left" vertical="center"/>
    </xf>
    <xf numFmtId="0" fontId="66" fillId="3" borderId="12" xfId="121" applyFont="1" applyFill="1" applyBorder="1" applyAlignment="1">
      <alignment horizontal="center" vertical="center"/>
    </xf>
    <xf numFmtId="0" fontId="50" fillId="3" borderId="12" xfId="121" applyFont="1" applyFill="1" applyBorder="1" applyAlignment="1">
      <alignment vertical="center" wrapText="1"/>
    </xf>
    <xf numFmtId="0" fontId="50" fillId="3" borderId="12" xfId="121" applyFont="1" applyFill="1" applyBorder="1" applyAlignment="1">
      <alignment vertical="center"/>
    </xf>
    <xf numFmtId="1" fontId="66" fillId="3" borderId="22" xfId="121" applyNumberFormat="1" applyFont="1" applyFill="1" applyBorder="1" applyAlignment="1">
      <alignment horizontal="center" vertical="center"/>
    </xf>
    <xf numFmtId="2" fontId="66" fillId="3" borderId="12" xfId="121" applyNumberFormat="1" applyFont="1" applyFill="1" applyBorder="1" applyAlignment="1">
      <alignment horizontal="right" vertical="center"/>
    </xf>
    <xf numFmtId="1" fontId="66" fillId="3" borderId="12" xfId="121" applyNumberFormat="1" applyFont="1" applyFill="1" applyBorder="1" applyAlignment="1">
      <alignment horizontal="center" vertical="center"/>
    </xf>
    <xf numFmtId="0" fontId="66" fillId="3" borderId="21" xfId="121" applyFont="1" applyFill="1" applyBorder="1" applyAlignment="1">
      <alignment vertical="center"/>
    </xf>
    <xf numFmtId="0" fontId="66" fillId="3" borderId="21" xfId="121" applyFont="1" applyFill="1" applyBorder="1" applyAlignment="1">
      <alignment horizontal="left" vertical="center"/>
    </xf>
    <xf numFmtId="0" fontId="66" fillId="3" borderId="21" xfId="121" applyFont="1" applyFill="1" applyBorder="1" applyAlignment="1">
      <alignment horizontal="center" vertical="center"/>
    </xf>
    <xf numFmtId="0" fontId="50" fillId="3" borderId="21" xfId="121" applyFont="1" applyFill="1" applyBorder="1" applyAlignment="1">
      <alignment vertical="center" wrapText="1"/>
    </xf>
    <xf numFmtId="0" fontId="50" fillId="3" borderId="21" xfId="121" applyFont="1" applyFill="1" applyBorder="1" applyAlignment="1">
      <alignment vertical="center"/>
    </xf>
    <xf numFmtId="1" fontId="66" fillId="3" borderId="10" xfId="121" applyNumberFormat="1" applyFont="1" applyFill="1" applyBorder="1" applyAlignment="1">
      <alignment horizontal="center" vertical="center"/>
    </xf>
    <xf numFmtId="2" fontId="66" fillId="3" borderId="21" xfId="121" applyNumberFormat="1" applyFont="1" applyFill="1" applyBorder="1" applyAlignment="1">
      <alignment horizontal="right" vertical="center"/>
    </xf>
    <xf numFmtId="1" fontId="66" fillId="3" borderId="21" xfId="121" applyNumberFormat="1" applyFont="1" applyFill="1" applyBorder="1" applyAlignment="1">
      <alignment horizontal="center" vertical="center"/>
    </xf>
    <xf numFmtId="2" fontId="66" fillId="0" borderId="0" xfId="121" applyNumberFormat="1" applyFont="1" applyFill="1" applyBorder="1" applyAlignment="1">
      <alignment horizontal="right" vertical="center"/>
    </xf>
    <xf numFmtId="3" fontId="50" fillId="0" borderId="0" xfId="121" applyNumberFormat="1" applyFont="1" applyFill="1" applyBorder="1" applyAlignment="1">
      <alignment horizontal="right" vertical="center"/>
    </xf>
    <xf numFmtId="167" fontId="50" fillId="0" borderId="0" xfId="121" applyNumberFormat="1" applyFont="1" applyFill="1" applyBorder="1" applyAlignment="1">
      <alignment horizontal="right" vertical="center"/>
    </xf>
    <xf numFmtId="3" fontId="50" fillId="0" borderId="11" xfId="121" applyNumberFormat="1" applyFont="1" applyFill="1" applyBorder="1" applyAlignment="1">
      <alignment horizontal="right" vertical="center"/>
    </xf>
    <xf numFmtId="167" fontId="50" fillId="0" borderId="11" xfId="121" applyNumberFormat="1" applyFont="1" applyFill="1" applyBorder="1" applyAlignment="1">
      <alignment horizontal="right" vertical="center"/>
    </xf>
    <xf numFmtId="0" fontId="156" fillId="0" borderId="0" xfId="118" applyFill="1" applyBorder="1" applyAlignment="1">
      <alignment vertical="center"/>
    </xf>
    <xf numFmtId="0" fontId="66" fillId="0" borderId="0" xfId="118" applyFont="1" applyFill="1" applyBorder="1" applyAlignment="1">
      <alignment vertical="center"/>
    </xf>
    <xf numFmtId="0" fontId="76" fillId="0" borderId="0" xfId="0" applyFont="1" applyFill="1" applyBorder="1" applyAlignment="1">
      <alignment horizontal="left" vertical="center"/>
    </xf>
    <xf numFmtId="4" fontId="60" fillId="0" borderId="0" xfId="0" applyNumberFormat="1" applyFont="1" applyFill="1" applyBorder="1" applyAlignment="1">
      <alignment horizontal="right" vertical="center"/>
    </xf>
    <xf numFmtId="0" fontId="60" fillId="0" borderId="0" xfId="118" applyFont="1" applyFill="1" applyBorder="1" applyAlignment="1">
      <alignment vertical="center"/>
    </xf>
    <xf numFmtId="0" fontId="69" fillId="27" borderId="0" xfId="0" applyFont="1" applyFill="1" applyBorder="1" applyAlignment="1">
      <alignment horizontal="center" vertical="center" wrapText="1"/>
    </xf>
    <xf numFmtId="0" fontId="69" fillId="27" borderId="0" xfId="121" applyFont="1" applyFill="1" applyBorder="1" applyAlignment="1">
      <alignment horizontal="center" vertical="center" wrapText="1"/>
    </xf>
    <xf numFmtId="3" fontId="106" fillId="27" borderId="0" xfId="0" applyNumberFormat="1" applyFont="1" applyFill="1" applyBorder="1" applyAlignment="1">
      <alignment horizontal="center" vertical="center" wrapText="1"/>
    </xf>
    <xf numFmtId="172" fontId="70" fillId="0" borderId="0" xfId="0" applyNumberFormat="1" applyFont="1" applyBorder="1" applyAlignment="1">
      <alignment horizontal="center" vertical="center" wrapText="1"/>
    </xf>
    <xf numFmtId="3" fontId="69" fillId="27" borderId="0" xfId="0" applyNumberFormat="1" applyFont="1" applyFill="1" applyBorder="1" applyAlignment="1">
      <alignment horizontal="center" vertical="center"/>
    </xf>
    <xf numFmtId="0" fontId="69" fillId="27" borderId="0" xfId="0" applyFont="1" applyFill="1" applyBorder="1" applyAlignment="1">
      <alignment horizontal="center" vertical="center" textRotation="90" wrapText="1"/>
    </xf>
    <xf numFmtId="0" fontId="73" fillId="27" borderId="0" xfId="0" applyFont="1" applyFill="1" applyBorder="1" applyAlignment="1">
      <alignment horizontal="center" vertical="center" wrapText="1"/>
    </xf>
    <xf numFmtId="0" fontId="82" fillId="27" borderId="0" xfId="0" applyFont="1" applyFill="1" applyBorder="1" applyAlignment="1">
      <alignment horizontal="center" vertical="center"/>
    </xf>
    <xf numFmtId="4" fontId="60" fillId="0" borderId="0" xfId="0" applyNumberFormat="1" applyFont="1" applyFill="1" applyBorder="1" applyAlignment="1">
      <alignment horizontal="right" vertical="center" wrapText="1"/>
    </xf>
    <xf numFmtId="0" fontId="60" fillId="0" borderId="0" xfId="0" applyFont="1" applyFill="1" applyBorder="1" applyAlignment="1">
      <alignment horizontal="center" vertical="center" wrapText="1"/>
    </xf>
    <xf numFmtId="0" fontId="76" fillId="0" borderId="21" xfId="0" applyFont="1" applyFill="1" applyBorder="1" applyAlignment="1">
      <alignment horizontal="center" vertical="center" wrapText="1"/>
    </xf>
    <xf numFmtId="166" fontId="60" fillId="0" borderId="0" xfId="0" applyNumberFormat="1" applyFont="1" applyFill="1" applyBorder="1" applyAlignment="1">
      <alignment horizontal="right" vertical="center" wrapText="1"/>
    </xf>
    <xf numFmtId="0" fontId="76" fillId="0" borderId="0" xfId="0" applyFont="1" applyFill="1" applyBorder="1" applyAlignment="1">
      <alignment horizontal="left" vertical="center" wrapText="1"/>
    </xf>
    <xf numFmtId="3" fontId="60" fillId="0" borderId="0" xfId="0" applyNumberFormat="1" applyFont="1" applyFill="1" applyBorder="1" applyAlignment="1">
      <alignment horizontal="center" vertical="center" wrapText="1"/>
    </xf>
    <xf numFmtId="0" fontId="0" fillId="0" borderId="0" xfId="0" applyAlignment="1">
      <alignment vertical="center" wrapText="1"/>
    </xf>
    <xf numFmtId="0" fontId="93" fillId="0" borderId="12" xfId="0" applyFont="1" applyFill="1" applyBorder="1" applyAlignment="1">
      <alignment horizontal="left" vertical="center" wrapText="1"/>
    </xf>
    <xf numFmtId="0" fontId="76" fillId="0" borderId="12" xfId="0" applyFont="1" applyFill="1" applyBorder="1" applyAlignment="1">
      <alignment horizontal="center" vertical="center" wrapText="1"/>
    </xf>
    <xf numFmtId="0" fontId="76" fillId="4" borderId="0" xfId="0" applyFont="1" applyFill="1" applyBorder="1" applyAlignment="1">
      <alignment horizontal="left" vertical="center" wrapText="1"/>
    </xf>
    <xf numFmtId="3" fontId="60" fillId="4" borderId="0" xfId="0" applyNumberFormat="1" applyFont="1" applyFill="1" applyBorder="1" applyAlignment="1">
      <alignment horizontal="center" vertical="center" wrapText="1"/>
    </xf>
    <xf numFmtId="0" fontId="60" fillId="4" borderId="0" xfId="0" applyFont="1" applyFill="1" applyBorder="1" applyAlignment="1">
      <alignment horizontal="center" vertical="center" wrapText="1"/>
    </xf>
    <xf numFmtId="0" fontId="0" fillId="4" borderId="0" xfId="0" applyFill="1" applyAlignment="1">
      <alignment vertical="center" wrapText="1"/>
    </xf>
    <xf numFmtId="0" fontId="60" fillId="4" borderId="0" xfId="0" applyFont="1" applyFill="1" applyBorder="1" applyAlignment="1">
      <alignment vertical="center" wrapText="1"/>
    </xf>
    <xf numFmtId="0" fontId="60" fillId="0" borderId="16" xfId="0" applyFont="1" applyFill="1" applyBorder="1" applyAlignment="1">
      <alignment vertical="center" wrapText="1"/>
    </xf>
    <xf numFmtId="0" fontId="50" fillId="4" borderId="21" xfId="0" applyFont="1" applyFill="1" applyBorder="1" applyAlignment="1">
      <alignment horizontal="left" vertical="center" wrapText="1"/>
    </xf>
    <xf numFmtId="0" fontId="50" fillId="4" borderId="10" xfId="0" applyFont="1" applyFill="1" applyBorder="1" applyAlignment="1">
      <alignment horizontal="left" vertical="center" wrapText="1"/>
    </xf>
    <xf numFmtId="0" fontId="93" fillId="0" borderId="11" xfId="0" applyFont="1" applyFill="1" applyBorder="1" applyAlignment="1">
      <alignment horizontal="left" vertical="center" wrapText="1"/>
    </xf>
    <xf numFmtId="0" fontId="93" fillId="0" borderId="21" xfId="0" applyFont="1" applyFill="1" applyBorder="1" applyAlignment="1">
      <alignment horizontal="left" vertical="center" wrapText="1"/>
    </xf>
    <xf numFmtId="0" fontId="93" fillId="0" borderId="24" xfId="0" applyFont="1" applyFill="1" applyBorder="1" applyAlignment="1">
      <alignment horizontal="left" vertical="center" wrapText="1"/>
    </xf>
    <xf numFmtId="0" fontId="50" fillId="4" borderId="24" xfId="0" applyFont="1" applyFill="1" applyBorder="1" applyAlignment="1">
      <alignment horizontal="left" vertical="center" wrapText="1"/>
    </xf>
    <xf numFmtId="0" fontId="76" fillId="0" borderId="24" xfId="0" applyFont="1" applyFill="1" applyBorder="1" applyAlignment="1">
      <alignment horizontal="center" vertical="center" wrapText="1"/>
    </xf>
    <xf numFmtId="0" fontId="93" fillId="0" borderId="24" xfId="0" applyFont="1" applyFill="1" applyBorder="1" applyAlignment="1">
      <alignment vertical="center" wrapText="1"/>
    </xf>
    <xf numFmtId="0" fontId="0" fillId="4" borderId="0" xfId="0" applyFill="1" applyBorder="1" applyAlignment="1">
      <alignment vertical="center" wrapText="1"/>
    </xf>
    <xf numFmtId="0" fontId="60" fillId="0" borderId="41" xfId="0" applyFont="1" applyFill="1" applyBorder="1" applyAlignment="1">
      <alignment vertical="center" wrapText="1"/>
    </xf>
    <xf numFmtId="0" fontId="50" fillId="4" borderId="11" xfId="0" applyFont="1" applyFill="1" applyBorder="1" applyAlignment="1">
      <alignment horizontal="left" vertical="center" wrapText="1"/>
    </xf>
    <xf numFmtId="0" fontId="76" fillId="0" borderId="11" xfId="0" applyFont="1" applyFill="1" applyBorder="1" applyAlignment="1">
      <alignment horizontal="center" vertical="center" wrapText="1"/>
    </xf>
    <xf numFmtId="0" fontId="50" fillId="4" borderId="0" xfId="0" applyFont="1" applyFill="1" applyBorder="1" applyAlignment="1">
      <alignment horizontal="left" vertical="center" wrapText="1"/>
    </xf>
    <xf numFmtId="0" fontId="60" fillId="0" borderId="15" xfId="0" applyFont="1" applyFill="1" applyBorder="1" applyAlignment="1">
      <alignment vertical="center" wrapText="1"/>
    </xf>
    <xf numFmtId="0" fontId="93" fillId="0" borderId="12" xfId="0" applyFont="1" applyFill="1" applyBorder="1" applyAlignment="1">
      <alignment vertical="center" wrapText="1"/>
    </xf>
    <xf numFmtId="0" fontId="50" fillId="4" borderId="12" xfId="0" applyFont="1" applyFill="1" applyBorder="1" applyAlignment="1">
      <alignment horizontal="left" vertical="center" wrapText="1"/>
    </xf>
    <xf numFmtId="0" fontId="93" fillId="0" borderId="0" xfId="0" applyFont="1" applyFill="1" applyBorder="1" applyAlignment="1">
      <alignment horizontal="center" wrapText="1"/>
    </xf>
    <xf numFmtId="0" fontId="60" fillId="0" borderId="21" xfId="0" applyFont="1" applyFill="1" applyBorder="1" applyAlignment="1">
      <alignment horizontal="left" vertical="center" wrapText="1"/>
    </xf>
    <xf numFmtId="0" fontId="59" fillId="0" borderId="0" xfId="118" applyFont="1" applyFill="1" applyBorder="1" applyAlignment="1">
      <alignment vertical="center"/>
    </xf>
    <xf numFmtId="0" fontId="0" fillId="0" borderId="0" xfId="118" applyFont="1" applyFill="1" applyBorder="1" applyAlignment="1">
      <alignment vertical="center"/>
    </xf>
    <xf numFmtId="0" fontId="125" fillId="0" borderId="12" xfId="118" applyFont="1" applyFill="1" applyBorder="1" applyAlignment="1">
      <alignment vertical="center"/>
    </xf>
    <xf numFmtId="0" fontId="108" fillId="0" borderId="12" xfId="0" applyFont="1" applyFill="1" applyBorder="1" applyAlignment="1">
      <alignment horizontal="left" vertical="center"/>
    </xf>
    <xf numFmtId="0" fontId="125" fillId="0" borderId="12" xfId="0" applyFont="1" applyFill="1" applyBorder="1" applyAlignment="1">
      <alignment horizontal="center" vertical="center"/>
    </xf>
    <xf numFmtId="3" fontId="108" fillId="0" borderId="12" xfId="0" applyNumberFormat="1" applyFont="1" applyFill="1" applyBorder="1" applyAlignment="1">
      <alignment horizontal="right" vertical="center"/>
    </xf>
    <xf numFmtId="0" fontId="59" fillId="0" borderId="12" xfId="118" applyFont="1" applyFill="1" applyBorder="1" applyAlignment="1">
      <alignment vertical="center"/>
    </xf>
    <xf numFmtId="0" fontId="66" fillId="0" borderId="12" xfId="118" applyFont="1" applyFill="1" applyBorder="1" applyAlignment="1">
      <alignment vertical="center"/>
    </xf>
    <xf numFmtId="0" fontId="67" fillId="0" borderId="12" xfId="0" applyFont="1" applyFill="1" applyBorder="1" applyAlignment="1">
      <alignment horizontal="left" vertical="center"/>
    </xf>
    <xf numFmtId="0" fontId="66" fillId="0" borderId="0" xfId="120" applyFont="1" applyFill="1" applyBorder="1" applyAlignment="1">
      <alignment horizontal="center" vertical="center"/>
    </xf>
    <xf numFmtId="0" fontId="66" fillId="0" borderId="0" xfId="120" applyFont="1" applyFill="1" applyBorder="1" applyAlignment="1">
      <alignment horizontal="left" vertical="center"/>
    </xf>
    <xf numFmtId="0" fontId="59" fillId="0" borderId="0" xfId="120" applyFont="1" applyFill="1" applyBorder="1" applyAlignment="1">
      <alignment horizontal="left" vertical="center" wrapText="1"/>
    </xf>
    <xf numFmtId="4" fontId="66" fillId="0" borderId="0" xfId="120" applyNumberFormat="1" applyFont="1" applyFill="1" applyBorder="1" applyAlignment="1">
      <alignment horizontal="right" vertical="center"/>
    </xf>
    <xf numFmtId="3" fontId="50" fillId="0" borderId="0" xfId="120" applyNumberFormat="1" applyFont="1" applyFill="1" applyBorder="1" applyAlignment="1">
      <alignment horizontal="right" vertical="center"/>
    </xf>
    <xf numFmtId="166" fontId="50" fillId="0" borderId="0" xfId="120" applyNumberFormat="1" applyFont="1" applyFill="1" applyBorder="1" applyAlignment="1">
      <alignment horizontal="right" vertical="center"/>
    </xf>
    <xf numFmtId="167" fontId="50" fillId="0" borderId="0" xfId="120" applyNumberFormat="1" applyFont="1" applyFill="1" applyBorder="1" applyAlignment="1">
      <alignment horizontal="right" vertical="center"/>
    </xf>
    <xf numFmtId="2" fontId="60" fillId="0" borderId="0" xfId="120" applyNumberFormat="1" applyFont="1" applyFill="1" applyBorder="1" applyAlignment="1">
      <alignment horizontal="right" vertical="center"/>
    </xf>
    <xf numFmtId="0" fontId="60" fillId="0" borderId="0" xfId="120" applyFont="1" applyFill="1" applyBorder="1" applyAlignment="1">
      <alignment vertical="center"/>
    </xf>
    <xf numFmtId="0" fontId="105" fillId="27" borderId="22" xfId="121" applyFont="1" applyFill="1" applyBorder="1" applyAlignment="1">
      <alignment horizontal="center" vertical="center"/>
    </xf>
    <xf numFmtId="0" fontId="105" fillId="27" borderId="31" xfId="121" applyFont="1" applyFill="1" applyBorder="1" applyAlignment="1">
      <alignment horizontal="center" vertical="center"/>
    </xf>
    <xf numFmtId="0" fontId="105" fillId="27" borderId="42" xfId="121" applyFont="1" applyFill="1" applyBorder="1" applyAlignment="1">
      <alignment horizontal="center" vertical="center" wrapText="1"/>
    </xf>
    <xf numFmtId="0" fontId="69" fillId="27" borderId="31" xfId="120" applyFont="1" applyFill="1" applyBorder="1" applyAlignment="1">
      <alignment horizontal="center" vertical="center" wrapText="1"/>
    </xf>
    <xf numFmtId="0" fontId="105" fillId="27" borderId="31" xfId="120" applyFont="1" applyFill="1" applyBorder="1" applyAlignment="1">
      <alignment horizontal="center" vertical="center" wrapText="1"/>
    </xf>
    <xf numFmtId="0" fontId="105" fillId="27" borderId="32" xfId="121" applyFont="1" applyFill="1" applyBorder="1" applyAlignment="1">
      <alignment horizontal="center" vertical="center" wrapText="1"/>
    </xf>
    <xf numFmtId="3" fontId="106" fillId="27" borderId="28" xfId="0" applyNumberFormat="1" applyFont="1" applyFill="1" applyBorder="1" applyAlignment="1">
      <alignment horizontal="center" vertical="center" wrapText="1"/>
    </xf>
    <xf numFmtId="3" fontId="106" fillId="27" borderId="27" xfId="0" applyNumberFormat="1" applyFont="1" applyFill="1" applyBorder="1" applyAlignment="1">
      <alignment horizontal="center" vertical="center" wrapText="1"/>
    </xf>
    <xf numFmtId="167" fontId="105" fillId="0" borderId="0" xfId="0" applyNumberFormat="1" applyFont="1" applyFill="1" applyBorder="1" applyAlignment="1">
      <alignment horizontal="center" vertical="center" wrapText="1"/>
    </xf>
    <xf numFmtId="49" fontId="70" fillId="0" borderId="0" xfId="120" applyNumberFormat="1" applyFont="1" applyFill="1" applyBorder="1" applyAlignment="1">
      <alignment horizontal="center" vertical="center" wrapText="1"/>
    </xf>
    <xf numFmtId="0" fontId="70" fillId="0" borderId="0" xfId="120" applyFont="1" applyFill="1" applyBorder="1" applyAlignment="1">
      <alignment horizontal="center" vertical="center" wrapText="1"/>
    </xf>
    <xf numFmtId="167" fontId="69" fillId="0" borderId="0" xfId="0" applyNumberFormat="1" applyFont="1" applyFill="1" applyBorder="1" applyAlignment="1">
      <alignment horizontal="center" vertical="center"/>
    </xf>
    <xf numFmtId="167" fontId="71" fillId="0" borderId="0" xfId="120" applyNumberFormat="1" applyFont="1" applyFill="1" applyBorder="1" applyAlignment="1">
      <alignment horizontal="center" vertical="center"/>
    </xf>
    <xf numFmtId="167" fontId="82" fillId="0" borderId="0" xfId="0" applyNumberFormat="1" applyFont="1" applyFill="1" applyBorder="1" applyAlignment="1">
      <alignment horizontal="center" vertical="center"/>
    </xf>
    <xf numFmtId="2" fontId="60" fillId="0" borderId="0" xfId="0" applyNumberFormat="1" applyFont="1" applyFill="1" applyBorder="1" applyAlignment="1">
      <alignment vertical="center"/>
    </xf>
    <xf numFmtId="0" fontId="91" fillId="0" borderId="0" xfId="0" applyFont="1" applyFill="1" applyBorder="1" applyAlignment="1">
      <alignment horizontal="left" vertical="center"/>
    </xf>
    <xf numFmtId="0" fontId="96" fillId="0" borderId="0" xfId="0" applyFont="1" applyFill="1" applyBorder="1" applyAlignment="1">
      <alignment horizontal="left" vertical="center"/>
    </xf>
    <xf numFmtId="0" fontId="91" fillId="0" borderId="0" xfId="0" applyFont="1" applyFill="1" applyBorder="1" applyAlignment="1">
      <alignment horizontal="center" vertical="center"/>
    </xf>
    <xf numFmtId="1" fontId="50" fillId="0" borderId="0" xfId="0" applyNumberFormat="1" applyFont="1" applyFill="1" applyBorder="1" applyAlignment="1">
      <alignment horizontal="right" vertical="center"/>
    </xf>
    <xf numFmtId="0" fontId="91" fillId="0" borderId="12" xfId="0" applyFont="1" applyFill="1" applyBorder="1" applyAlignment="1">
      <alignment horizontal="left" vertical="center"/>
    </xf>
    <xf numFmtId="0" fontId="96" fillId="0" borderId="12" xfId="0" applyFont="1" applyFill="1" applyBorder="1" applyAlignment="1">
      <alignment horizontal="left" vertical="center"/>
    </xf>
    <xf numFmtId="0" fontId="91" fillId="0" borderId="12" xfId="0" applyFont="1" applyFill="1" applyBorder="1" applyAlignment="1">
      <alignment horizontal="center" vertical="center"/>
    </xf>
    <xf numFmtId="1" fontId="50" fillId="0" borderId="12" xfId="0" applyNumberFormat="1" applyFont="1" applyFill="1" applyBorder="1" applyAlignment="1">
      <alignment horizontal="right" vertical="center"/>
    </xf>
    <xf numFmtId="0" fontId="91" fillId="0" borderId="11" xfId="0" applyFont="1" applyFill="1" applyBorder="1" applyAlignment="1">
      <alignment horizontal="left" vertical="center"/>
    </xf>
    <xf numFmtId="0" fontId="91" fillId="0" borderId="11" xfId="0" applyFont="1" applyFill="1" applyBorder="1" applyAlignment="1">
      <alignment horizontal="center" vertical="center"/>
    </xf>
    <xf numFmtId="1" fontId="50" fillId="0" borderId="11" xfId="0" applyNumberFormat="1" applyFont="1" applyFill="1" applyBorder="1" applyAlignment="1">
      <alignment horizontal="right" vertical="center"/>
    </xf>
    <xf numFmtId="0" fontId="94" fillId="0" borderId="25" xfId="0" applyFont="1" applyFill="1" applyBorder="1" applyAlignment="1">
      <alignment horizontal="left" vertical="center" wrapText="1"/>
    </xf>
    <xf numFmtId="0" fontId="91" fillId="0" borderId="61" xfId="0" applyFont="1" applyFill="1" applyBorder="1" applyAlignment="1">
      <alignment horizontal="center" vertical="center"/>
    </xf>
    <xf numFmtId="166" fontId="50" fillId="0" borderId="11" xfId="0" applyNumberFormat="1" applyFont="1" applyFill="1" applyBorder="1" applyAlignment="1">
      <alignment horizontal="right" vertical="center"/>
    </xf>
    <xf numFmtId="0" fontId="91" fillId="0" borderId="24" xfId="0" applyFont="1" applyFill="1" applyBorder="1" applyAlignment="1">
      <alignment horizontal="left" vertical="center"/>
    </xf>
    <xf numFmtId="0" fontId="91" fillId="0" borderId="35" xfId="0" applyFont="1" applyFill="1" applyBorder="1" applyAlignment="1">
      <alignment horizontal="center" vertical="center"/>
    </xf>
    <xf numFmtId="0" fontId="91" fillId="0" borderId="24" xfId="0" applyFont="1" applyFill="1" applyBorder="1" applyAlignment="1">
      <alignment horizontal="center" vertical="center"/>
    </xf>
    <xf numFmtId="166" fontId="50" fillId="0" borderId="24" xfId="0" applyNumberFormat="1" applyFont="1" applyFill="1" applyBorder="1" applyAlignment="1">
      <alignment horizontal="right" vertical="center"/>
    </xf>
    <xf numFmtId="0" fontId="94" fillId="0" borderId="23" xfId="0" applyFont="1" applyFill="1" applyBorder="1" applyAlignment="1">
      <alignment horizontal="left" vertical="center" wrapText="1"/>
    </xf>
    <xf numFmtId="0" fontId="91" fillId="0" borderId="13" xfId="0" applyFont="1" applyFill="1" applyBorder="1" applyAlignment="1">
      <alignment horizontal="center" vertical="center"/>
    </xf>
    <xf numFmtId="166" fontId="50" fillId="0" borderId="40" xfId="0" applyNumberFormat="1" applyFont="1" applyFill="1" applyBorder="1" applyAlignment="1">
      <alignment horizontal="right" vertical="center"/>
    </xf>
    <xf numFmtId="0" fontId="96" fillId="0" borderId="12" xfId="0" applyFont="1" applyFill="1" applyBorder="1" applyAlignment="1">
      <alignment horizontal="left" vertical="center" wrapText="1"/>
    </xf>
    <xf numFmtId="0" fontId="91" fillId="0" borderId="24" xfId="0" applyFont="1" applyFill="1" applyBorder="1" applyAlignment="1">
      <alignment horizontal="center" vertical="center" wrapText="1"/>
    </xf>
    <xf numFmtId="1" fontId="50" fillId="0" borderId="24" xfId="0" applyNumberFormat="1" applyFont="1" applyFill="1" applyBorder="1" applyAlignment="1">
      <alignment horizontal="right" vertical="center"/>
    </xf>
    <xf numFmtId="0" fontId="66" fillId="0" borderId="54" xfId="0" applyFont="1" applyFill="1" applyBorder="1" applyAlignment="1">
      <alignment horizontal="left" vertical="center"/>
    </xf>
    <xf numFmtId="0" fontId="91" fillId="0" borderId="54" xfId="0" applyFont="1" applyFill="1" applyBorder="1" applyAlignment="1">
      <alignment horizontal="left" vertical="center"/>
    </xf>
    <xf numFmtId="0" fontId="50" fillId="0" borderId="54" xfId="0" applyFont="1" applyFill="1" applyBorder="1" applyAlignment="1">
      <alignment horizontal="left" vertical="center" wrapText="1"/>
    </xf>
    <xf numFmtId="0" fontId="96" fillId="0" borderId="34" xfId="0" applyFont="1" applyFill="1" applyBorder="1" applyAlignment="1">
      <alignment horizontal="left" vertical="center"/>
    </xf>
    <xf numFmtId="0" fontId="91" fillId="0" borderId="34" xfId="0" applyFont="1" applyFill="1" applyBorder="1" applyAlignment="1">
      <alignment horizontal="center" vertical="center"/>
    </xf>
    <xf numFmtId="0" fontId="91" fillId="0" borderId="54" xfId="0" applyFont="1" applyFill="1" applyBorder="1" applyAlignment="1">
      <alignment horizontal="center" vertical="center"/>
    </xf>
    <xf numFmtId="2" fontId="66" fillId="0" borderId="54" xfId="0" applyNumberFormat="1" applyFont="1" applyFill="1" applyBorder="1" applyAlignment="1">
      <alignment horizontal="right" vertical="center"/>
    </xf>
    <xf numFmtId="1" fontId="50" fillId="0" borderId="54" xfId="0" applyNumberFormat="1" applyFont="1" applyFill="1" applyBorder="1" applyAlignment="1">
      <alignment horizontal="right" vertical="center"/>
    </xf>
    <xf numFmtId="0" fontId="96" fillId="0" borderId="11" xfId="0" applyFont="1" applyFill="1" applyBorder="1" applyAlignment="1">
      <alignment horizontal="left" vertical="center"/>
    </xf>
    <xf numFmtId="0" fontId="96" fillId="0" borderId="24" xfId="0" applyFont="1" applyFill="1" applyBorder="1" applyAlignment="1">
      <alignment horizontal="left" vertical="center"/>
    </xf>
    <xf numFmtId="0" fontId="50" fillId="0" borderId="12" xfId="116" applyFont="1" applyFill="1" applyBorder="1" applyAlignment="1">
      <alignment vertical="center"/>
    </xf>
    <xf numFmtId="1" fontId="50" fillId="0" borderId="12" xfId="116" applyNumberFormat="1" applyFont="1" applyFill="1" applyBorder="1" applyAlignment="1">
      <alignment vertical="center"/>
    </xf>
    <xf numFmtId="0" fontId="59" fillId="0" borderId="0" xfId="116" applyFont="1" applyFill="1" applyBorder="1" applyAlignment="1">
      <alignment horizontal="left" vertical="center"/>
    </xf>
    <xf numFmtId="0" fontId="60" fillId="0" borderId="0" xfId="116" applyFont="1" applyFill="1" applyBorder="1" applyAlignment="1">
      <alignment horizontal="left" vertical="center"/>
    </xf>
    <xf numFmtId="0" fontId="0" fillId="0" borderId="0" xfId="0" applyFill="1" applyAlignment="1">
      <alignment vertical="center"/>
    </xf>
    <xf numFmtId="0" fontId="60" fillId="0" borderId="0" xfId="120" applyFont="1" applyFill="1" applyBorder="1" applyAlignment="1">
      <alignment horizontal="center" vertical="center"/>
    </xf>
    <xf numFmtId="0" fontId="91" fillId="0" borderId="12" xfId="120" applyFont="1" applyFill="1" applyBorder="1" applyAlignment="1">
      <alignment horizontal="left" vertical="center"/>
    </xf>
    <xf numFmtId="0" fontId="94" fillId="0" borderId="12" xfId="120" applyFont="1" applyFill="1" applyBorder="1" applyAlignment="1">
      <alignment horizontal="left" vertical="center"/>
    </xf>
    <xf numFmtId="0" fontId="127" fillId="0" borderId="12" xfId="120" applyFont="1" applyFill="1" applyBorder="1" applyAlignment="1">
      <alignment horizontal="left" vertical="center"/>
    </xf>
    <xf numFmtId="0" fontId="91" fillId="0" borderId="12" xfId="120" applyFont="1" applyFill="1" applyBorder="1" applyAlignment="1">
      <alignment horizontal="center" vertical="center"/>
    </xf>
    <xf numFmtId="4" fontId="66" fillId="0" borderId="12" xfId="120" applyNumberFormat="1" applyFont="1" applyFill="1" applyBorder="1" applyAlignment="1">
      <alignment horizontal="right" vertical="center"/>
    </xf>
    <xf numFmtId="1" fontId="50" fillId="0" borderId="12" xfId="120" applyNumberFormat="1" applyFont="1" applyFill="1" applyBorder="1" applyAlignment="1">
      <alignment horizontal="right" vertical="center"/>
    </xf>
    <xf numFmtId="1" fontId="50" fillId="0" borderId="0" xfId="120" applyNumberFormat="1" applyFont="1" applyFill="1" applyBorder="1" applyAlignment="1">
      <alignment horizontal="right" vertical="center"/>
    </xf>
    <xf numFmtId="4" fontId="60" fillId="0" borderId="0" xfId="120" applyNumberFormat="1" applyFont="1" applyFill="1" applyBorder="1" applyAlignment="1">
      <alignment vertical="center"/>
    </xf>
    <xf numFmtId="0" fontId="94" fillId="0" borderId="0" xfId="120" applyFont="1" applyFill="1" applyBorder="1" applyAlignment="1">
      <alignment horizontal="left" vertical="center" wrapText="1"/>
    </xf>
    <xf numFmtId="0" fontId="127" fillId="0" borderId="0" xfId="0" applyFont="1" applyFill="1" applyBorder="1" applyAlignment="1">
      <alignment horizontal="left" vertical="center"/>
    </xf>
    <xf numFmtId="4" fontId="66" fillId="0" borderId="0" xfId="0" applyNumberFormat="1" applyFont="1" applyFill="1" applyBorder="1" applyAlignment="1">
      <alignment horizontal="right" vertical="center"/>
    </xf>
    <xf numFmtId="166" fontId="50" fillId="0" borderId="0" xfId="0" applyNumberFormat="1" applyFont="1" applyFill="1" applyBorder="1" applyAlignment="1">
      <alignment horizontal="right" vertical="center"/>
    </xf>
    <xf numFmtId="0" fontId="50" fillId="0" borderId="0" xfId="120" applyFont="1" applyFill="1" applyBorder="1" applyAlignment="1">
      <alignment horizontal="left" vertical="center" wrapText="1"/>
    </xf>
    <xf numFmtId="0" fontId="52" fillId="0" borderId="0" xfId="120" applyFont="1" applyFill="1" applyBorder="1" applyAlignment="1">
      <alignment horizontal="left" vertical="center"/>
    </xf>
    <xf numFmtId="167" fontId="82" fillId="27" borderId="0" xfId="0" applyNumberFormat="1" applyFont="1" applyFill="1" applyBorder="1" applyAlignment="1">
      <alignment horizontal="center" vertical="center"/>
    </xf>
    <xf numFmtId="0" fontId="91" fillId="0" borderId="11" xfId="120" applyFont="1" applyFill="1" applyBorder="1" applyAlignment="1">
      <alignment horizontal="left" vertical="center"/>
    </xf>
    <xf numFmtId="0" fontId="94" fillId="0" borderId="11" xfId="0" applyFont="1" applyFill="1" applyBorder="1" applyAlignment="1">
      <alignment horizontal="left" vertical="center"/>
    </xf>
    <xf numFmtId="0" fontId="91" fillId="0" borderId="11" xfId="120" applyFont="1" applyFill="1" applyBorder="1" applyAlignment="1">
      <alignment horizontal="center" vertical="center"/>
    </xf>
    <xf numFmtId="4" fontId="66" fillId="0" borderId="11" xfId="120" applyNumberFormat="1" applyFont="1" applyFill="1" applyBorder="1" applyAlignment="1">
      <alignment horizontal="right" vertical="center"/>
    </xf>
    <xf numFmtId="1" fontId="94" fillId="0" borderId="11" xfId="120" applyNumberFormat="1" applyFont="1" applyFill="1" applyBorder="1" applyAlignment="1">
      <alignment horizontal="right" vertical="center"/>
    </xf>
    <xf numFmtId="1" fontId="94" fillId="0" borderId="0" xfId="120" applyNumberFormat="1" applyFont="1" applyFill="1" applyBorder="1" applyAlignment="1">
      <alignment horizontal="right" vertical="center"/>
    </xf>
    <xf numFmtId="0" fontId="66" fillId="0" borderId="21" xfId="120" applyFont="1" applyFill="1" applyBorder="1" applyAlignment="1">
      <alignment horizontal="left" vertical="center"/>
    </xf>
    <xf numFmtId="0" fontId="91" fillId="0" borderId="21" xfId="120" applyFont="1" applyFill="1" applyBorder="1" applyAlignment="1">
      <alignment horizontal="left" vertical="center"/>
    </xf>
    <xf numFmtId="0" fontId="94" fillId="0" borderId="21" xfId="0" applyFont="1" applyFill="1" applyBorder="1" applyAlignment="1">
      <alignment horizontal="left" vertical="center"/>
    </xf>
    <xf numFmtId="0" fontId="91" fillId="0" borderId="21" xfId="120" applyFont="1" applyFill="1" applyBorder="1" applyAlignment="1">
      <alignment horizontal="center" vertical="center"/>
    </xf>
    <xf numFmtId="4" fontId="66" fillId="0" borderId="21" xfId="120" applyNumberFormat="1" applyFont="1" applyFill="1" applyBorder="1" applyAlignment="1">
      <alignment horizontal="right" vertical="center"/>
    </xf>
    <xf numFmtId="1" fontId="94" fillId="0" borderId="21" xfId="120" applyNumberFormat="1" applyFont="1" applyFill="1" applyBorder="1" applyAlignment="1">
      <alignment horizontal="right" vertical="center"/>
    </xf>
    <xf numFmtId="0" fontId="94" fillId="0" borderId="21" xfId="120" applyFont="1" applyFill="1" applyBorder="1" applyAlignment="1">
      <alignment horizontal="left" vertical="center"/>
    </xf>
    <xf numFmtId="0" fontId="91" fillId="0" borderId="21" xfId="0" applyFont="1" applyFill="1" applyBorder="1" applyAlignment="1">
      <alignment horizontal="center" vertical="center"/>
    </xf>
    <xf numFmtId="3" fontId="50" fillId="0" borderId="21" xfId="120" applyNumberFormat="1" applyFont="1" applyFill="1" applyBorder="1" applyAlignment="1">
      <alignment horizontal="right" vertical="center"/>
    </xf>
    <xf numFmtId="1" fontId="50" fillId="0" borderId="21" xfId="120" applyNumberFormat="1" applyFont="1" applyFill="1" applyBorder="1" applyAlignment="1">
      <alignment horizontal="right" vertical="center"/>
    </xf>
    <xf numFmtId="3" fontId="50" fillId="0" borderId="12" xfId="120" applyNumberFormat="1" applyFont="1" applyFill="1" applyBorder="1" applyAlignment="1">
      <alignment horizontal="right" vertical="center"/>
    </xf>
    <xf numFmtId="0" fontId="94" fillId="0" borderId="12" xfId="120" applyFont="1" applyFill="1" applyBorder="1" applyAlignment="1">
      <alignment horizontal="left" vertical="center" wrapText="1"/>
    </xf>
    <xf numFmtId="3" fontId="94" fillId="0" borderId="12" xfId="120" applyNumberFormat="1" applyFont="1" applyFill="1" applyBorder="1" applyAlignment="1">
      <alignment horizontal="right" vertical="center"/>
    </xf>
    <xf numFmtId="166" fontId="94" fillId="0" borderId="12" xfId="120" applyNumberFormat="1" applyFont="1" applyFill="1" applyBorder="1" applyAlignment="1">
      <alignment horizontal="right" vertical="center"/>
    </xf>
    <xf numFmtId="0" fontId="94" fillId="0" borderId="24" xfId="120" applyFont="1" applyFill="1" applyBorder="1" applyAlignment="1">
      <alignment horizontal="left" vertical="center"/>
    </xf>
    <xf numFmtId="0" fontId="91" fillId="0" borderId="24" xfId="120" applyFont="1" applyFill="1" applyBorder="1" applyAlignment="1">
      <alignment horizontal="center" vertical="center"/>
    </xf>
    <xf numFmtId="4" fontId="66" fillId="0" borderId="24" xfId="120" applyNumberFormat="1" applyFont="1" applyFill="1" applyBorder="1" applyAlignment="1">
      <alignment horizontal="right" vertical="center"/>
    </xf>
    <xf numFmtId="3" fontId="50" fillId="0" borderId="24" xfId="120" applyNumberFormat="1" applyFont="1" applyFill="1" applyBorder="1" applyAlignment="1">
      <alignment horizontal="right" vertical="center"/>
    </xf>
    <xf numFmtId="4" fontId="91" fillId="0" borderId="21" xfId="0" applyNumberFormat="1" applyFont="1" applyFill="1" applyBorder="1" applyAlignment="1">
      <alignment horizontal="left" vertical="center"/>
    </xf>
    <xf numFmtId="3" fontId="94" fillId="0" borderId="24" xfId="120" applyNumberFormat="1" applyFont="1" applyFill="1" applyBorder="1" applyAlignment="1">
      <alignment horizontal="right" vertical="center"/>
    </xf>
    <xf numFmtId="1" fontId="94" fillId="0" borderId="12" xfId="120" applyNumberFormat="1" applyFont="1" applyFill="1" applyBorder="1" applyAlignment="1">
      <alignment horizontal="right" vertical="center"/>
    </xf>
    <xf numFmtId="4" fontId="91" fillId="0" borderId="11" xfId="0" applyNumberFormat="1" applyFont="1" applyFill="1" applyBorder="1" applyAlignment="1">
      <alignment horizontal="left" vertical="center"/>
    </xf>
    <xf numFmtId="3" fontId="50" fillId="0" borderId="11" xfId="120" applyNumberFormat="1" applyFont="1" applyFill="1" applyBorder="1" applyAlignment="1">
      <alignment horizontal="right" vertical="center"/>
    </xf>
    <xf numFmtId="4" fontId="91" fillId="0" borderId="21" xfId="0" applyNumberFormat="1" applyFont="1" applyFill="1" applyBorder="1" applyAlignment="1">
      <alignment horizontal="center" vertical="center"/>
    </xf>
    <xf numFmtId="0" fontId="91" fillId="0" borderId="21" xfId="0" applyNumberFormat="1" applyFont="1" applyFill="1" applyBorder="1" applyAlignment="1">
      <alignment horizontal="center" vertical="center"/>
    </xf>
    <xf numFmtId="4" fontId="66" fillId="0" borderId="21" xfId="0" applyNumberFormat="1" applyFont="1" applyFill="1" applyBorder="1" applyAlignment="1">
      <alignment horizontal="right" vertical="center"/>
    </xf>
    <xf numFmtId="2" fontId="60" fillId="0" borderId="0" xfId="0" applyNumberFormat="1" applyFont="1" applyFill="1" applyBorder="1" applyAlignment="1">
      <alignment horizontal="right" vertical="center"/>
    </xf>
    <xf numFmtId="4" fontId="94" fillId="0" borderId="39" xfId="0" applyNumberFormat="1" applyFont="1" applyFill="1" applyBorder="1" applyAlignment="1">
      <alignment horizontal="left" vertical="center"/>
    </xf>
    <xf numFmtId="0" fontId="91" fillId="0" borderId="10" xfId="120" applyFont="1" applyFill="1" applyBorder="1" applyAlignment="1">
      <alignment horizontal="center" vertical="center"/>
    </xf>
    <xf numFmtId="166" fontId="50" fillId="0" borderId="10" xfId="120" applyNumberFormat="1" applyFont="1" applyFill="1" applyBorder="1" applyAlignment="1">
      <alignment horizontal="right" vertical="center"/>
    </xf>
    <xf numFmtId="3" fontId="94" fillId="0" borderId="21" xfId="120" applyNumberFormat="1" applyFont="1" applyFill="1" applyBorder="1" applyAlignment="1">
      <alignment horizontal="right" vertical="center"/>
    </xf>
    <xf numFmtId="0" fontId="66" fillId="0" borderId="21" xfId="120" applyFont="1" applyFill="1" applyBorder="1" applyAlignment="1">
      <alignment horizontal="center" vertical="center"/>
    </xf>
    <xf numFmtId="1" fontId="50" fillId="0" borderId="21" xfId="0" applyNumberFormat="1" applyFont="1" applyFill="1" applyBorder="1" applyAlignment="1">
      <alignment horizontal="right" vertical="center"/>
    </xf>
    <xf numFmtId="0" fontId="91" fillId="0" borderId="24" xfId="120" applyFont="1" applyFill="1" applyBorder="1" applyAlignment="1">
      <alignment horizontal="left" vertical="center"/>
    </xf>
    <xf numFmtId="0" fontId="94" fillId="0" borderId="24" xfId="0" applyFont="1" applyFill="1" applyBorder="1" applyAlignment="1">
      <alignment horizontal="left" vertical="center" wrapText="1"/>
    </xf>
    <xf numFmtId="0" fontId="91" fillId="0" borderId="13" xfId="120" applyFont="1" applyFill="1" applyBorder="1" applyAlignment="1">
      <alignment horizontal="center" vertical="center"/>
    </xf>
    <xf numFmtId="166" fontId="50" fillId="0" borderId="13" xfId="120" applyNumberFormat="1" applyFont="1" applyFill="1" applyBorder="1" applyAlignment="1">
      <alignment horizontal="right" vertical="center"/>
    </xf>
    <xf numFmtId="0" fontId="99" fillId="0" borderId="24" xfId="120" applyFont="1" applyFill="1" applyBorder="1" applyAlignment="1">
      <alignment horizontal="left" vertical="center"/>
    </xf>
    <xf numFmtId="0" fontId="128" fillId="0" borderId="24" xfId="0" applyFont="1" applyFill="1" applyBorder="1" applyAlignment="1">
      <alignment horizontal="left" vertical="center"/>
    </xf>
    <xf numFmtId="166" fontId="94" fillId="0" borderId="24" xfId="120" applyNumberFormat="1" applyFont="1" applyFill="1" applyBorder="1" applyAlignment="1">
      <alignment horizontal="right" vertical="center"/>
    </xf>
    <xf numFmtId="167" fontId="94" fillId="0" borderId="21" xfId="120" applyNumberFormat="1" applyFont="1" applyFill="1" applyBorder="1" applyAlignment="1">
      <alignment horizontal="right" vertical="center"/>
    </xf>
    <xf numFmtId="167" fontId="94" fillId="0" borderId="0" xfId="120" applyNumberFormat="1" applyFont="1" applyFill="1" applyBorder="1" applyAlignment="1">
      <alignment horizontal="right" vertical="center"/>
    </xf>
    <xf numFmtId="0" fontId="94" fillId="0" borderId="24" xfId="0" applyFont="1" applyFill="1" applyBorder="1" applyAlignment="1">
      <alignment horizontal="left" vertical="center"/>
    </xf>
    <xf numFmtId="0" fontId="127" fillId="0" borderId="21" xfId="120" applyFont="1" applyFill="1" applyBorder="1" applyAlignment="1">
      <alignment horizontal="left" vertical="center"/>
    </xf>
    <xf numFmtId="1" fontId="94" fillId="0" borderId="24" xfId="120" applyNumberFormat="1" applyFont="1" applyFill="1" applyBorder="1" applyAlignment="1">
      <alignment horizontal="right" vertical="center"/>
    </xf>
    <xf numFmtId="0" fontId="127" fillId="0" borderId="24" xfId="120" applyFont="1" applyFill="1" applyBorder="1" applyAlignment="1">
      <alignment horizontal="left" vertical="center"/>
    </xf>
    <xf numFmtId="4" fontId="91" fillId="0" borderId="0" xfId="0" applyNumberFormat="1" applyFont="1" applyFill="1" applyBorder="1" applyAlignment="1">
      <alignment horizontal="left" vertical="center"/>
    </xf>
    <xf numFmtId="0" fontId="59" fillId="0" borderId="0" xfId="0" applyFont="1" applyFill="1" applyBorder="1" applyAlignment="1">
      <alignment horizontal="left" vertical="center" wrapText="1"/>
    </xf>
    <xf numFmtId="4" fontId="91" fillId="0" borderId="0" xfId="0" applyNumberFormat="1" applyFont="1" applyFill="1" applyBorder="1" applyAlignment="1">
      <alignment horizontal="center" vertical="center"/>
    </xf>
    <xf numFmtId="0" fontId="91" fillId="0" borderId="0" xfId="0" applyNumberFormat="1" applyFont="1" applyFill="1" applyBorder="1" applyAlignment="1">
      <alignment horizontal="center" vertical="center"/>
    </xf>
    <xf numFmtId="0" fontId="94" fillId="0" borderId="0" xfId="0" applyFont="1" applyFill="1" applyBorder="1" applyAlignment="1">
      <alignment horizontal="left" vertical="center" wrapText="1"/>
    </xf>
    <xf numFmtId="3" fontId="94" fillId="0" borderId="0" xfId="0" applyNumberFormat="1" applyFont="1" applyFill="1" applyBorder="1" applyAlignment="1">
      <alignment horizontal="right" vertical="center"/>
    </xf>
    <xf numFmtId="166" fontId="94" fillId="0" borderId="0" xfId="0" applyNumberFormat="1" applyFont="1" applyFill="1" applyBorder="1" applyAlignment="1">
      <alignment horizontal="right" vertical="center"/>
    </xf>
    <xf numFmtId="167" fontId="94" fillId="0" borderId="0" xfId="0" applyNumberFormat="1" applyFont="1" applyFill="1" applyBorder="1" applyAlignment="1">
      <alignment horizontal="right" vertical="center"/>
    </xf>
    <xf numFmtId="0" fontId="94" fillId="0" borderId="11" xfId="120" applyFont="1" applyFill="1" applyBorder="1" applyAlignment="1">
      <alignment horizontal="left" vertical="center" wrapText="1"/>
    </xf>
    <xf numFmtId="4" fontId="94" fillId="0" borderId="11" xfId="0" applyNumberFormat="1" applyFont="1" applyFill="1" applyBorder="1" applyAlignment="1">
      <alignment horizontal="left" vertical="center"/>
    </xf>
    <xf numFmtId="0" fontId="66" fillId="0" borderId="0" xfId="0" applyFont="1" applyFill="1" applyAlignment="1">
      <alignment horizontal="center" vertical="center"/>
    </xf>
    <xf numFmtId="166" fontId="50" fillId="0" borderId="11" xfId="120" applyNumberFormat="1" applyFont="1" applyFill="1" applyBorder="1" applyAlignment="1">
      <alignment horizontal="right" vertical="center"/>
    </xf>
    <xf numFmtId="0" fontId="94" fillId="0" borderId="24" xfId="120" applyFont="1" applyFill="1" applyBorder="1" applyAlignment="1">
      <alignment horizontal="left" vertical="center" wrapText="1"/>
    </xf>
    <xf numFmtId="4" fontId="94" fillId="0" borderId="24" xfId="0" applyNumberFormat="1" applyFont="1" applyFill="1" applyBorder="1" applyAlignment="1">
      <alignment horizontal="left" vertical="center"/>
    </xf>
    <xf numFmtId="167" fontId="94" fillId="0" borderId="24" xfId="120" applyNumberFormat="1" applyFont="1" applyFill="1" applyBorder="1" applyAlignment="1">
      <alignment horizontal="right" vertical="center"/>
    </xf>
    <xf numFmtId="4" fontId="94" fillId="0" borderId="21" xfId="0" applyNumberFormat="1" applyFont="1" applyFill="1" applyBorder="1" applyAlignment="1">
      <alignment horizontal="left" vertical="center"/>
    </xf>
    <xf numFmtId="0" fontId="94" fillId="0" borderId="21" xfId="120" applyFont="1" applyFill="1" applyBorder="1" applyAlignment="1">
      <alignment horizontal="left" vertical="center" wrapText="1"/>
    </xf>
    <xf numFmtId="166" fontId="94" fillId="0" borderId="21" xfId="120" applyNumberFormat="1" applyFont="1" applyFill="1" applyBorder="1" applyAlignment="1">
      <alignment horizontal="right" vertical="center"/>
    </xf>
    <xf numFmtId="1" fontId="50" fillId="0" borderId="24" xfId="120" applyNumberFormat="1" applyFont="1" applyFill="1" applyBorder="1" applyAlignment="1">
      <alignment horizontal="right" vertical="center"/>
    </xf>
    <xf numFmtId="0" fontId="50" fillId="0" borderId="12" xfId="120" applyFont="1" applyFill="1" applyBorder="1" applyAlignment="1">
      <alignment horizontal="left" vertical="center"/>
    </xf>
    <xf numFmtId="0" fontId="52" fillId="0" borderId="12" xfId="120" applyFont="1" applyFill="1" applyBorder="1" applyAlignment="1">
      <alignment horizontal="left" vertical="center"/>
    </xf>
    <xf numFmtId="0" fontId="94" fillId="0" borderId="12" xfId="0" applyFont="1" applyFill="1" applyBorder="1" applyAlignment="1">
      <alignment horizontal="left" vertical="center"/>
    </xf>
    <xf numFmtId="4" fontId="91" fillId="0" borderId="11" xfId="0" applyNumberFormat="1" applyFont="1" applyFill="1" applyBorder="1" applyAlignment="1">
      <alignment horizontal="right" vertical="center"/>
    </xf>
    <xf numFmtId="0" fontId="66" fillId="0" borderId="33" xfId="120" applyFont="1" applyFill="1" applyBorder="1" applyAlignment="1">
      <alignment horizontal="center" vertical="center"/>
    </xf>
    <xf numFmtId="0" fontId="50" fillId="0" borderId="24" xfId="120" applyFont="1" applyFill="1" applyBorder="1" applyAlignment="1">
      <alignment horizontal="left" vertical="center"/>
    </xf>
    <xf numFmtId="0" fontId="50" fillId="0" borderId="11" xfId="120" applyFont="1" applyFill="1" applyBorder="1" applyAlignment="1">
      <alignment horizontal="left" vertical="center"/>
    </xf>
    <xf numFmtId="3" fontId="94" fillId="0" borderId="11" xfId="120" applyNumberFormat="1" applyFont="1" applyFill="1" applyBorder="1" applyAlignment="1">
      <alignment horizontal="right" vertical="center"/>
    </xf>
    <xf numFmtId="166" fontId="94" fillId="0" borderId="11" xfId="120" applyNumberFormat="1" applyFont="1" applyFill="1" applyBorder="1" applyAlignment="1">
      <alignment horizontal="right" vertical="center"/>
    </xf>
    <xf numFmtId="167" fontId="94" fillId="0" borderId="11" xfId="120" applyNumberFormat="1" applyFont="1" applyFill="1" applyBorder="1" applyAlignment="1">
      <alignment horizontal="right" vertical="center"/>
    </xf>
    <xf numFmtId="166" fontId="50" fillId="0" borderId="24" xfId="120" applyNumberFormat="1" applyFont="1" applyFill="1" applyBorder="1" applyAlignment="1">
      <alignment horizontal="right" vertical="center"/>
    </xf>
    <xf numFmtId="0" fontId="84" fillId="0" borderId="11" xfId="120" applyFont="1" applyFill="1" applyBorder="1" applyAlignment="1">
      <alignment horizontal="left" vertical="center"/>
    </xf>
    <xf numFmtId="0" fontId="65" fillId="0" borderId="11" xfId="0" applyFont="1" applyFill="1" applyBorder="1" applyAlignment="1">
      <alignment horizontal="left" vertical="center"/>
    </xf>
    <xf numFmtId="0" fontId="84" fillId="0" borderId="24" xfId="120" applyFont="1" applyFill="1" applyBorder="1" applyAlignment="1">
      <alignment horizontal="left" vertical="center"/>
    </xf>
    <xf numFmtId="0" fontId="65" fillId="0" borderId="24" xfId="0" applyFont="1" applyFill="1" applyBorder="1" applyAlignment="1">
      <alignment horizontal="left" vertical="center"/>
    </xf>
    <xf numFmtId="0" fontId="50" fillId="0" borderId="21" xfId="120" applyFont="1" applyFill="1" applyBorder="1" applyAlignment="1">
      <alignment horizontal="left" vertical="center"/>
    </xf>
    <xf numFmtId="4" fontId="91" fillId="0" borderId="21" xfId="0" applyNumberFormat="1" applyFont="1" applyFill="1" applyBorder="1" applyAlignment="1">
      <alignment horizontal="right" vertical="center"/>
    </xf>
    <xf numFmtId="0" fontId="66" fillId="0" borderId="13" xfId="120" applyFont="1" applyFill="1" applyBorder="1" applyAlignment="1">
      <alignment horizontal="center" vertical="center"/>
    </xf>
    <xf numFmtId="0" fontId="52" fillId="0" borderId="24" xfId="120" applyFont="1" applyFill="1" applyBorder="1" applyAlignment="1">
      <alignment horizontal="left" vertical="center"/>
    </xf>
    <xf numFmtId="0" fontId="52" fillId="0" borderId="13" xfId="120" applyFont="1" applyFill="1" applyBorder="1" applyAlignment="1">
      <alignment horizontal="left" vertical="center"/>
    </xf>
    <xf numFmtId="0" fontId="60" fillId="0" borderId="12" xfId="0" applyFont="1" applyFill="1" applyBorder="1" applyAlignment="1">
      <alignment vertical="center"/>
    </xf>
    <xf numFmtId="0" fontId="50" fillId="0" borderId="12" xfId="120" applyFont="1" applyFill="1" applyBorder="1" applyAlignment="1">
      <alignment vertical="center" wrapText="1"/>
    </xf>
    <xf numFmtId="1" fontId="50" fillId="0" borderId="11" xfId="120" applyNumberFormat="1" applyFont="1" applyFill="1" applyBorder="1" applyAlignment="1">
      <alignment horizontal="right" vertical="center"/>
    </xf>
    <xf numFmtId="0" fontId="94" fillId="0" borderId="54" xfId="120" applyFont="1" applyFill="1" applyBorder="1" applyAlignment="1">
      <alignment horizontal="left" vertical="center"/>
    </xf>
    <xf numFmtId="0" fontId="91" fillId="0" borderId="54" xfId="120" applyFont="1" applyFill="1" applyBorder="1" applyAlignment="1">
      <alignment horizontal="center" vertical="center"/>
    </xf>
    <xf numFmtId="166" fontId="50" fillId="0" borderId="12" xfId="120" applyNumberFormat="1" applyFont="1" applyFill="1" applyBorder="1" applyAlignment="1">
      <alignment horizontal="right" vertical="center"/>
    </xf>
    <xf numFmtId="0" fontId="127" fillId="0" borderId="35" xfId="120" applyFont="1" applyFill="1" applyBorder="1" applyAlignment="1">
      <alignment horizontal="left" vertical="center"/>
    </xf>
    <xf numFmtId="0" fontId="91" fillId="0" borderId="35" xfId="120" applyFont="1" applyFill="1" applyBorder="1" applyAlignment="1">
      <alignment horizontal="center" vertical="center"/>
    </xf>
    <xf numFmtId="0" fontId="94" fillId="0" borderId="11" xfId="120" applyFont="1" applyFill="1" applyBorder="1" applyAlignment="1">
      <alignment horizontal="left" vertical="center"/>
    </xf>
    <xf numFmtId="4" fontId="91" fillId="0" borderId="12" xfId="0" applyNumberFormat="1" applyFont="1" applyFill="1" applyBorder="1" applyAlignment="1">
      <alignment horizontal="left" vertical="center"/>
    </xf>
    <xf numFmtId="0" fontId="66" fillId="0" borderId="54" xfId="120" applyFont="1" applyFill="1" applyBorder="1" applyAlignment="1">
      <alignment horizontal="left" vertical="center"/>
    </xf>
    <xf numFmtId="0" fontId="66" fillId="0" borderId="54" xfId="0" applyFont="1" applyFill="1" applyBorder="1" applyAlignment="1">
      <alignment horizontal="center" vertical="center"/>
    </xf>
    <xf numFmtId="4" fontId="66" fillId="0" borderId="54" xfId="120" applyNumberFormat="1" applyFont="1" applyFill="1" applyBorder="1" applyAlignment="1">
      <alignment horizontal="right" vertical="center"/>
    </xf>
    <xf numFmtId="3" fontId="50" fillId="0" borderId="54" xfId="120" applyNumberFormat="1" applyFont="1" applyFill="1" applyBorder="1" applyAlignment="1">
      <alignment horizontal="right" vertical="center"/>
    </xf>
    <xf numFmtId="0" fontId="66" fillId="0" borderId="37" xfId="0" applyFont="1" applyFill="1" applyBorder="1" applyAlignment="1">
      <alignment horizontal="left" vertical="center"/>
    </xf>
    <xf numFmtId="4" fontId="91" fillId="0" borderId="37" xfId="0" applyNumberFormat="1" applyFont="1" applyFill="1" applyBorder="1" applyAlignment="1">
      <alignment horizontal="left" vertical="center"/>
    </xf>
    <xf numFmtId="0" fontId="94" fillId="0" borderId="37" xfId="120" applyFont="1" applyFill="1" applyBorder="1" applyAlignment="1">
      <alignment horizontal="left" vertical="center"/>
    </xf>
    <xf numFmtId="4" fontId="91" fillId="0" borderId="54" xfId="0" applyNumberFormat="1" applyFont="1" applyFill="1" applyBorder="1" applyAlignment="1">
      <alignment horizontal="left" vertical="center"/>
    </xf>
    <xf numFmtId="4" fontId="91" fillId="0" borderId="37" xfId="0" applyNumberFormat="1" applyFont="1" applyFill="1" applyBorder="1" applyAlignment="1">
      <alignment horizontal="center" vertical="center"/>
    </xf>
    <xf numFmtId="0" fontId="66" fillId="0" borderId="37" xfId="0" applyFont="1" applyFill="1" applyBorder="1" applyAlignment="1">
      <alignment horizontal="center" vertical="center"/>
    </xf>
    <xf numFmtId="0" fontId="91" fillId="0" borderId="37" xfId="0" applyNumberFormat="1" applyFont="1" applyFill="1" applyBorder="1" applyAlignment="1">
      <alignment horizontal="center" vertical="center"/>
    </xf>
    <xf numFmtId="4" fontId="91" fillId="0" borderId="37" xfId="0" applyNumberFormat="1" applyFont="1" applyFill="1" applyBorder="1" applyAlignment="1">
      <alignment horizontal="right" vertical="center"/>
    </xf>
    <xf numFmtId="3" fontId="50" fillId="0" borderId="37" xfId="0" applyNumberFormat="1" applyFont="1" applyFill="1" applyBorder="1" applyAlignment="1">
      <alignment horizontal="right" vertical="center"/>
    </xf>
    <xf numFmtId="1" fontId="50" fillId="0" borderId="37" xfId="0" applyNumberFormat="1" applyFont="1" applyFill="1" applyBorder="1" applyAlignment="1">
      <alignment horizontal="right" vertical="center"/>
    </xf>
    <xf numFmtId="0" fontId="66" fillId="0" borderId="36" xfId="0" applyFont="1" applyFill="1" applyBorder="1" applyAlignment="1">
      <alignment horizontal="left" vertical="center"/>
    </xf>
    <xf numFmtId="0" fontId="66" fillId="0" borderId="36" xfId="120" applyFont="1" applyFill="1" applyBorder="1" applyAlignment="1">
      <alignment horizontal="left" vertical="center"/>
    </xf>
    <xf numFmtId="0" fontId="94" fillId="0" borderId="36" xfId="120" applyFont="1" applyFill="1" applyBorder="1" applyAlignment="1">
      <alignment horizontal="left" vertical="center"/>
    </xf>
    <xf numFmtId="0" fontId="66" fillId="0" borderId="36" xfId="0" applyFont="1" applyFill="1" applyBorder="1" applyAlignment="1">
      <alignment horizontal="center" vertical="center"/>
    </xf>
    <xf numFmtId="0" fontId="91" fillId="0" borderId="36" xfId="0" applyFont="1" applyFill="1" applyBorder="1" applyAlignment="1">
      <alignment horizontal="center" vertical="center"/>
    </xf>
    <xf numFmtId="4" fontId="66" fillId="0" borderId="36" xfId="120" applyNumberFormat="1" applyFont="1" applyFill="1" applyBorder="1" applyAlignment="1">
      <alignment horizontal="right" vertical="center"/>
    </xf>
    <xf numFmtId="3" fontId="50" fillId="0" borderId="36" xfId="120" applyNumberFormat="1" applyFont="1" applyFill="1" applyBorder="1" applyAlignment="1">
      <alignment horizontal="right" vertical="center"/>
    </xf>
    <xf numFmtId="0" fontId="91" fillId="0" borderId="0" xfId="120" applyFont="1" applyFill="1" applyBorder="1" applyAlignment="1">
      <alignment horizontal="left" vertical="center"/>
    </xf>
    <xf numFmtId="0" fontId="127" fillId="0" borderId="41" xfId="120" applyFont="1" applyFill="1" applyBorder="1" applyAlignment="1">
      <alignment horizontal="left" vertical="center"/>
    </xf>
    <xf numFmtId="0" fontId="91" fillId="0" borderId="41" xfId="120" applyFont="1" applyFill="1" applyBorder="1" applyAlignment="1">
      <alignment horizontal="center" vertical="center"/>
    </xf>
    <xf numFmtId="0" fontId="91" fillId="0" borderId="0" xfId="120" applyFont="1" applyFill="1" applyBorder="1" applyAlignment="1">
      <alignment horizontal="center" vertical="center"/>
    </xf>
    <xf numFmtId="0" fontId="94" fillId="0" borderId="33" xfId="120" applyFont="1" applyFill="1" applyBorder="1" applyAlignment="1">
      <alignment horizontal="left" vertical="center"/>
    </xf>
    <xf numFmtId="0" fontId="59" fillId="0" borderId="21" xfId="0" applyFont="1" applyFill="1" applyBorder="1" applyAlignment="1">
      <alignment horizontal="left" vertical="center"/>
    </xf>
    <xf numFmtId="0" fontId="94" fillId="0" borderId="10" xfId="120" applyFont="1" applyFill="1" applyBorder="1" applyAlignment="1">
      <alignment horizontal="left" vertical="center"/>
    </xf>
    <xf numFmtId="0" fontId="94" fillId="0" borderId="13" xfId="120" applyFont="1" applyFill="1" applyBorder="1" applyAlignment="1">
      <alignment horizontal="left" vertical="center"/>
    </xf>
    <xf numFmtId="0" fontId="66" fillId="0" borderId="10" xfId="120" applyFont="1" applyFill="1" applyBorder="1" applyAlignment="1">
      <alignment horizontal="center" vertical="center"/>
    </xf>
    <xf numFmtId="166" fontId="50" fillId="0" borderId="21" xfId="120" applyNumberFormat="1" applyFont="1" applyFill="1" applyBorder="1" applyAlignment="1">
      <alignment horizontal="right" vertical="center"/>
    </xf>
    <xf numFmtId="0" fontId="52" fillId="0" borderId="21" xfId="120" applyFont="1" applyFill="1" applyBorder="1" applyAlignment="1">
      <alignment horizontal="left" vertical="center"/>
    </xf>
    <xf numFmtId="2" fontId="64" fillId="0" borderId="0" xfId="120" applyNumberFormat="1" applyFont="1" applyFill="1" applyBorder="1" applyAlignment="1">
      <alignment horizontal="right" vertical="center"/>
    </xf>
    <xf numFmtId="4" fontId="91" fillId="0" borderId="11" xfId="0" applyNumberFormat="1" applyFont="1" applyFill="1" applyBorder="1" applyAlignment="1">
      <alignment horizontal="center" vertical="center"/>
    </xf>
    <xf numFmtId="0" fontId="84" fillId="0" borderId="21" xfId="120" applyFont="1" applyFill="1" applyBorder="1" applyAlignment="1">
      <alignment horizontal="left" vertical="center"/>
    </xf>
    <xf numFmtId="0" fontId="128" fillId="0" borderId="21" xfId="120" applyFont="1" applyFill="1" applyBorder="1" applyAlignment="1">
      <alignment horizontal="left" vertical="center"/>
    </xf>
    <xf numFmtId="0" fontId="128" fillId="0" borderId="24" xfId="120" applyFont="1" applyFill="1" applyBorder="1" applyAlignment="1">
      <alignment horizontal="left" vertical="center"/>
    </xf>
    <xf numFmtId="4" fontId="91" fillId="0" borderId="24" xfId="0" applyNumberFormat="1" applyFont="1" applyFill="1" applyBorder="1" applyAlignment="1">
      <alignment horizontal="center" vertical="center"/>
    </xf>
    <xf numFmtId="4" fontId="91" fillId="0" borderId="54" xfId="0" applyNumberFormat="1" applyFont="1" applyFill="1" applyBorder="1" applyAlignment="1">
      <alignment horizontal="center" vertical="center"/>
    </xf>
    <xf numFmtId="0" fontId="66" fillId="0" borderId="54" xfId="120" applyFont="1" applyFill="1" applyBorder="1" applyAlignment="1">
      <alignment horizontal="center" vertical="center"/>
    </xf>
    <xf numFmtId="3" fontId="94" fillId="0" borderId="54" xfId="120" applyNumberFormat="1" applyFont="1" applyFill="1" applyBorder="1" applyAlignment="1">
      <alignment horizontal="right" vertical="center"/>
    </xf>
    <xf numFmtId="1" fontId="94" fillId="0" borderId="54" xfId="120" applyNumberFormat="1" applyFont="1" applyFill="1" applyBorder="1" applyAlignment="1">
      <alignment horizontal="right" vertical="center"/>
    </xf>
    <xf numFmtId="0" fontId="66" fillId="0" borderId="35" xfId="120" applyFont="1" applyFill="1" applyBorder="1" applyAlignment="1">
      <alignment horizontal="left" vertical="center"/>
    </xf>
    <xf numFmtId="0" fontId="91" fillId="0" borderId="35" xfId="120" applyFont="1" applyFill="1" applyBorder="1" applyAlignment="1">
      <alignment horizontal="left" vertical="center"/>
    </xf>
    <xf numFmtId="0" fontId="94" fillId="0" borderId="35" xfId="120" applyFont="1" applyFill="1" applyBorder="1" applyAlignment="1">
      <alignment horizontal="left" vertical="center"/>
    </xf>
    <xf numFmtId="4" fontId="66" fillId="0" borderId="35" xfId="120" applyNumberFormat="1" applyFont="1" applyFill="1" applyBorder="1" applyAlignment="1">
      <alignment horizontal="right" vertical="center"/>
    </xf>
    <xf numFmtId="1" fontId="50" fillId="0" borderId="35" xfId="120" applyNumberFormat="1" applyFont="1" applyFill="1" applyBorder="1" applyAlignment="1">
      <alignment horizontal="right" vertical="center"/>
    </xf>
    <xf numFmtId="4" fontId="60" fillId="0" borderId="0" xfId="120" applyNumberFormat="1" applyFont="1" applyFill="1" applyBorder="1" applyAlignment="1">
      <alignment horizontal="right" vertical="center"/>
    </xf>
    <xf numFmtId="4" fontId="91" fillId="0" borderId="22" xfId="0" applyNumberFormat="1" applyFont="1" applyFill="1" applyBorder="1" applyAlignment="1">
      <alignment horizontal="center" vertical="center"/>
    </xf>
    <xf numFmtId="0" fontId="66" fillId="0" borderId="22" xfId="120" applyFont="1" applyFill="1" applyBorder="1" applyAlignment="1">
      <alignment horizontal="center" vertical="center"/>
    </xf>
    <xf numFmtId="4" fontId="91" fillId="0" borderId="24" xfId="0" applyNumberFormat="1" applyFont="1" applyFill="1" applyBorder="1" applyAlignment="1">
      <alignment horizontal="left" vertical="center"/>
    </xf>
    <xf numFmtId="4" fontId="91" fillId="0" borderId="12" xfId="0" applyNumberFormat="1" applyFont="1" applyFill="1" applyBorder="1" applyAlignment="1">
      <alignment horizontal="center" vertical="center"/>
    </xf>
    <xf numFmtId="0" fontId="91" fillId="0" borderId="24" xfId="0" applyNumberFormat="1" applyFont="1" applyFill="1" applyBorder="1" applyAlignment="1">
      <alignment horizontal="center" vertical="center"/>
    </xf>
    <xf numFmtId="4" fontId="91" fillId="0" borderId="24" xfId="0" applyNumberFormat="1" applyFont="1" applyFill="1" applyBorder="1" applyAlignment="1">
      <alignment horizontal="right" vertical="center"/>
    </xf>
    <xf numFmtId="0" fontId="99" fillId="0" borderId="21" xfId="120" applyFont="1" applyFill="1" applyBorder="1" applyAlignment="1">
      <alignment horizontal="left" vertical="center"/>
    </xf>
    <xf numFmtId="0" fontId="128" fillId="0" borderId="21" xfId="0" applyFont="1" applyFill="1" applyBorder="1" applyAlignment="1">
      <alignment horizontal="left" vertical="center"/>
    </xf>
    <xf numFmtId="0" fontId="91" fillId="0" borderId="22" xfId="120" applyFont="1" applyFill="1" applyBorder="1" applyAlignment="1">
      <alignment horizontal="center" vertical="center"/>
    </xf>
    <xf numFmtId="0" fontId="84" fillId="0" borderId="12" xfId="120" applyFont="1" applyFill="1" applyBorder="1" applyAlignment="1">
      <alignment horizontal="left" vertical="center"/>
    </xf>
    <xf numFmtId="0" fontId="99" fillId="0" borderId="12" xfId="120" applyFont="1" applyFill="1" applyBorder="1" applyAlignment="1">
      <alignment horizontal="left" vertical="center"/>
    </xf>
    <xf numFmtId="0" fontId="65" fillId="0" borderId="12" xfId="0" applyFont="1" applyFill="1" applyBorder="1" applyAlignment="1">
      <alignment horizontal="left" vertical="center"/>
    </xf>
    <xf numFmtId="0" fontId="84" fillId="0" borderId="12" xfId="0" applyFont="1" applyFill="1" applyBorder="1" applyAlignment="1">
      <alignment horizontal="center" vertical="center"/>
    </xf>
    <xf numFmtId="0" fontId="99" fillId="0" borderId="12" xfId="120" applyFont="1" applyFill="1" applyBorder="1" applyAlignment="1">
      <alignment horizontal="center" vertical="center"/>
    </xf>
    <xf numFmtId="4" fontId="84" fillId="0" borderId="12" xfId="120" applyNumberFormat="1" applyFont="1" applyFill="1" applyBorder="1" applyAlignment="1">
      <alignment horizontal="right" vertical="center"/>
    </xf>
    <xf numFmtId="3" fontId="65" fillId="0" borderId="12" xfId="120" applyNumberFormat="1" applyFont="1" applyFill="1" applyBorder="1" applyAlignment="1">
      <alignment horizontal="right" vertical="center"/>
    </xf>
    <xf numFmtId="3" fontId="65" fillId="0" borderId="24" xfId="120" applyNumberFormat="1" applyFont="1" applyFill="1" applyBorder="1" applyAlignment="1">
      <alignment horizontal="right" vertical="center"/>
    </xf>
    <xf numFmtId="167" fontId="65" fillId="0" borderId="11" xfId="0" applyNumberFormat="1" applyFont="1" applyFill="1" applyBorder="1" applyAlignment="1">
      <alignment horizontal="right" vertical="center"/>
    </xf>
    <xf numFmtId="167" fontId="65" fillId="0" borderId="0" xfId="0" applyNumberFormat="1" applyFont="1" applyFill="1" applyBorder="1" applyAlignment="1">
      <alignment horizontal="right" vertical="center"/>
    </xf>
    <xf numFmtId="2" fontId="63" fillId="0" borderId="0" xfId="120" applyNumberFormat="1" applyFont="1" applyFill="1" applyBorder="1" applyAlignment="1">
      <alignment horizontal="right" vertical="center"/>
    </xf>
    <xf numFmtId="0" fontId="99" fillId="0" borderId="11" xfId="120" applyFont="1" applyFill="1" applyBorder="1" applyAlignment="1">
      <alignment horizontal="left" vertical="center"/>
    </xf>
    <xf numFmtId="0" fontId="65" fillId="0" borderId="11" xfId="120" applyFont="1" applyFill="1" applyBorder="1" applyAlignment="1">
      <alignment horizontal="left" vertical="center"/>
    </xf>
    <xf numFmtId="167" fontId="94" fillId="0" borderId="12" xfId="120" applyNumberFormat="1" applyFont="1" applyFill="1" applyBorder="1" applyAlignment="1">
      <alignment horizontal="right" vertical="center"/>
    </xf>
    <xf numFmtId="0" fontId="91" fillId="0" borderId="21" xfId="0" applyFont="1" applyFill="1" applyBorder="1" applyAlignment="1">
      <alignment horizontal="left" vertical="center"/>
    </xf>
    <xf numFmtId="4" fontId="91" fillId="0" borderId="12" xfId="0" applyNumberFormat="1" applyFont="1" applyFill="1" applyBorder="1" applyAlignment="1">
      <alignment horizontal="right" vertical="center"/>
    </xf>
    <xf numFmtId="0" fontId="84" fillId="0" borderId="21" xfId="120" applyFont="1" applyFill="1" applyBorder="1" applyAlignment="1">
      <alignment horizontal="center" vertical="center"/>
    </xf>
    <xf numFmtId="0" fontId="99" fillId="0" borderId="21" xfId="120" applyFont="1" applyFill="1" applyBorder="1" applyAlignment="1">
      <alignment horizontal="center" vertical="center"/>
    </xf>
    <xf numFmtId="4" fontId="84" fillId="0" borderId="21" xfId="120" applyNumberFormat="1" applyFont="1" applyFill="1" applyBorder="1" applyAlignment="1">
      <alignment horizontal="right" vertical="center"/>
    </xf>
    <xf numFmtId="3" fontId="65" fillId="0" borderId="21" xfId="120" applyNumberFormat="1" applyFont="1" applyFill="1" applyBorder="1" applyAlignment="1">
      <alignment horizontal="right" vertical="center"/>
    </xf>
    <xf numFmtId="166" fontId="65" fillId="0" borderId="21" xfId="120" applyNumberFormat="1" applyFont="1" applyFill="1" applyBorder="1" applyAlignment="1">
      <alignment horizontal="right" vertical="center"/>
    </xf>
    <xf numFmtId="0" fontId="91" fillId="0" borderId="11" xfId="0" applyNumberFormat="1" applyFont="1" applyFill="1" applyBorder="1" applyAlignment="1">
      <alignment horizontal="center" vertical="center"/>
    </xf>
    <xf numFmtId="0" fontId="60" fillId="0" borderId="0" xfId="0" applyNumberFormat="1" applyFont="1" applyFill="1" applyBorder="1" applyAlignment="1">
      <alignment vertical="center"/>
    </xf>
    <xf numFmtId="4" fontId="99" fillId="0" borderId="24" xfId="0" applyNumberFormat="1" applyFont="1" applyFill="1" applyBorder="1" applyAlignment="1">
      <alignment horizontal="left" vertical="center"/>
    </xf>
    <xf numFmtId="0" fontId="128" fillId="0" borderId="12" xfId="0" applyFont="1" applyFill="1" applyBorder="1" applyAlignment="1">
      <alignment horizontal="left" vertical="center"/>
    </xf>
    <xf numFmtId="0" fontId="65" fillId="0" borderId="12" xfId="120" applyFont="1" applyFill="1" applyBorder="1" applyAlignment="1">
      <alignment horizontal="left" vertical="center"/>
    </xf>
    <xf numFmtId="0" fontId="50" fillId="0" borderId="21" xfId="120" applyFont="1" applyFill="1" applyBorder="1" applyAlignment="1">
      <alignment horizontal="left" vertical="center" wrapText="1"/>
    </xf>
    <xf numFmtId="0" fontId="65" fillId="0" borderId="21" xfId="120" applyFont="1" applyFill="1" applyBorder="1" applyAlignment="1">
      <alignment horizontal="left" vertical="center"/>
    </xf>
    <xf numFmtId="0" fontId="59" fillId="0" borderId="12" xfId="0" applyFont="1" applyFill="1" applyBorder="1" applyAlignment="1">
      <alignment horizontal="left" vertical="center"/>
    </xf>
    <xf numFmtId="0" fontId="91" fillId="0" borderId="12" xfId="0" applyNumberFormat="1" applyFont="1" applyFill="1" applyBorder="1" applyAlignment="1">
      <alignment horizontal="center" vertical="center"/>
    </xf>
    <xf numFmtId="166" fontId="65" fillId="0" borderId="24" xfId="120" applyNumberFormat="1" applyFont="1" applyFill="1" applyBorder="1" applyAlignment="1">
      <alignment horizontal="right" vertical="center"/>
    </xf>
    <xf numFmtId="0" fontId="60" fillId="0" borderId="12" xfId="120" applyFont="1" applyFill="1" applyBorder="1" applyAlignment="1">
      <alignment vertical="center"/>
    </xf>
    <xf numFmtId="3" fontId="82" fillId="27" borderId="0" xfId="0" applyNumberFormat="1" applyFont="1" applyFill="1" applyBorder="1" applyAlignment="1">
      <alignment horizontal="center" vertical="center"/>
    </xf>
    <xf numFmtId="0" fontId="94" fillId="0" borderId="0" xfId="120" applyFont="1" applyFill="1" applyBorder="1" applyAlignment="1">
      <alignment horizontal="left" vertical="center"/>
    </xf>
    <xf numFmtId="0" fontId="50" fillId="0" borderId="0" xfId="120" applyFont="1" applyFill="1" applyBorder="1" applyAlignment="1">
      <alignment horizontal="left" vertical="center"/>
    </xf>
    <xf numFmtId="0" fontId="127" fillId="0" borderId="0" xfId="120" applyFont="1" applyFill="1" applyBorder="1" applyAlignment="1">
      <alignment horizontal="left" vertical="center"/>
    </xf>
    <xf numFmtId="0" fontId="66" fillId="0" borderId="33" xfId="120" applyFont="1" applyFill="1" applyBorder="1" applyAlignment="1">
      <alignment horizontal="left" vertical="center"/>
    </xf>
    <xf numFmtId="0" fontId="66" fillId="0" borderId="13" xfId="120" applyFont="1" applyFill="1" applyBorder="1" applyAlignment="1">
      <alignment horizontal="left" vertical="center"/>
    </xf>
    <xf numFmtId="0" fontId="94" fillId="0" borderId="0" xfId="0" applyFont="1" applyFill="1" applyBorder="1" applyAlignment="1">
      <alignment horizontal="left" vertical="center"/>
    </xf>
    <xf numFmtId="4" fontId="91" fillId="0" borderId="0" xfId="0" applyNumberFormat="1" applyFont="1" applyFill="1" applyBorder="1" applyAlignment="1">
      <alignment horizontal="right" vertical="center"/>
    </xf>
    <xf numFmtId="0" fontId="66" fillId="0" borderId="22" xfId="0" applyFont="1" applyFill="1" applyBorder="1" applyAlignment="1">
      <alignment horizontal="center" vertical="center"/>
    </xf>
    <xf numFmtId="0" fontId="66" fillId="0" borderId="23" xfId="120" applyFont="1" applyFill="1" applyBorder="1" applyAlignment="1">
      <alignment horizontal="center" vertical="center"/>
    </xf>
    <xf numFmtId="0" fontId="82" fillId="27" borderId="15" xfId="0" applyFont="1" applyFill="1" applyBorder="1" applyAlignment="1">
      <alignment horizontal="center" vertical="center"/>
    </xf>
    <xf numFmtId="3" fontId="82" fillId="27" borderId="16" xfId="0" applyNumberFormat="1" applyFont="1" applyFill="1" applyBorder="1" applyAlignment="1">
      <alignment horizontal="center" vertical="center"/>
    </xf>
    <xf numFmtId="167" fontId="82" fillId="27" borderId="16" xfId="0" applyNumberFormat="1" applyFont="1" applyFill="1" applyBorder="1" applyAlignment="1">
      <alignment horizontal="center" vertical="center"/>
    </xf>
    <xf numFmtId="3" fontId="82" fillId="27" borderId="15" xfId="0" applyNumberFormat="1" applyFont="1" applyFill="1" applyBorder="1" applyAlignment="1">
      <alignment horizontal="center" vertical="center"/>
    </xf>
    <xf numFmtId="167" fontId="82" fillId="27" borderId="15" xfId="0" applyNumberFormat="1" applyFont="1" applyFill="1" applyBorder="1" applyAlignment="1">
      <alignment horizontal="center" vertical="center"/>
    </xf>
    <xf numFmtId="0" fontId="60" fillId="0" borderId="0" xfId="0" applyFont="1" applyFill="1" applyBorder="1" applyAlignment="1">
      <alignment horizontal="center" vertical="center"/>
    </xf>
    <xf numFmtId="0" fontId="59" fillId="0" borderId="0" xfId="0" applyFont="1" applyBorder="1" applyAlignment="1">
      <alignment vertical="center"/>
    </xf>
    <xf numFmtId="0" fontId="66" fillId="0" borderId="11" xfId="0" applyFont="1" applyBorder="1" applyAlignment="1">
      <alignment horizontal="left"/>
    </xf>
    <xf numFmtId="0" fontId="50" fillId="0" borderId="12" xfId="0" applyFont="1" applyBorder="1"/>
    <xf numFmtId="0" fontId="60" fillId="0" borderId="0" xfId="0" applyFont="1" applyBorder="1"/>
    <xf numFmtId="0" fontId="66" fillId="0" borderId="0" xfId="119" applyFont="1" applyFill="1" applyAlignment="1">
      <alignment vertical="top"/>
    </xf>
    <xf numFmtId="0" fontId="69" fillId="31" borderId="0" xfId="0" applyFont="1" applyFill="1" applyBorder="1" applyAlignment="1">
      <alignment horizontal="center" vertical="center"/>
    </xf>
    <xf numFmtId="0" fontId="69" fillId="31" borderId="44" xfId="0" applyFont="1" applyFill="1" applyBorder="1" applyAlignment="1">
      <alignment horizontal="center" vertical="center"/>
    </xf>
    <xf numFmtId="2" fontId="105" fillId="31" borderId="0" xfId="0" applyNumberFormat="1" applyFont="1" applyFill="1" applyBorder="1" applyAlignment="1">
      <alignment horizontal="center" vertical="center"/>
    </xf>
    <xf numFmtId="2" fontId="105" fillId="31" borderId="58" xfId="0" applyNumberFormat="1" applyFont="1" applyFill="1" applyBorder="1" applyAlignment="1">
      <alignment horizontal="center" vertical="center"/>
    </xf>
    <xf numFmtId="2" fontId="105" fillId="31" borderId="14" xfId="0" applyNumberFormat="1" applyFont="1" applyFill="1" applyBorder="1" applyAlignment="1">
      <alignment horizontal="center" vertical="center"/>
    </xf>
    <xf numFmtId="3" fontId="105" fillId="31" borderId="44" xfId="0" applyNumberFormat="1" applyFont="1" applyFill="1" applyBorder="1" applyAlignment="1">
      <alignment horizontal="center" vertical="center"/>
    </xf>
    <xf numFmtId="4" fontId="105" fillId="31" borderId="62" xfId="0" applyNumberFormat="1" applyFont="1" applyFill="1" applyBorder="1" applyAlignment="1">
      <alignment horizontal="center" vertical="center"/>
    </xf>
    <xf numFmtId="3" fontId="105" fillId="31" borderId="14" xfId="0" applyNumberFormat="1" applyFont="1" applyFill="1" applyBorder="1" applyAlignment="1">
      <alignment horizontal="center" vertical="center"/>
    </xf>
    <xf numFmtId="0" fontId="61" fillId="0" borderId="0" xfId="119" applyFont="1" applyAlignment="1">
      <alignment horizontal="center" vertical="top"/>
    </xf>
    <xf numFmtId="0" fontId="66" fillId="0" borderId="0" xfId="119" applyFont="1" applyAlignment="1">
      <alignment horizontal="center" vertical="center"/>
    </xf>
    <xf numFmtId="0" fontId="60" fillId="0" borderId="0" xfId="119" applyFont="1" applyAlignment="1">
      <alignment horizontal="center" vertical="center"/>
    </xf>
    <xf numFmtId="0" fontId="52" fillId="0" borderId="0" xfId="119" applyFont="1" applyAlignment="1">
      <alignment horizontal="center" vertical="center"/>
    </xf>
    <xf numFmtId="0" fontId="64" fillId="0" borderId="0" xfId="119" applyFont="1" applyAlignment="1">
      <alignment horizontal="center" vertical="center"/>
    </xf>
    <xf numFmtId="0" fontId="52" fillId="0" borderId="0" xfId="119" applyFont="1" applyAlignment="1">
      <alignment vertical="top"/>
    </xf>
    <xf numFmtId="0" fontId="52" fillId="0" borderId="0" xfId="119" applyFont="1" applyAlignment="1">
      <alignment horizontal="left" vertical="top"/>
    </xf>
    <xf numFmtId="0" fontId="52" fillId="0" borderId="0" xfId="119" applyFont="1" applyFill="1" applyAlignment="1">
      <alignment vertical="top"/>
    </xf>
    <xf numFmtId="0" fontId="64" fillId="0" borderId="0" xfId="119" applyFont="1" applyAlignment="1">
      <alignment vertical="top"/>
    </xf>
    <xf numFmtId="0" fontId="76" fillId="0" borderId="0" xfId="119" applyFont="1" applyAlignment="1">
      <alignment vertical="top"/>
    </xf>
    <xf numFmtId="0" fontId="68" fillId="0" borderId="0" xfId="119" applyFont="1" applyAlignment="1">
      <alignment vertical="top"/>
    </xf>
    <xf numFmtId="0" fontId="60" fillId="0" borderId="0" xfId="120" applyFont="1" applyFill="1" applyBorder="1" applyAlignment="1">
      <alignment horizontal="center" vertical="top"/>
    </xf>
    <xf numFmtId="0" fontId="60" fillId="0" borderId="0" xfId="120" applyFont="1" applyFill="1" applyBorder="1" applyAlignment="1">
      <alignment vertical="top"/>
    </xf>
    <xf numFmtId="0" fontId="140" fillId="0" borderId="0" xfId="115" applyFont="1"/>
    <xf numFmtId="0" fontId="141" fillId="0" borderId="0" xfId="115" applyFont="1"/>
    <xf numFmtId="0" fontId="143" fillId="0" borderId="0" xfId="115" applyFont="1" applyBorder="1" applyAlignment="1">
      <alignment vertical="top"/>
    </xf>
    <xf numFmtId="0" fontId="141" fillId="0" borderId="0" xfId="115" applyFont="1" applyBorder="1" applyAlignment="1">
      <alignment vertical="top"/>
    </xf>
    <xf numFmtId="0" fontId="141" fillId="0" borderId="16" xfId="115" applyFont="1" applyBorder="1"/>
    <xf numFmtId="0" fontId="141" fillId="0" borderId="15" xfId="115" applyFont="1" applyBorder="1"/>
    <xf numFmtId="0" fontId="66" fillId="0" borderId="0" xfId="0" applyFont="1" applyAlignment="1">
      <alignment vertical="center"/>
    </xf>
    <xf numFmtId="0" fontId="50" fillId="0" borderId="0" xfId="0" applyFont="1" applyAlignment="1">
      <alignment vertical="center"/>
    </xf>
    <xf numFmtId="3" fontId="50" fillId="0" borderId="0" xfId="0" applyNumberFormat="1" applyFont="1" applyAlignment="1">
      <alignment vertical="center"/>
    </xf>
    <xf numFmtId="167" fontId="50" fillId="0" borderId="0" xfId="0" applyNumberFormat="1" applyFont="1" applyAlignment="1">
      <alignment vertical="center"/>
    </xf>
    <xf numFmtId="3" fontId="69" fillId="27" borderId="14" xfId="0" applyNumberFormat="1" applyFont="1" applyFill="1" applyBorder="1" applyAlignment="1">
      <alignment horizontal="center" vertical="center" wrapText="1"/>
    </xf>
    <xf numFmtId="167" fontId="69" fillId="27" borderId="32" xfId="0" applyNumberFormat="1" applyFont="1" applyFill="1" applyBorder="1" applyAlignment="1">
      <alignment horizontal="center" vertical="center"/>
    </xf>
    <xf numFmtId="0" fontId="66" fillId="0" borderId="11" xfId="0" applyFont="1" applyBorder="1" applyAlignment="1">
      <alignment vertical="center" wrapText="1"/>
    </xf>
    <xf numFmtId="0" fontId="50" fillId="0" borderId="11" xfId="0" applyFont="1" applyBorder="1" applyAlignment="1">
      <alignment vertical="center" wrapText="1"/>
    </xf>
    <xf numFmtId="0" fontId="66" fillId="0" borderId="11" xfId="0" applyFont="1" applyBorder="1" applyAlignment="1">
      <alignment horizontal="center" vertical="center" wrapText="1"/>
    </xf>
    <xf numFmtId="4" fontId="66" fillId="0" borderId="11" xfId="0" applyNumberFormat="1" applyFont="1" applyBorder="1" applyAlignment="1">
      <alignment vertical="center" wrapText="1"/>
    </xf>
    <xf numFmtId="3" fontId="50" fillId="0" borderId="11" xfId="0" applyNumberFormat="1" applyFont="1" applyBorder="1" applyAlignment="1">
      <alignment vertical="center" wrapText="1"/>
    </xf>
    <xf numFmtId="167" fontId="50" fillId="0" borderId="11" xfId="0" applyNumberFormat="1" applyFont="1" applyBorder="1" applyAlignment="1">
      <alignment vertical="center" wrapText="1"/>
    </xf>
    <xf numFmtId="4" fontId="66" fillId="0" borderId="24" xfId="0" applyNumberFormat="1" applyFont="1" applyBorder="1" applyAlignment="1">
      <alignment vertical="center" wrapText="1"/>
    </xf>
    <xf numFmtId="3" fontId="50" fillId="0" borderId="24" xfId="0" applyNumberFormat="1" applyFont="1" applyBorder="1" applyAlignment="1">
      <alignment vertical="center" wrapText="1"/>
    </xf>
    <xf numFmtId="167" fontId="50" fillId="0" borderId="24" xfId="0" applyNumberFormat="1" applyFont="1" applyBorder="1" applyAlignment="1">
      <alignment vertical="center" wrapText="1"/>
    </xf>
    <xf numFmtId="4" fontId="66" fillId="0" borderId="12" xfId="0" applyNumberFormat="1" applyFont="1" applyBorder="1" applyAlignment="1">
      <alignment vertical="center" wrapText="1"/>
    </xf>
    <xf numFmtId="3" fontId="50" fillId="0" borderId="12" xfId="0" applyNumberFormat="1" applyFont="1" applyBorder="1" applyAlignment="1">
      <alignment vertical="center" wrapText="1"/>
    </xf>
    <xf numFmtId="167" fontId="50" fillId="0" borderId="12" xfId="0" applyNumberFormat="1" applyFont="1" applyBorder="1" applyAlignment="1">
      <alignment vertical="center" wrapText="1"/>
    </xf>
    <xf numFmtId="0" fontId="91" fillId="30" borderId="12" xfId="0" applyFont="1" applyFill="1" applyBorder="1" applyAlignment="1">
      <alignment horizontal="center" vertical="center" wrapText="1"/>
    </xf>
    <xf numFmtId="0" fontId="94" fillId="30" borderId="12" xfId="0" applyFont="1" applyFill="1" applyBorder="1" applyAlignment="1">
      <alignment vertical="center" wrapText="1"/>
    </xf>
    <xf numFmtId="0" fontId="91" fillId="0" borderId="0" xfId="0" applyFont="1" applyFill="1" applyBorder="1" applyAlignment="1">
      <alignment vertical="center" wrapText="1"/>
    </xf>
    <xf numFmtId="0" fontId="91" fillId="30" borderId="24" xfId="0" applyFont="1" applyFill="1" applyBorder="1" applyAlignment="1">
      <alignment horizontal="center" vertical="center" wrapText="1"/>
    </xf>
    <xf numFmtId="0" fontId="94" fillId="30" borderId="24" xfId="0" applyFont="1" applyFill="1" applyBorder="1" applyAlignment="1">
      <alignment vertical="center" wrapText="1"/>
    </xf>
    <xf numFmtId="49" fontId="50" fillId="0" borderId="12" xfId="0" applyNumberFormat="1" applyFont="1" applyBorder="1" applyAlignment="1">
      <alignment vertical="center" wrapText="1"/>
    </xf>
    <xf numFmtId="0" fontId="91" fillId="0" borderId="12" xfId="0" applyFont="1" applyFill="1" applyBorder="1" applyAlignment="1">
      <alignment horizontal="center" vertical="center" wrapText="1"/>
    </xf>
    <xf numFmtId="0" fontId="66" fillId="0" borderId="0" xfId="0" applyFont="1" applyFill="1" applyBorder="1" applyAlignment="1">
      <alignment vertical="center"/>
    </xf>
    <xf numFmtId="0" fontId="91" fillId="0" borderId="11" xfId="0" applyFont="1" applyFill="1" applyBorder="1" applyAlignment="1">
      <alignment horizontal="center" vertical="center" wrapText="1"/>
    </xf>
    <xf numFmtId="0" fontId="94" fillId="30" borderId="11" xfId="0" applyFont="1" applyFill="1" applyBorder="1" applyAlignment="1">
      <alignment vertical="center" wrapText="1"/>
    </xf>
    <xf numFmtId="0" fontId="91" fillId="30" borderId="11" xfId="0" applyFont="1" applyFill="1" applyBorder="1" applyAlignment="1">
      <alignment horizontal="center" vertical="center" wrapText="1"/>
    </xf>
    <xf numFmtId="0" fontId="66" fillId="0" borderId="22" xfId="0" applyFont="1" applyBorder="1" applyAlignment="1">
      <alignment vertical="center" wrapText="1"/>
    </xf>
    <xf numFmtId="0" fontId="94" fillId="0" borderId="12" xfId="0" applyFont="1" applyFill="1" applyBorder="1" applyAlignment="1">
      <alignment vertical="center" wrapText="1"/>
    </xf>
    <xf numFmtId="0" fontId="91" fillId="0" borderId="0" xfId="0" applyFont="1" applyFill="1" applyBorder="1" applyAlignment="1">
      <alignment horizontal="right" vertical="center" wrapText="1"/>
    </xf>
    <xf numFmtId="0" fontId="66" fillId="0" borderId="10" xfId="0" applyFont="1" applyBorder="1" applyAlignment="1">
      <alignment vertical="center" wrapText="1"/>
    </xf>
    <xf numFmtId="0" fontId="91" fillId="0" borderId="0" xfId="0" applyFont="1" applyFill="1" applyBorder="1" applyAlignment="1">
      <alignment horizontal="center" vertical="center" wrapText="1"/>
    </xf>
    <xf numFmtId="0" fontId="144" fillId="0" borderId="0" xfId="0" applyFont="1" applyFill="1" applyBorder="1" applyAlignment="1">
      <alignment vertical="center" wrapText="1"/>
    </xf>
    <xf numFmtId="0" fontId="94" fillId="0" borderId="0" xfId="0" applyFont="1" applyFill="1" applyBorder="1" applyAlignment="1">
      <alignment vertical="center" wrapText="1"/>
    </xf>
    <xf numFmtId="4" fontId="66" fillId="0" borderId="0" xfId="0" applyNumberFormat="1" applyFont="1" applyBorder="1" applyAlignment="1">
      <alignment vertical="center" wrapText="1"/>
    </xf>
    <xf numFmtId="167" fontId="50" fillId="0" borderId="0" xfId="0" applyNumberFormat="1" applyFont="1" applyBorder="1" applyAlignment="1">
      <alignment vertical="center" wrapText="1"/>
    </xf>
    <xf numFmtId="0" fontId="66" fillId="0" borderId="0" xfId="0" applyFont="1" applyFill="1" applyAlignment="1">
      <alignment vertical="center"/>
    </xf>
    <xf numFmtId="0" fontId="66" fillId="0" borderId="0" xfId="0" applyFont="1" applyBorder="1" applyAlignment="1">
      <alignment horizontal="right" vertical="center"/>
    </xf>
    <xf numFmtId="0" fontId="91" fillId="0" borderId="11" xfId="0" applyFont="1" applyBorder="1" applyAlignment="1">
      <alignment horizontal="center" vertical="center"/>
    </xf>
    <xf numFmtId="0" fontId="66" fillId="0" borderId="23" xfId="0" applyFont="1" applyFill="1" applyBorder="1" applyAlignment="1">
      <alignment horizontal="center" vertical="center" wrapText="1"/>
    </xf>
    <xf numFmtId="0" fontId="94" fillId="0" borderId="12" xfId="0" applyFont="1" applyBorder="1" applyAlignment="1">
      <alignment vertical="center" wrapText="1"/>
    </xf>
    <xf numFmtId="0" fontId="91" fillId="0" borderId="0" xfId="0" applyFont="1" applyBorder="1" applyAlignment="1">
      <alignment horizontal="center" vertical="center"/>
    </xf>
    <xf numFmtId="0" fontId="94" fillId="0" borderId="0" xfId="0" applyFont="1" applyBorder="1" applyAlignment="1">
      <alignment vertical="center" wrapText="1"/>
    </xf>
    <xf numFmtId="0" fontId="82" fillId="0" borderId="0" xfId="0" applyFont="1" applyFill="1" applyBorder="1" applyAlignment="1">
      <alignment horizontal="center" vertical="center" wrapText="1"/>
    </xf>
    <xf numFmtId="0" fontId="145" fillId="0" borderId="0" xfId="0" applyFont="1" applyFill="1" applyBorder="1" applyAlignment="1">
      <alignment vertical="center" wrapText="1"/>
    </xf>
    <xf numFmtId="0" fontId="54" fillId="0" borderId="13" xfId="0" applyFont="1" applyBorder="1" applyAlignment="1">
      <alignment vertical="center"/>
    </xf>
    <xf numFmtId="0" fontId="54" fillId="0" borderId="15" xfId="0" applyFont="1" applyBorder="1" applyAlignment="1">
      <alignment horizontal="center" vertical="center"/>
    </xf>
    <xf numFmtId="0" fontId="54" fillId="0" borderId="24" xfId="0" applyFont="1" applyBorder="1" applyAlignment="1">
      <alignment vertical="center"/>
    </xf>
    <xf numFmtId="3" fontId="54" fillId="0" borderId="24" xfId="0" applyNumberFormat="1" applyFont="1" applyBorder="1" applyAlignment="1">
      <alignment horizontal="center" vertical="center"/>
    </xf>
    <xf numFmtId="167" fontId="54" fillId="0" borderId="24" xfId="0" applyNumberFormat="1" applyFont="1" applyBorder="1" applyAlignment="1">
      <alignment horizontal="center" vertical="center"/>
    </xf>
    <xf numFmtId="0" fontId="66" fillId="0" borderId="0" xfId="116" applyFont="1" applyFill="1" applyBorder="1" applyAlignment="1">
      <alignment horizontal="center" vertical="top"/>
    </xf>
    <xf numFmtId="0" fontId="76" fillId="0" borderId="0" xfId="116" applyFont="1" applyFill="1" applyBorder="1" applyAlignment="1">
      <alignment horizontal="center" vertical="top"/>
    </xf>
    <xf numFmtId="3" fontId="50" fillId="0" borderId="0" xfId="116" applyNumberFormat="1" applyFont="1" applyFill="1" applyBorder="1" applyAlignment="1">
      <alignment vertical="top"/>
    </xf>
    <xf numFmtId="2" fontId="66" fillId="0" borderId="0" xfId="116" applyNumberFormat="1" applyFont="1" applyFill="1" applyBorder="1" applyAlignment="1">
      <alignment vertical="top"/>
    </xf>
    <xf numFmtId="0" fontId="69" fillId="27" borderId="26" xfId="121" applyFont="1" applyFill="1" applyBorder="1" applyAlignment="1">
      <alignment horizontal="center" vertical="center" wrapText="1"/>
    </xf>
    <xf numFmtId="0" fontId="69" fillId="27" borderId="28" xfId="121" applyFont="1" applyFill="1" applyBorder="1" applyAlignment="1">
      <alignment horizontal="center" vertical="center" wrapText="1"/>
    </xf>
    <xf numFmtId="0" fontId="69" fillId="27" borderId="60" xfId="121" applyFont="1" applyFill="1" applyBorder="1" applyAlignment="1">
      <alignment horizontal="center" vertical="center" wrapText="1"/>
    </xf>
    <xf numFmtId="0" fontId="69" fillId="27" borderId="62" xfId="121" applyFont="1" applyFill="1" applyBorder="1" applyAlignment="1">
      <alignment horizontal="center" vertical="center" wrapText="1"/>
    </xf>
    <xf numFmtId="0" fontId="69" fillId="27" borderId="14" xfId="121" applyFont="1" applyFill="1" applyBorder="1" applyAlignment="1">
      <alignment horizontal="center" vertical="center" wrapText="1"/>
    </xf>
    <xf numFmtId="0" fontId="69" fillId="27" borderId="63" xfId="121" applyFont="1" applyFill="1" applyBorder="1" applyAlignment="1">
      <alignment horizontal="center" vertical="center" wrapText="1"/>
    </xf>
    <xf numFmtId="3" fontId="69" fillId="27" borderId="49" xfId="0" applyNumberFormat="1" applyFont="1" applyFill="1" applyBorder="1" applyAlignment="1">
      <alignment horizontal="center" vertical="center" wrapText="1"/>
    </xf>
    <xf numFmtId="0" fontId="71" fillId="0" borderId="0" xfId="0" applyFont="1" applyAlignment="1">
      <alignment horizontal="center" vertical="top"/>
    </xf>
    <xf numFmtId="0" fontId="89" fillId="0" borderId="0" xfId="0" applyFont="1" applyAlignment="1">
      <alignment vertical="top"/>
    </xf>
    <xf numFmtId="3" fontId="89" fillId="0" borderId="0" xfId="0" applyNumberFormat="1" applyFont="1" applyAlignment="1">
      <alignment vertical="top"/>
    </xf>
    <xf numFmtId="0" fontId="146" fillId="0" borderId="0" xfId="0" applyFont="1" applyAlignment="1">
      <alignment horizontal="center" vertical="top"/>
    </xf>
    <xf numFmtId="0" fontId="66" fillId="0" borderId="0" xfId="116" applyFont="1" applyFill="1" applyBorder="1" applyAlignment="1">
      <alignment horizontal="center" vertical="top" shrinkToFit="1"/>
    </xf>
    <xf numFmtId="0" fontId="50" fillId="0" borderId="0" xfId="116" applyFont="1" applyFill="1" applyBorder="1" applyAlignment="1">
      <alignment horizontal="left" vertical="top" shrinkToFit="1"/>
    </xf>
    <xf numFmtId="0" fontId="76" fillId="0" borderId="0" xfId="116" applyFont="1" applyFill="1" applyBorder="1" applyAlignment="1">
      <alignment horizontal="center" vertical="top" shrinkToFit="1"/>
    </xf>
    <xf numFmtId="3" fontId="50" fillId="0" borderId="0" xfId="116" applyNumberFormat="1" applyFont="1" applyFill="1" applyBorder="1" applyAlignment="1">
      <alignment horizontal="center" vertical="top" shrinkToFit="1"/>
    </xf>
    <xf numFmtId="2" fontId="66" fillId="0" borderId="0" xfId="116" applyNumberFormat="1" applyFont="1" applyFill="1" applyBorder="1" applyAlignment="1">
      <alignment horizontal="center" vertical="top" shrinkToFit="1"/>
    </xf>
    <xf numFmtId="0" fontId="50" fillId="0" borderId="22" xfId="0" applyFont="1" applyFill="1" applyBorder="1" applyAlignment="1">
      <alignment vertical="top"/>
    </xf>
    <xf numFmtId="0" fontId="50" fillId="0" borderId="15" xfId="0" applyFont="1" applyFill="1" applyBorder="1" applyAlignment="1">
      <alignment vertical="top"/>
    </xf>
    <xf numFmtId="0" fontId="60" fillId="0" borderId="15" xfId="0" applyFont="1" applyFill="1" applyBorder="1" applyAlignment="1">
      <alignment vertical="top" wrapText="1"/>
    </xf>
    <xf numFmtId="0" fontId="66" fillId="0" borderId="11" xfId="116" applyFont="1" applyFill="1" applyBorder="1" applyAlignment="1">
      <alignment horizontal="left" vertical="top"/>
    </xf>
    <xf numFmtId="0" fontId="91" fillId="0" borderId="11" xfId="0" applyFont="1" applyFill="1" applyBorder="1" applyProtection="1">
      <protection locked="0"/>
    </xf>
    <xf numFmtId="0" fontId="91" fillId="0" borderId="11" xfId="0" applyFont="1" applyFill="1" applyBorder="1" applyAlignment="1" applyProtection="1">
      <alignment horizontal="center"/>
      <protection hidden="1"/>
    </xf>
    <xf numFmtId="3" fontId="50" fillId="0" borderId="11" xfId="116" applyNumberFormat="1" applyFont="1" applyFill="1" applyBorder="1" applyAlignment="1">
      <alignment vertical="top"/>
    </xf>
    <xf numFmtId="2" fontId="66" fillId="0" borderId="11" xfId="116" applyNumberFormat="1" applyFont="1" applyFill="1" applyBorder="1" applyAlignment="1">
      <alignment vertical="top"/>
    </xf>
    <xf numFmtId="4" fontId="91" fillId="0" borderId="0" xfId="73" applyNumberFormat="1" applyFont="1" applyFill="1" applyBorder="1" applyAlignment="1" applyProtection="1">
      <alignment horizontal="right"/>
      <protection locked="0"/>
    </xf>
    <xf numFmtId="0" fontId="66" fillId="0" borderId="24" xfId="116" applyFont="1" applyFill="1" applyBorder="1" applyAlignment="1">
      <alignment horizontal="left" vertical="top"/>
    </xf>
    <xf numFmtId="0" fontId="91" fillId="0" borderId="24" xfId="0" applyFont="1" applyFill="1" applyBorder="1" applyProtection="1">
      <protection locked="0"/>
    </xf>
    <xf numFmtId="0" fontId="91" fillId="0" borderId="24" xfId="0" applyFont="1" applyFill="1" applyBorder="1" applyAlignment="1" applyProtection="1">
      <alignment horizontal="center"/>
      <protection hidden="1"/>
    </xf>
    <xf numFmtId="0" fontId="91" fillId="0" borderId="24" xfId="0" applyFont="1" applyFill="1" applyBorder="1" applyAlignment="1" applyProtection="1">
      <alignment horizontal="center"/>
      <protection locked="0"/>
    </xf>
    <xf numFmtId="3" fontId="50" fillId="0" borderId="24" xfId="116" applyNumberFormat="1" applyFont="1" applyFill="1" applyBorder="1" applyAlignment="1">
      <alignment vertical="top"/>
    </xf>
    <xf numFmtId="0" fontId="91" fillId="0" borderId="11" xfId="83" applyFont="1" applyFill="1" applyBorder="1" applyAlignment="1" applyProtection="1">
      <alignment wrapText="1"/>
      <protection locked="0"/>
    </xf>
    <xf numFmtId="0" fontId="50" fillId="0" borderId="11" xfId="116" applyFont="1" applyFill="1" applyBorder="1" applyAlignment="1">
      <alignment vertical="top"/>
    </xf>
    <xf numFmtId="0" fontId="91" fillId="0" borderId="24" xfId="83" applyFont="1" applyFill="1" applyBorder="1" applyAlignment="1" applyProtection="1">
      <alignment wrapText="1"/>
      <protection locked="0"/>
    </xf>
    <xf numFmtId="0" fontId="50" fillId="0" borderId="24" xfId="116" applyFont="1" applyFill="1" applyBorder="1" applyAlignment="1">
      <alignment vertical="top"/>
    </xf>
    <xf numFmtId="0" fontId="91" fillId="0" borderId="11" xfId="0" applyFont="1" applyBorder="1" applyAlignment="1" applyProtection="1">
      <alignment horizontal="center"/>
      <protection hidden="1"/>
    </xf>
    <xf numFmtId="0" fontId="91" fillId="0" borderId="24" xfId="0" applyFont="1" applyBorder="1" applyAlignment="1" applyProtection="1">
      <alignment horizontal="center"/>
      <protection hidden="1"/>
    </xf>
    <xf numFmtId="0" fontId="91" fillId="0" borderId="24" xfId="0" applyFont="1" applyBorder="1" applyAlignment="1" applyProtection="1">
      <alignment horizontal="center"/>
      <protection locked="0"/>
    </xf>
    <xf numFmtId="0" fontId="91" fillId="0" borderId="11" xfId="0" applyFont="1" applyBorder="1" applyProtection="1">
      <protection locked="0"/>
    </xf>
    <xf numFmtId="0" fontId="91" fillId="0" borderId="24" xfId="0" applyFont="1" applyBorder="1" applyProtection="1">
      <protection locked="0"/>
    </xf>
    <xf numFmtId="0" fontId="91" fillId="0" borderId="0" xfId="83" applyFont="1" applyFill="1" applyBorder="1" applyAlignment="1" applyProtection="1">
      <alignment wrapText="1"/>
      <protection locked="0"/>
    </xf>
    <xf numFmtId="0" fontId="50" fillId="0" borderId="0" xfId="116" applyFont="1" applyFill="1" applyBorder="1" applyAlignment="1">
      <alignment vertical="top"/>
    </xf>
    <xf numFmtId="0" fontId="91" fillId="0" borderId="0" xfId="0" applyFont="1" applyBorder="1" applyAlignment="1" applyProtection="1">
      <alignment horizontal="center"/>
      <protection hidden="1"/>
    </xf>
    <xf numFmtId="0" fontId="91" fillId="0" borderId="0" xfId="0" applyFont="1" applyBorder="1" applyAlignment="1" applyProtection="1">
      <alignment horizontal="center"/>
      <protection locked="0"/>
    </xf>
    <xf numFmtId="0" fontId="91" fillId="0" borderId="0" xfId="0" applyFont="1" applyBorder="1" applyProtection="1">
      <protection locked="0"/>
    </xf>
    <xf numFmtId="1" fontId="50" fillId="0" borderId="24" xfId="116" applyNumberFormat="1" applyFont="1" applyFill="1" applyBorder="1" applyAlignment="1">
      <alignment vertical="top"/>
    </xf>
    <xf numFmtId="0" fontId="91" fillId="0" borderId="0" xfId="0" applyFont="1" applyFill="1" applyBorder="1" applyProtection="1">
      <protection locked="0"/>
    </xf>
    <xf numFmtId="0" fontId="91" fillId="0" borderId="0" xfId="0" applyFont="1" applyFill="1" applyBorder="1" applyAlignment="1" applyProtection="1">
      <alignment horizontal="center"/>
      <protection hidden="1"/>
    </xf>
    <xf numFmtId="0" fontId="91" fillId="0" borderId="12" xfId="0" applyFont="1" applyBorder="1" applyAlignment="1" applyProtection="1">
      <alignment horizontal="center"/>
      <protection hidden="1"/>
    </xf>
    <xf numFmtId="0" fontId="91" fillId="0" borderId="11" xfId="0" applyFont="1" applyBorder="1" applyAlignment="1">
      <alignment horizontal="center"/>
    </xf>
    <xf numFmtId="0" fontId="66" fillId="0" borderId="10" xfId="116" applyFont="1" applyFill="1" applyBorder="1" applyAlignment="1">
      <alignment horizontal="left" vertical="top"/>
    </xf>
    <xf numFmtId="0" fontId="91" fillId="0" borderId="0" xfId="0" applyFont="1" applyBorder="1" applyAlignment="1">
      <alignment horizontal="center"/>
    </xf>
    <xf numFmtId="2" fontId="66" fillId="0" borderId="39" xfId="116" applyNumberFormat="1" applyFont="1" applyFill="1" applyBorder="1" applyAlignment="1">
      <alignment vertical="top"/>
    </xf>
    <xf numFmtId="0" fontId="66" fillId="0" borderId="13" xfId="116" applyFont="1" applyFill="1" applyBorder="1" applyAlignment="1">
      <alignment horizontal="left" vertical="top"/>
    </xf>
    <xf numFmtId="0" fontId="91" fillId="0" borderId="16" xfId="0" applyFont="1" applyBorder="1" applyProtection="1">
      <protection locked="0"/>
    </xf>
    <xf numFmtId="0" fontId="50" fillId="0" borderId="16" xfId="0" applyFont="1" applyFill="1" applyBorder="1" applyAlignment="1">
      <alignment horizontal="left" vertical="top"/>
    </xf>
    <xf numFmtId="0" fontId="91" fillId="0" borderId="16" xfId="0" applyFont="1" applyBorder="1" applyAlignment="1">
      <alignment horizontal="center"/>
    </xf>
    <xf numFmtId="0" fontId="91" fillId="0" borderId="16" xfId="0" applyFont="1" applyBorder="1" applyAlignment="1" applyProtection="1">
      <alignment horizontal="center"/>
      <protection hidden="1"/>
    </xf>
    <xf numFmtId="3" fontId="50" fillId="0" borderId="16" xfId="116" applyNumberFormat="1" applyFont="1" applyFill="1" applyBorder="1" applyAlignment="1">
      <alignment vertical="top"/>
    </xf>
    <xf numFmtId="2" fontId="66" fillId="0" borderId="40" xfId="116" applyNumberFormat="1" applyFont="1" applyFill="1" applyBorder="1" applyAlignment="1">
      <alignment vertical="top"/>
    </xf>
    <xf numFmtId="4" fontId="59" fillId="0" borderId="0" xfId="116" applyNumberFormat="1" applyFont="1" applyFill="1" applyBorder="1" applyAlignment="1">
      <alignment vertical="top"/>
    </xf>
    <xf numFmtId="0" fontId="66" fillId="0" borderId="12" xfId="116" applyFont="1" applyFill="1" applyBorder="1" applyAlignment="1">
      <alignment horizontal="left" vertical="top"/>
    </xf>
    <xf numFmtId="0" fontId="91" fillId="0" borderId="12" xfId="0" applyFont="1" applyBorder="1" applyProtection="1">
      <protection locked="0"/>
    </xf>
    <xf numFmtId="0" fontId="50" fillId="0" borderId="22" xfId="116" applyFont="1" applyFill="1" applyBorder="1" applyAlignment="1">
      <alignment horizontal="left" vertical="top"/>
    </xf>
    <xf numFmtId="0" fontId="66" fillId="0" borderId="15" xfId="0" applyFont="1" applyBorder="1" applyAlignment="1" applyProtection="1">
      <alignment horizontal="center"/>
      <protection hidden="1"/>
    </xf>
    <xf numFmtId="0" fontId="66" fillId="0" borderId="23" xfId="0" applyFont="1" applyBorder="1" applyAlignment="1" applyProtection="1">
      <alignment horizontal="center"/>
      <protection hidden="1"/>
    </xf>
    <xf numFmtId="0" fontId="66" fillId="0" borderId="12" xfId="0" applyFont="1" applyBorder="1" applyAlignment="1" applyProtection="1">
      <alignment horizontal="center"/>
      <protection hidden="1"/>
    </xf>
    <xf numFmtId="3" fontId="50" fillId="0" borderId="12" xfId="116" applyNumberFormat="1" applyFont="1" applyFill="1" applyBorder="1" applyAlignment="1">
      <alignment vertical="top"/>
    </xf>
    <xf numFmtId="2" fontId="66" fillId="0" borderId="12" xfId="116" applyNumberFormat="1" applyFont="1" applyFill="1" applyBorder="1" applyAlignment="1">
      <alignment vertical="top"/>
    </xf>
    <xf numFmtId="4" fontId="66" fillId="0" borderId="0" xfId="73" applyNumberFormat="1" applyFont="1" applyFill="1" applyBorder="1" applyAlignment="1" applyProtection="1">
      <alignment horizontal="right"/>
      <protection locked="0"/>
    </xf>
    <xf numFmtId="0" fontId="66" fillId="0" borderId="12" xfId="0" applyFont="1" applyBorder="1" applyProtection="1">
      <protection locked="0"/>
    </xf>
    <xf numFmtId="0" fontId="66" fillId="0" borderId="0" xfId="0" applyFont="1" applyBorder="1"/>
    <xf numFmtId="0" fontId="66" fillId="0" borderId="0" xfId="0" applyFont="1" applyBorder="1" applyAlignment="1">
      <alignment horizontal="center"/>
    </xf>
    <xf numFmtId="3" fontId="50" fillId="0" borderId="0" xfId="73" applyNumberFormat="1" applyFont="1" applyFill="1" applyBorder="1" applyAlignment="1" applyProtection="1"/>
    <xf numFmtId="3" fontId="147" fillId="0" borderId="0" xfId="116" applyNumberFormat="1" applyFont="1" applyFill="1" applyBorder="1" applyAlignment="1">
      <alignment horizontal="center" vertical="top"/>
    </xf>
    <xf numFmtId="1" fontId="82" fillId="27" borderId="0" xfId="116" applyNumberFormat="1" applyFont="1" applyFill="1" applyBorder="1" applyAlignment="1">
      <alignment horizontal="center" vertical="top" shrinkToFit="1"/>
    </xf>
    <xf numFmtId="0" fontId="57" fillId="19" borderId="22" xfId="116" applyFont="1" applyFill="1" applyBorder="1" applyAlignment="1">
      <alignment horizontal="center" vertical="top"/>
    </xf>
    <xf numFmtId="1" fontId="57" fillId="19" borderId="0" xfId="116" applyNumberFormat="1" applyFont="1" applyFill="1" applyBorder="1" applyAlignment="1">
      <alignment horizontal="center" vertical="top"/>
    </xf>
    <xf numFmtId="0" fontId="50" fillId="0" borderId="12" xfId="116" applyFont="1" applyFill="1" applyBorder="1" applyAlignment="1">
      <alignment horizontal="left" vertical="top"/>
    </xf>
    <xf numFmtId="0" fontId="66" fillId="0" borderId="12" xfId="116" applyFont="1" applyFill="1" applyBorder="1" applyAlignment="1">
      <alignment horizontal="center" vertical="top"/>
    </xf>
    <xf numFmtId="0" fontId="66" fillId="0" borderId="15" xfId="116" applyFont="1" applyFill="1" applyBorder="1" applyAlignment="1">
      <alignment horizontal="center" vertical="top"/>
    </xf>
    <xf numFmtId="0" fontId="50" fillId="0" borderId="15" xfId="116" applyFont="1" applyFill="1" applyBorder="1" applyAlignment="1">
      <alignment horizontal="left" vertical="top"/>
    </xf>
    <xf numFmtId="3" fontId="50" fillId="0" borderId="15" xfId="116" applyNumberFormat="1" applyFont="1" applyFill="1" applyBorder="1" applyAlignment="1">
      <alignment vertical="top"/>
    </xf>
    <xf numFmtId="2" fontId="66" fillId="0" borderId="23" xfId="116" applyNumberFormat="1" applyFont="1" applyFill="1" applyBorder="1" applyAlignment="1">
      <alignment vertical="top"/>
    </xf>
    <xf numFmtId="1" fontId="50" fillId="0" borderId="15" xfId="116" applyNumberFormat="1" applyFont="1" applyFill="1" applyBorder="1" applyAlignment="1">
      <alignment vertical="top"/>
    </xf>
    <xf numFmtId="1" fontId="50" fillId="0" borderId="0" xfId="116" applyNumberFormat="1" applyFont="1" applyFill="1" applyBorder="1" applyAlignment="1">
      <alignment vertical="top"/>
    </xf>
    <xf numFmtId="0" fontId="57" fillId="19" borderId="15" xfId="116" applyFont="1" applyFill="1" applyBorder="1" applyAlignment="1">
      <alignment horizontal="center" vertical="top"/>
    </xf>
    <xf numFmtId="0" fontId="50" fillId="0" borderId="23" xfId="116" applyFont="1" applyFill="1" applyBorder="1" applyAlignment="1">
      <alignment horizontal="left" vertical="top"/>
    </xf>
    <xf numFmtId="0" fontId="66" fillId="0" borderId="0" xfId="0" applyFont="1" applyAlignment="1">
      <alignment vertical="top"/>
    </xf>
    <xf numFmtId="0" fontId="59" fillId="0" borderId="0" xfId="0" applyFont="1" applyAlignment="1">
      <alignment vertical="top" wrapText="1"/>
    </xf>
    <xf numFmtId="0" fontId="66" fillId="0" borderId="0" xfId="0" applyFont="1" applyFill="1" applyAlignment="1">
      <alignment horizontal="center" vertical="top"/>
    </xf>
    <xf numFmtId="0" fontId="66" fillId="0" borderId="0" xfId="0" applyFont="1" applyAlignment="1">
      <alignment horizontal="center" vertical="top"/>
    </xf>
    <xf numFmtId="1" fontId="50" fillId="0" borderId="0" xfId="0" applyNumberFormat="1" applyFont="1" applyAlignment="1">
      <alignment horizontal="right" vertical="top"/>
    </xf>
    <xf numFmtId="2" fontId="66" fillId="0" borderId="0" xfId="0" applyNumberFormat="1" applyFont="1" applyAlignment="1">
      <alignment horizontal="right" vertical="top"/>
    </xf>
    <xf numFmtId="0" fontId="69" fillId="27" borderId="55" xfId="0" applyFont="1" applyFill="1" applyBorder="1" applyAlignment="1">
      <alignment horizontal="center" vertical="center" wrapText="1"/>
    </xf>
    <xf numFmtId="0" fontId="69" fillId="27" borderId="64" xfId="0" applyFont="1" applyFill="1" applyBorder="1" applyAlignment="1">
      <alignment horizontal="center" vertical="center" wrapText="1"/>
    </xf>
    <xf numFmtId="0" fontId="62" fillId="0" borderId="0" xfId="0" applyFont="1" applyFill="1" applyBorder="1" applyAlignment="1">
      <alignment horizontal="center" vertical="center" wrapText="1"/>
    </xf>
    <xf numFmtId="0" fontId="105" fillId="27" borderId="0" xfId="0" applyFont="1" applyFill="1" applyBorder="1" applyAlignment="1">
      <alignment horizontal="center" vertical="center"/>
    </xf>
    <xf numFmtId="0" fontId="105" fillId="27" borderId="62" xfId="0" applyFont="1" applyFill="1" applyBorder="1" applyAlignment="1">
      <alignment horizontal="center" vertical="center" wrapText="1"/>
    </xf>
    <xf numFmtId="0" fontId="69" fillId="27" borderId="65" xfId="0" applyFont="1" applyFill="1" applyBorder="1" applyAlignment="1">
      <alignment horizontal="center" vertical="center" wrapText="1"/>
    </xf>
    <xf numFmtId="0" fontId="69" fillId="27" borderId="66" xfId="0" applyFont="1" applyFill="1" applyBorder="1" applyAlignment="1">
      <alignment horizontal="center" vertical="center"/>
    </xf>
    <xf numFmtId="0" fontId="62" fillId="0" borderId="0" xfId="0" applyFont="1" applyAlignment="1">
      <alignment horizontal="center" vertical="center"/>
    </xf>
    <xf numFmtId="0" fontId="59" fillId="0" borderId="60" xfId="0" applyFont="1" applyBorder="1" applyAlignment="1">
      <alignment vertical="top" wrapText="1"/>
    </xf>
    <xf numFmtId="0" fontId="66" fillId="0" borderId="0" xfId="0" applyFont="1" applyBorder="1" applyAlignment="1">
      <alignment vertical="top"/>
    </xf>
    <xf numFmtId="0" fontId="66" fillId="0" borderId="60" xfId="0" applyFont="1" applyBorder="1" applyAlignment="1">
      <alignment horizontal="center" vertical="top"/>
    </xf>
    <xf numFmtId="0" fontId="59" fillId="0" borderId="0" xfId="0" applyFont="1" applyBorder="1" applyAlignment="1">
      <alignment vertical="top" wrapText="1"/>
    </xf>
    <xf numFmtId="0" fontId="66" fillId="0" borderId="0" xfId="0" applyFont="1" applyBorder="1" applyAlignment="1">
      <alignment horizontal="center" vertical="top"/>
    </xf>
    <xf numFmtId="0" fontId="72" fillId="0" borderId="0" xfId="0" applyFont="1" applyAlignment="1">
      <alignment horizontal="center" vertical="top"/>
    </xf>
    <xf numFmtId="0" fontId="149" fillId="0" borderId="0" xfId="0" applyFont="1" applyAlignment="1">
      <alignment horizontal="center" vertical="top"/>
    </xf>
    <xf numFmtId="0" fontId="150" fillId="27" borderId="0" xfId="0" applyFont="1" applyFill="1" applyBorder="1" applyAlignment="1">
      <alignment horizontal="center" vertical="top"/>
    </xf>
    <xf numFmtId="0" fontId="151" fillId="27" borderId="16" xfId="0" applyFont="1" applyFill="1" applyBorder="1" applyAlignment="1">
      <alignment horizontal="center" vertical="top"/>
    </xf>
    <xf numFmtId="0" fontId="66" fillId="26" borderId="11" xfId="0" applyFont="1" applyFill="1" applyBorder="1" applyAlignment="1">
      <alignment horizontal="left" vertical="top"/>
    </xf>
    <xf numFmtId="1" fontId="50" fillId="0" borderId="11" xfId="0" applyNumberFormat="1" applyFont="1" applyFill="1" applyBorder="1" applyAlignment="1">
      <alignment horizontal="right" vertical="top" wrapText="1"/>
    </xf>
    <xf numFmtId="2" fontId="66" fillId="0" borderId="11" xfId="0" applyNumberFormat="1" applyFont="1" applyFill="1" applyBorder="1" applyAlignment="1">
      <alignment horizontal="right" vertical="top" wrapText="1"/>
    </xf>
    <xf numFmtId="0" fontId="96" fillId="0" borderId="16" xfId="0" applyFont="1" applyFill="1" applyBorder="1" applyAlignment="1">
      <alignment horizontal="center" vertical="top" wrapText="1"/>
    </xf>
    <xf numFmtId="0" fontId="94" fillId="0" borderId="21" xfId="0" applyFont="1" applyFill="1" applyBorder="1" applyAlignment="1">
      <alignment horizontal="left" vertical="top" wrapText="1"/>
    </xf>
    <xf numFmtId="0" fontId="89" fillId="0" borderId="21" xfId="0" applyFont="1" applyFill="1" applyBorder="1" applyAlignment="1">
      <alignment horizontal="center" vertical="top"/>
    </xf>
    <xf numFmtId="0" fontId="90" fillId="0" borderId="21" xfId="0" applyFont="1" applyFill="1" applyBorder="1" applyAlignment="1">
      <alignment horizontal="center" vertical="top"/>
    </xf>
    <xf numFmtId="1" fontId="50" fillId="0" borderId="21" xfId="0" applyNumberFormat="1" applyFont="1" applyFill="1" applyBorder="1" applyAlignment="1">
      <alignment horizontal="right" vertical="top" wrapText="1"/>
    </xf>
    <xf numFmtId="0" fontId="66" fillId="0" borderId="0" xfId="0" applyFont="1" applyFill="1" applyAlignment="1">
      <alignment vertical="top"/>
    </xf>
    <xf numFmtId="0" fontId="90" fillId="0" borderId="16" xfId="0" applyFont="1" applyFill="1" applyBorder="1" applyAlignment="1">
      <alignment horizontal="center" vertical="top"/>
    </xf>
    <xf numFmtId="0" fontId="94" fillId="0" borderId="24" xfId="0" applyFont="1" applyFill="1" applyBorder="1" applyAlignment="1">
      <alignment horizontal="left" vertical="top" wrapText="1"/>
    </xf>
    <xf numFmtId="0" fontId="89" fillId="0" borderId="24" xfId="0" applyFont="1" applyFill="1" applyBorder="1" applyAlignment="1">
      <alignment horizontal="center" vertical="top"/>
    </xf>
    <xf numFmtId="1" fontId="66" fillId="0" borderId="24" xfId="0" applyNumberFormat="1" applyFont="1" applyFill="1" applyBorder="1" applyAlignment="1">
      <alignment horizontal="center" vertical="top"/>
    </xf>
    <xf numFmtId="1" fontId="50" fillId="0" borderId="24" xfId="0" applyNumberFormat="1" applyFont="1" applyFill="1" applyBorder="1" applyAlignment="1">
      <alignment horizontal="right" vertical="top" wrapText="1"/>
    </xf>
    <xf numFmtId="0" fontId="90" fillId="0" borderId="12" xfId="0" applyFont="1" applyFill="1" applyBorder="1" applyAlignment="1">
      <alignment horizontal="center" vertical="top"/>
    </xf>
    <xf numFmtId="1" fontId="66" fillId="0" borderId="11" xfId="0" applyNumberFormat="1" applyFont="1" applyFill="1" applyBorder="1" applyAlignment="1">
      <alignment horizontal="center" vertical="top"/>
    </xf>
    <xf numFmtId="0" fontId="96" fillId="0" borderId="12" xfId="0" applyFont="1" applyFill="1" applyBorder="1" applyAlignment="1">
      <alignment horizontal="center" vertical="top" wrapText="1"/>
    </xf>
    <xf numFmtId="0" fontId="66" fillId="26" borderId="21" xfId="0" applyFont="1" applyFill="1" applyBorder="1" applyAlignment="1">
      <alignment horizontal="left" vertical="top"/>
    </xf>
    <xf numFmtId="1" fontId="66" fillId="0" borderId="21" xfId="0" applyNumberFormat="1" applyFont="1" applyFill="1" applyBorder="1" applyAlignment="1">
      <alignment horizontal="center" vertical="top"/>
    </xf>
    <xf numFmtId="0" fontId="66" fillId="26" borderId="24" xfId="0" applyFont="1" applyFill="1" applyBorder="1" applyAlignment="1">
      <alignment horizontal="left" vertical="top"/>
    </xf>
    <xf numFmtId="0" fontId="96" fillId="0" borderId="11" xfId="0" applyFont="1" applyFill="1" applyBorder="1" applyAlignment="1">
      <alignment horizontal="center" vertical="top" wrapText="1"/>
    </xf>
    <xf numFmtId="0" fontId="50" fillId="0" borderId="11" xfId="119" applyFont="1" applyFill="1" applyBorder="1" applyAlignment="1">
      <alignment horizontal="left" vertical="top" wrapText="1"/>
    </xf>
    <xf numFmtId="0" fontId="50" fillId="0" borderId="10" xfId="0" applyFont="1" applyFill="1" applyBorder="1" applyAlignment="1">
      <alignment horizontal="left" vertical="top" wrapText="1"/>
    </xf>
    <xf numFmtId="0" fontId="52" fillId="0" borderId="0" xfId="0" applyFont="1" applyFill="1" applyBorder="1" applyAlignment="1">
      <alignment horizontal="left" vertical="top"/>
    </xf>
    <xf numFmtId="0" fontId="76" fillId="0" borderId="0" xfId="0" applyFont="1" applyFill="1" applyBorder="1" applyAlignment="1">
      <alignment horizontal="left" vertical="top"/>
    </xf>
    <xf numFmtId="0" fontId="76" fillId="0" borderId="0" xfId="0" applyFont="1" applyFill="1" applyBorder="1" applyAlignment="1">
      <alignment vertical="top" wrapText="1"/>
    </xf>
    <xf numFmtId="0" fontId="76" fillId="0" borderId="39" xfId="0" applyFont="1" applyFill="1" applyBorder="1" applyAlignment="1">
      <alignment vertical="top" wrapText="1"/>
    </xf>
    <xf numFmtId="0" fontId="66" fillId="7" borderId="21" xfId="0" applyFont="1" applyFill="1" applyBorder="1" applyAlignment="1">
      <alignment vertical="top" wrapText="1"/>
    </xf>
    <xf numFmtId="0" fontId="66" fillId="7" borderId="21" xfId="0" applyFont="1" applyFill="1" applyBorder="1" applyAlignment="1">
      <alignment horizontal="left" vertical="top" wrapText="1"/>
    </xf>
    <xf numFmtId="0" fontId="50" fillId="7" borderId="10" xfId="0" applyFont="1" applyFill="1" applyBorder="1" applyAlignment="1">
      <alignment horizontal="left" vertical="top" wrapText="1"/>
    </xf>
    <xf numFmtId="0" fontId="66" fillId="7" borderId="21" xfId="0" applyFont="1" applyFill="1" applyBorder="1" applyAlignment="1">
      <alignment horizontal="left" vertical="top"/>
    </xf>
    <xf numFmtId="1" fontId="66" fillId="7" borderId="21" xfId="0" applyNumberFormat="1" applyFont="1" applyFill="1" applyBorder="1" applyAlignment="1">
      <alignment horizontal="center" vertical="top"/>
    </xf>
    <xf numFmtId="0" fontId="66" fillId="7" borderId="21" xfId="0" applyFont="1" applyFill="1" applyBorder="1" applyAlignment="1">
      <alignment horizontal="center" vertical="top" wrapText="1"/>
    </xf>
    <xf numFmtId="2" fontId="66" fillId="7" borderId="21" xfId="0" applyNumberFormat="1" applyFont="1" applyFill="1" applyBorder="1" applyAlignment="1">
      <alignment horizontal="right" vertical="top" wrapText="1"/>
    </xf>
    <xf numFmtId="0" fontId="66" fillId="7" borderId="0" xfId="0" applyFont="1" applyFill="1" applyBorder="1" applyAlignment="1">
      <alignment vertical="top" wrapText="1"/>
    </xf>
    <xf numFmtId="0" fontId="52" fillId="7" borderId="0" xfId="0" applyFont="1" applyFill="1" applyBorder="1" applyAlignment="1">
      <alignment horizontal="left" vertical="top"/>
    </xf>
    <xf numFmtId="0" fontId="76" fillId="7" borderId="0" xfId="0" applyFont="1" applyFill="1" applyBorder="1" applyAlignment="1">
      <alignment horizontal="left" vertical="top"/>
    </xf>
    <xf numFmtId="0" fontId="76" fillId="7" borderId="0" xfId="0" applyFont="1" applyFill="1" applyBorder="1" applyAlignment="1">
      <alignment vertical="top" wrapText="1"/>
    </xf>
    <xf numFmtId="0" fontId="76" fillId="7" borderId="39" xfId="0" applyFont="1" applyFill="1" applyBorder="1" applyAlignment="1">
      <alignment vertical="top" wrapText="1"/>
    </xf>
    <xf numFmtId="0" fontId="96" fillId="0" borderId="0" xfId="0" applyFont="1" applyFill="1" applyBorder="1" applyAlignment="1">
      <alignment horizontal="center" vertical="top" wrapText="1"/>
    </xf>
    <xf numFmtId="0" fontId="52" fillId="0" borderId="12" xfId="0" applyFont="1" applyFill="1" applyBorder="1" applyAlignment="1">
      <alignment horizontal="left" vertical="top"/>
    </xf>
    <xf numFmtId="0" fontId="76" fillId="0" borderId="12" xfId="0" applyFont="1" applyFill="1" applyBorder="1" applyAlignment="1">
      <alignment horizontal="left" vertical="top"/>
    </xf>
    <xf numFmtId="0" fontId="76" fillId="0" borderId="11" xfId="0" applyFont="1" applyFill="1" applyBorder="1" applyAlignment="1">
      <alignment vertical="top" wrapText="1"/>
    </xf>
    <xf numFmtId="0" fontId="66" fillId="26" borderId="12" xfId="0" applyFont="1" applyFill="1" applyBorder="1" applyAlignment="1">
      <alignment horizontal="left" vertical="top"/>
    </xf>
    <xf numFmtId="1" fontId="66" fillId="0" borderId="12" xfId="0" applyNumberFormat="1" applyFont="1" applyFill="1" applyBorder="1" applyAlignment="1">
      <alignment horizontal="center" vertical="top"/>
    </xf>
    <xf numFmtId="0" fontId="96" fillId="0" borderId="21" xfId="0" applyFont="1" applyFill="1" applyBorder="1" applyAlignment="1">
      <alignment horizontal="center" vertical="top" wrapText="1"/>
    </xf>
    <xf numFmtId="0" fontId="50" fillId="0" borderId="13" xfId="0" applyFont="1" applyFill="1" applyBorder="1" applyAlignment="1">
      <alignment horizontal="left" vertical="top" wrapText="1"/>
    </xf>
    <xf numFmtId="0" fontId="52" fillId="0" borderId="16" xfId="0" applyFont="1" applyFill="1" applyBorder="1" applyAlignment="1">
      <alignment horizontal="left" vertical="top"/>
    </xf>
    <xf numFmtId="0" fontId="76" fillId="0" borderId="16" xfId="0" applyFont="1" applyFill="1" applyBorder="1" applyAlignment="1">
      <alignment horizontal="left" vertical="top"/>
    </xf>
    <xf numFmtId="0" fontId="76" fillId="0" borderId="16" xfId="0" applyFont="1" applyFill="1" applyBorder="1" applyAlignment="1">
      <alignment vertical="top" wrapText="1"/>
    </xf>
    <xf numFmtId="0" fontId="76" fillId="0" borderId="40" xfId="0" applyFont="1" applyFill="1" applyBorder="1" applyAlignment="1">
      <alignment vertical="top" wrapText="1"/>
    </xf>
    <xf numFmtId="0" fontId="66" fillId="0" borderId="16" xfId="0" applyFont="1" applyFill="1" applyBorder="1" applyAlignment="1">
      <alignment horizontal="center" vertical="top"/>
    </xf>
    <xf numFmtId="0" fontId="94" fillId="0" borderId="24" xfId="116" applyFont="1" applyFill="1" applyBorder="1" applyAlignment="1">
      <alignment horizontal="left" vertical="top"/>
    </xf>
    <xf numFmtId="0" fontId="96" fillId="0" borderId="12" xfId="0" applyFont="1" applyFill="1" applyBorder="1" applyAlignment="1">
      <alignment horizontal="center" vertical="top"/>
    </xf>
    <xf numFmtId="0" fontId="94" fillId="0" borderId="21" xfId="116" applyFont="1" applyFill="1" applyBorder="1" applyAlignment="1">
      <alignment horizontal="left" vertical="top"/>
    </xf>
    <xf numFmtId="0" fontId="94" fillId="0" borderId="0" xfId="0" applyFont="1" applyFill="1" applyBorder="1" applyAlignment="1">
      <alignment horizontal="left" vertical="top" wrapText="1"/>
    </xf>
    <xf numFmtId="0" fontId="127" fillId="0" borderId="0" xfId="0" applyFont="1" applyFill="1" applyBorder="1" applyAlignment="1">
      <alignment horizontal="left" vertical="top"/>
    </xf>
    <xf numFmtId="1" fontId="66" fillId="0" borderId="0" xfId="0" applyNumberFormat="1" applyFont="1" applyFill="1" applyBorder="1" applyAlignment="1">
      <alignment horizontal="center" vertical="top"/>
    </xf>
    <xf numFmtId="2" fontId="66" fillId="0" borderId="0" xfId="0" applyNumberFormat="1" applyFont="1" applyFill="1" applyBorder="1" applyAlignment="1">
      <alignment horizontal="right" vertical="top" wrapText="1"/>
    </xf>
    <xf numFmtId="0" fontId="96" fillId="0" borderId="0" xfId="0" applyFont="1" applyFill="1" applyBorder="1" applyAlignment="1">
      <alignment horizontal="center" vertical="top"/>
    </xf>
    <xf numFmtId="4" fontId="66" fillId="0" borderId="0" xfId="0" applyNumberFormat="1" applyFont="1" applyFill="1" applyBorder="1" applyAlignment="1">
      <alignment vertical="top" wrapText="1"/>
    </xf>
    <xf numFmtId="0" fontId="60" fillId="0" borderId="39" xfId="0" applyFont="1" applyFill="1" applyBorder="1" applyAlignment="1">
      <alignment vertical="top"/>
    </xf>
    <xf numFmtId="0" fontId="60" fillId="0" borderId="16" xfId="0" applyFont="1" applyFill="1" applyBorder="1" applyAlignment="1">
      <alignment vertical="top"/>
    </xf>
    <xf numFmtId="0" fontId="60" fillId="0" borderId="40" xfId="0" applyFont="1" applyFill="1" applyBorder="1" applyAlignment="1">
      <alignment vertical="top"/>
    </xf>
    <xf numFmtId="0" fontId="52" fillId="0" borderId="41" xfId="0" applyFont="1" applyFill="1" applyBorder="1" applyAlignment="1">
      <alignment horizontal="left" vertical="top"/>
    </xf>
    <xf numFmtId="0" fontId="76" fillId="0" borderId="41" xfId="0" applyFont="1" applyFill="1" applyBorder="1" applyAlignment="1">
      <alignment horizontal="left" vertical="top"/>
    </xf>
    <xf numFmtId="0" fontId="76" fillId="0" borderId="41" xfId="0" applyFont="1" applyFill="1" applyBorder="1" applyAlignment="1">
      <alignment vertical="top" wrapText="1"/>
    </xf>
    <xf numFmtId="0" fontId="76" fillId="0" borderId="25" xfId="0" applyFont="1" applyFill="1" applyBorder="1" applyAlignment="1">
      <alignment vertical="top" wrapText="1"/>
    </xf>
    <xf numFmtId="0" fontId="66" fillId="26" borderId="41" xfId="0" applyFont="1" applyFill="1" applyBorder="1" applyAlignment="1">
      <alignment horizontal="left" vertical="top"/>
    </xf>
    <xf numFmtId="3" fontId="66" fillId="0" borderId="0" xfId="0" applyNumberFormat="1" applyFont="1" applyFill="1" applyBorder="1" applyAlignment="1">
      <alignment vertical="top" wrapText="1"/>
    </xf>
    <xf numFmtId="1" fontId="66" fillId="0" borderId="0" xfId="0" applyNumberFormat="1" applyFont="1" applyFill="1" applyBorder="1" applyAlignment="1">
      <alignment vertical="top" wrapText="1"/>
    </xf>
    <xf numFmtId="0" fontId="96" fillId="0" borderId="0" xfId="0" applyFont="1" applyFill="1" applyBorder="1" applyAlignment="1">
      <alignment vertical="top" wrapText="1"/>
    </xf>
    <xf numFmtId="0" fontId="66" fillId="0" borderId="0" xfId="0" applyFont="1" applyBorder="1" applyAlignment="1">
      <alignment horizontal="left" vertical="top"/>
    </xf>
    <xf numFmtId="1" fontId="50" fillId="0" borderId="0" xfId="0" applyNumberFormat="1" applyFont="1" applyBorder="1" applyAlignment="1">
      <alignment horizontal="right" vertical="top"/>
    </xf>
    <xf numFmtId="2" fontId="66" fillId="0" borderId="0" xfId="0" applyNumberFormat="1" applyFont="1" applyBorder="1" applyAlignment="1">
      <alignment horizontal="right" vertical="top"/>
    </xf>
    <xf numFmtId="0" fontId="66" fillId="0" borderId="0" xfId="119" applyFont="1" applyFill="1" applyBorder="1" applyAlignment="1">
      <alignment horizontal="right" vertical="top"/>
    </xf>
    <xf numFmtId="2" fontId="60" fillId="0" borderId="0" xfId="119" applyNumberFormat="1" applyFont="1" applyFill="1" applyBorder="1" applyAlignment="1">
      <alignment horizontal="right" vertical="top"/>
    </xf>
    <xf numFmtId="2" fontId="82" fillId="0" borderId="0" xfId="0" applyNumberFormat="1" applyFont="1" applyFill="1" applyBorder="1" applyAlignment="1">
      <alignment horizontal="right" vertical="top"/>
    </xf>
    <xf numFmtId="0" fontId="69" fillId="27" borderId="67" xfId="121" applyFont="1" applyFill="1" applyBorder="1" applyAlignment="1">
      <alignment horizontal="center" vertical="center"/>
    </xf>
    <xf numFmtId="0" fontId="70" fillId="0" borderId="0" xfId="0" applyFont="1" applyFill="1" applyBorder="1" applyAlignment="1">
      <alignment horizontal="center" vertical="top"/>
    </xf>
    <xf numFmtId="0" fontId="103" fillId="0" borderId="0" xfId="0" applyFont="1" applyFill="1" applyBorder="1" applyAlignment="1">
      <alignment vertical="top"/>
    </xf>
    <xf numFmtId="0" fontId="69" fillId="27" borderId="66" xfId="121" applyFont="1" applyFill="1" applyBorder="1" applyAlignment="1">
      <alignment horizontal="center" vertical="center"/>
    </xf>
    <xf numFmtId="0" fontId="69" fillId="27" borderId="66" xfId="0" applyFont="1" applyFill="1" applyBorder="1" applyAlignment="1">
      <alignment horizontal="center" vertical="top"/>
    </xf>
    <xf numFmtId="0" fontId="90" fillId="0" borderId="0" xfId="0" applyFont="1" applyFill="1" applyBorder="1" applyAlignment="1">
      <alignment horizontal="left" vertical="top" wrapText="1"/>
    </xf>
    <xf numFmtId="0" fontId="62" fillId="0" borderId="0" xfId="0" applyFont="1" applyFill="1" applyBorder="1" applyAlignment="1">
      <alignment horizontal="left" vertical="top" wrapText="1"/>
    </xf>
    <xf numFmtId="3" fontId="62" fillId="0" borderId="0" xfId="0" applyNumberFormat="1" applyFont="1" applyFill="1" applyBorder="1" applyAlignment="1">
      <alignment horizontal="right" vertical="top" wrapText="1"/>
    </xf>
    <xf numFmtId="2" fontId="90" fillId="0" borderId="0" xfId="0" applyNumberFormat="1" applyFont="1" applyFill="1" applyBorder="1" applyAlignment="1">
      <alignment horizontal="right" vertical="top" wrapText="1"/>
    </xf>
    <xf numFmtId="0" fontId="66" fillId="0" borderId="0" xfId="0" applyFont="1" applyBorder="1" applyAlignment="1">
      <alignment horizontal="right"/>
    </xf>
    <xf numFmtId="0" fontId="0" fillId="0" borderId="0" xfId="0" applyBorder="1"/>
    <xf numFmtId="0" fontId="51" fillId="27" borderId="0" xfId="0" applyFont="1" applyFill="1" applyBorder="1" applyAlignment="1">
      <alignment horizontal="center" vertical="top"/>
    </xf>
    <xf numFmtId="0" fontId="57" fillId="0" borderId="0" xfId="0" applyFont="1" applyBorder="1" applyAlignment="1">
      <alignment horizontal="center" vertical="top"/>
    </xf>
    <xf numFmtId="0" fontId="92" fillId="0" borderId="0" xfId="0" applyFont="1" applyBorder="1" applyAlignment="1">
      <alignment vertical="top"/>
    </xf>
    <xf numFmtId="0" fontId="60" fillId="0" borderId="0" xfId="0" applyFont="1" applyBorder="1" applyAlignment="1">
      <alignment vertical="top"/>
    </xf>
    <xf numFmtId="0" fontId="66" fillId="0" borderId="0" xfId="0" applyFont="1" applyBorder="1" applyAlignment="1">
      <alignment horizontal="right" vertical="top"/>
    </xf>
    <xf numFmtId="0" fontId="59" fillId="0" borderId="0" xfId="0" applyFont="1" applyBorder="1" applyAlignment="1">
      <alignment vertical="top"/>
    </xf>
    <xf numFmtId="0" fontId="153" fillId="27" borderId="0" xfId="0" applyFont="1" applyFill="1" applyBorder="1" applyAlignment="1">
      <alignment vertical="top"/>
    </xf>
    <xf numFmtId="49" fontId="131" fillId="27" borderId="0" xfId="0" applyNumberFormat="1" applyFont="1" applyFill="1" applyBorder="1" applyAlignment="1">
      <alignment horizontal="right" vertical="top"/>
    </xf>
    <xf numFmtId="0" fontId="66" fillId="0" borderId="12" xfId="0" applyFont="1" applyBorder="1" applyAlignment="1">
      <alignment horizontal="right"/>
    </xf>
    <xf numFmtId="0" fontId="49" fillId="0" borderId="0" xfId="0" applyFont="1" applyBorder="1"/>
    <xf numFmtId="0" fontId="50" fillId="0" borderId="12" xfId="120" applyFont="1" applyFill="1" applyBorder="1" applyAlignment="1">
      <alignment horizontal="left" vertical="top"/>
    </xf>
    <xf numFmtId="0" fontId="94" fillId="0" borderId="12" xfId="116" applyFont="1" applyFill="1" applyBorder="1" applyAlignment="1">
      <alignment horizontal="left" vertical="top"/>
    </xf>
    <xf numFmtId="0" fontId="94" fillId="0" borderId="12" xfId="120" applyFont="1" applyFill="1" applyBorder="1" applyAlignment="1">
      <alignment horizontal="left" vertical="top"/>
    </xf>
    <xf numFmtId="0" fontId="50" fillId="0" borderId="12" xfId="0" applyFont="1" applyBorder="1" applyAlignment="1">
      <alignment horizontal="left"/>
    </xf>
    <xf numFmtId="0" fontId="50" fillId="0" borderId="12" xfId="121" applyFont="1" applyBorder="1" applyAlignment="1">
      <alignment vertical="top"/>
    </xf>
    <xf numFmtId="0" fontId="66" fillId="0" borderId="12" xfId="0" applyFont="1" applyBorder="1" applyAlignment="1">
      <alignment horizontal="right" vertical="top"/>
    </xf>
    <xf numFmtId="0" fontId="66" fillId="0" borderId="12" xfId="0" applyFont="1" applyBorder="1" applyAlignment="1">
      <alignment horizontal="right" wrapText="1"/>
    </xf>
    <xf numFmtId="0" fontId="50" fillId="0" borderId="0" xfId="120" applyFont="1" applyFill="1" applyBorder="1" applyAlignment="1">
      <alignment horizontal="left" vertical="top"/>
    </xf>
    <xf numFmtId="0" fontId="94" fillId="0" borderId="12" xfId="0" applyFont="1" applyFill="1" applyBorder="1" applyAlignment="1">
      <alignment horizontal="left" vertical="top"/>
    </xf>
    <xf numFmtId="0" fontId="50" fillId="0" borderId="12" xfId="121" applyFont="1" applyBorder="1" applyAlignment="1">
      <alignment horizontal="left" vertical="top" wrapText="1"/>
    </xf>
    <xf numFmtId="0" fontId="50" fillId="0" borderId="12" xfId="121" applyFont="1" applyFill="1" applyBorder="1" applyAlignment="1">
      <alignment vertical="top"/>
    </xf>
    <xf numFmtId="0" fontId="50" fillId="0" borderId="12" xfId="116" applyFont="1" applyFill="1" applyBorder="1" applyAlignment="1">
      <alignment vertical="top"/>
    </xf>
    <xf numFmtId="2" fontId="50" fillId="0" borderId="12" xfId="117" applyNumberFormat="1" applyFont="1" applyFill="1" applyBorder="1" applyAlignment="1">
      <alignment vertical="top"/>
    </xf>
    <xf numFmtId="0" fontId="50" fillId="0" borderId="12" xfId="117" applyFont="1" applyFill="1" applyBorder="1" applyAlignment="1">
      <alignment horizontal="left" vertical="top"/>
    </xf>
    <xf numFmtId="0" fontId="69" fillId="27" borderId="14" xfId="0" applyFont="1" applyFill="1" applyBorder="1" applyAlignment="1">
      <alignment horizontal="center" vertical="center" textRotation="90" wrapText="1"/>
    </xf>
    <xf numFmtId="0" fontId="76" fillId="0" borderId="11" xfId="0" applyFont="1" applyFill="1" applyBorder="1" applyAlignment="1">
      <alignment horizontal="center" vertical="center"/>
    </xf>
    <xf numFmtId="166" fontId="60" fillId="0" borderId="0" xfId="0" applyNumberFormat="1" applyFont="1" applyFill="1" applyBorder="1" applyAlignment="1">
      <alignment horizontal="right" vertical="center"/>
    </xf>
    <xf numFmtId="3" fontId="60" fillId="0" borderId="0" xfId="0" applyNumberFormat="1" applyFont="1" applyFill="1" applyBorder="1" applyAlignment="1">
      <alignment horizontal="center" vertical="center"/>
    </xf>
    <xf numFmtId="0" fontId="76" fillId="0" borderId="21" xfId="0" applyFont="1" applyFill="1" applyBorder="1" applyAlignment="1">
      <alignment horizontal="center" vertical="center"/>
    </xf>
    <xf numFmtId="0" fontId="76" fillId="0" borderId="24" xfId="0" applyFont="1" applyFill="1" applyBorder="1" applyAlignment="1">
      <alignment horizontal="center" vertical="center"/>
    </xf>
    <xf numFmtId="0" fontId="93" fillId="0" borderId="11" xfId="0" applyFont="1" applyFill="1" applyBorder="1" applyAlignment="1">
      <alignment horizontal="left" vertical="center"/>
    </xf>
    <xf numFmtId="0" fontId="93" fillId="0" borderId="24" xfId="0" applyFont="1" applyFill="1" applyBorder="1" applyAlignment="1">
      <alignment horizontal="left" vertical="center"/>
    </xf>
    <xf numFmtId="0" fontId="0" fillId="0" borderId="0" xfId="0" applyBorder="1" applyAlignment="1">
      <alignment vertical="center"/>
    </xf>
    <xf numFmtId="0" fontId="60" fillId="0" borderId="21" xfId="0" applyFont="1" applyFill="1" applyBorder="1" applyAlignment="1">
      <alignment horizontal="left" vertical="center"/>
    </xf>
    <xf numFmtId="0" fontId="93" fillId="0" borderId="11" xfId="0" applyFont="1" applyFill="1" applyBorder="1" applyAlignment="1"/>
    <xf numFmtId="0" fontId="93" fillId="0" borderId="21" xfId="0" applyFont="1" applyFill="1" applyBorder="1" applyAlignment="1"/>
    <xf numFmtId="0" fontId="93" fillId="0" borderId="7" xfId="0" applyFont="1" applyFill="1" applyBorder="1" applyAlignment="1">
      <alignment horizontal="center" wrapText="1"/>
    </xf>
    <xf numFmtId="0" fontId="93" fillId="0" borderId="24" xfId="0" applyFont="1" applyFill="1" applyBorder="1" applyAlignment="1"/>
    <xf numFmtId="0" fontId="76" fillId="0" borderId="11" xfId="0" applyFont="1" applyFill="1" applyBorder="1" applyAlignment="1">
      <alignment horizontal="left" vertical="center"/>
    </xf>
    <xf numFmtId="0" fontId="60" fillId="0" borderId="21" xfId="0" applyFont="1" applyFill="1" applyBorder="1" applyAlignment="1">
      <alignment vertical="center"/>
    </xf>
    <xf numFmtId="0" fontId="76" fillId="0" borderId="24" xfId="0" applyFont="1" applyFill="1" applyBorder="1" applyAlignment="1">
      <alignment horizontal="left" vertical="center"/>
    </xf>
    <xf numFmtId="0" fontId="156" fillId="0" borderId="0" xfId="118" applyFill="1" applyBorder="1" applyAlignment="1">
      <alignment vertical="center" wrapText="1"/>
    </xf>
    <xf numFmtId="0" fontId="60" fillId="0" borderId="0" xfId="118" applyFont="1" applyFill="1" applyBorder="1" applyAlignment="1">
      <alignment vertical="center" wrapText="1"/>
    </xf>
    <xf numFmtId="0" fontId="76" fillId="0" borderId="12" xfId="0" applyFont="1" applyFill="1" applyBorder="1" applyAlignment="1">
      <alignment horizontal="left" vertical="center" wrapText="1"/>
    </xf>
    <xf numFmtId="0" fontId="66" fillId="0" borderId="24" xfId="118" applyFont="1" applyFill="1" applyBorder="1" applyAlignment="1">
      <alignment vertical="center"/>
    </xf>
    <xf numFmtId="0" fontId="76" fillId="0" borderId="24" xfId="0" applyFont="1" applyFill="1" applyBorder="1" applyAlignment="1">
      <alignment horizontal="left" vertical="center" wrapText="1"/>
    </xf>
    <xf numFmtId="0" fontId="108" fillId="0" borderId="16" xfId="0" applyFont="1" applyFill="1" applyBorder="1" applyAlignment="1">
      <alignment vertical="center"/>
    </xf>
    <xf numFmtId="0" fontId="108" fillId="0" borderId="16" xfId="0" applyFont="1" applyFill="1" applyBorder="1" applyAlignment="1">
      <alignment horizontal="center" vertical="center"/>
    </xf>
    <xf numFmtId="3" fontId="108" fillId="0" borderId="16" xfId="0" applyNumberFormat="1" applyFont="1" applyFill="1" applyBorder="1" applyAlignment="1">
      <alignment vertical="center"/>
    </xf>
    <xf numFmtId="0" fontId="76" fillId="0" borderId="12" xfId="0" applyFont="1" applyFill="1" applyBorder="1" applyAlignment="1">
      <alignment horizontal="left" vertical="center"/>
    </xf>
    <xf numFmtId="0" fontId="108" fillId="0" borderId="15" xfId="0" applyFont="1" applyFill="1" applyBorder="1" applyAlignment="1">
      <alignment horizontal="center" vertical="center"/>
    </xf>
    <xf numFmtId="0" fontId="108" fillId="0" borderId="15" xfId="0" applyFont="1" applyFill="1" applyBorder="1" applyAlignment="1">
      <alignment vertical="center"/>
    </xf>
    <xf numFmtId="3" fontId="108" fillId="0" borderId="15" xfId="0" applyNumberFormat="1" applyFont="1" applyFill="1" applyBorder="1" applyAlignment="1">
      <alignment vertical="center"/>
    </xf>
    <xf numFmtId="0" fontId="66" fillId="17" borderId="12" xfId="118" applyFont="1" applyFill="1" applyBorder="1" applyAlignment="1">
      <alignment vertical="center"/>
    </xf>
    <xf numFmtId="0" fontId="66" fillId="17" borderId="12" xfId="0" applyFont="1" applyFill="1" applyBorder="1" applyAlignment="1">
      <alignment horizontal="left" vertical="center"/>
    </xf>
    <xf numFmtId="0" fontId="108" fillId="0" borderId="22" xfId="0" applyFont="1" applyFill="1" applyBorder="1" applyAlignment="1">
      <alignment horizontal="center" vertical="center"/>
    </xf>
    <xf numFmtId="0" fontId="108" fillId="0" borderId="0" xfId="0" applyFont="1" applyFill="1" applyBorder="1" applyAlignment="1">
      <alignment horizontal="center" vertical="center"/>
    </xf>
    <xf numFmtId="0" fontId="108" fillId="0" borderId="0" xfId="0" applyFont="1" applyFill="1" applyBorder="1" applyAlignment="1">
      <alignment vertical="center"/>
    </xf>
    <xf numFmtId="3" fontId="108" fillId="0" borderId="0" xfId="0" applyNumberFormat="1" applyFont="1" applyFill="1" applyBorder="1" applyAlignment="1">
      <alignment vertical="center"/>
    </xf>
    <xf numFmtId="0" fontId="154" fillId="0" borderId="68" xfId="0" applyFont="1" applyFill="1" applyBorder="1" applyAlignment="1">
      <alignment horizontal="left" vertical="center"/>
    </xf>
    <xf numFmtId="0" fontId="108" fillId="0" borderId="13" xfId="0" applyFont="1" applyFill="1" applyBorder="1" applyAlignment="1">
      <alignment horizontal="center" vertical="center"/>
    </xf>
    <xf numFmtId="1" fontId="69" fillId="27" borderId="12" xfId="0" applyNumberFormat="1" applyFont="1" applyFill="1" applyBorder="1" applyAlignment="1">
      <alignment horizontal="center" vertical="center" wrapText="1"/>
    </xf>
    <xf numFmtId="0" fontId="69" fillId="27" borderId="12" xfId="0" applyFont="1" applyFill="1" applyBorder="1" applyAlignment="1">
      <alignment horizontal="center" vertical="center"/>
    </xf>
    <xf numFmtId="1" fontId="69" fillId="27" borderId="32" xfId="0" applyNumberFormat="1" applyFont="1" applyFill="1" applyBorder="1" applyAlignment="1">
      <alignment horizontal="center" vertical="center" wrapText="1"/>
    </xf>
    <xf numFmtId="2" fontId="69" fillId="27" borderId="12" xfId="0" applyNumberFormat="1" applyFont="1" applyFill="1" applyBorder="1" applyAlignment="1">
      <alignment horizontal="center" vertical="center"/>
    </xf>
    <xf numFmtId="0" fontId="50" fillId="0" borderId="33" xfId="0" applyFont="1" applyFill="1" applyBorder="1" applyAlignment="1">
      <alignment horizontal="left" vertical="top" wrapText="1"/>
    </xf>
    <xf numFmtId="0" fontId="50" fillId="0" borderId="22" xfId="0" applyFont="1" applyFill="1" applyBorder="1" applyAlignment="1">
      <alignment horizontal="left" vertical="top" wrapText="1"/>
    </xf>
    <xf numFmtId="0" fontId="66" fillId="0" borderId="34" xfId="0" applyFont="1" applyFill="1" applyBorder="1" applyAlignment="1">
      <alignment horizontal="left" vertical="top"/>
    </xf>
    <xf numFmtId="0" fontId="50" fillId="0" borderId="34" xfId="0" applyFont="1" applyFill="1" applyBorder="1" applyAlignment="1">
      <alignment horizontal="left" vertical="top" wrapText="1"/>
    </xf>
    <xf numFmtId="0" fontId="66" fillId="0" borderId="34" xfId="0" applyFont="1" applyFill="1" applyBorder="1" applyAlignment="1">
      <alignment horizontal="center" vertical="top"/>
    </xf>
    <xf numFmtId="0" fontId="84" fillId="0" borderId="12" xfId="0" applyFont="1" applyFill="1" applyBorder="1" applyAlignment="1">
      <alignment vertical="top" wrapText="1"/>
    </xf>
    <xf numFmtId="0" fontId="84" fillId="0" borderId="12" xfId="0" applyFont="1" applyFill="1" applyBorder="1" applyAlignment="1">
      <alignment horizontal="left" vertical="top" wrapText="1"/>
    </xf>
    <xf numFmtId="0" fontId="65" fillId="0" borderId="22" xfId="0" applyFont="1" applyFill="1" applyBorder="1" applyAlignment="1">
      <alignment horizontal="left" vertical="top" wrapText="1"/>
    </xf>
    <xf numFmtId="0" fontId="84" fillId="26" borderId="12" xfId="0" applyFont="1" applyFill="1" applyBorder="1" applyAlignment="1">
      <alignment horizontal="left" vertical="top"/>
    </xf>
    <xf numFmtId="1" fontId="84" fillId="0" borderId="12" xfId="0" applyNumberFormat="1" applyFont="1" applyFill="1" applyBorder="1" applyAlignment="1">
      <alignment horizontal="center" vertical="top"/>
    </xf>
    <xf numFmtId="0" fontId="84" fillId="0" borderId="12" xfId="0" applyFont="1" applyFill="1" applyBorder="1" applyAlignment="1">
      <alignment horizontal="center" vertical="top" wrapText="1"/>
    </xf>
    <xf numFmtId="0" fontId="84" fillId="0" borderId="0" xfId="0" applyFont="1" applyFill="1" applyBorder="1" applyAlignment="1">
      <alignment vertical="top" wrapText="1"/>
    </xf>
    <xf numFmtId="0" fontId="66" fillId="26" borderId="0" xfId="0" applyFont="1" applyFill="1" applyBorder="1" applyAlignment="1">
      <alignment horizontal="left" vertical="top"/>
    </xf>
    <xf numFmtId="0" fontId="66" fillId="0" borderId="0" xfId="0" applyFont="1" applyAlignment="1">
      <alignment horizontal="left"/>
    </xf>
    <xf numFmtId="0" fontId="50" fillId="0" borderId="0" xfId="0" applyFont="1" applyBorder="1"/>
    <xf numFmtId="3" fontId="50" fillId="0" borderId="0" xfId="0" applyNumberFormat="1" applyFont="1"/>
    <xf numFmtId="3" fontId="60" fillId="0" borderId="0" xfId="0" applyNumberFormat="1" applyFont="1"/>
    <xf numFmtId="0" fontId="60" fillId="28" borderId="0" xfId="0" applyFont="1" applyFill="1"/>
    <xf numFmtId="0" fontId="60" fillId="6" borderId="0" xfId="0" applyFont="1" applyFill="1"/>
    <xf numFmtId="3" fontId="69" fillId="27" borderId="32" xfId="0" applyNumberFormat="1" applyFont="1" applyFill="1" applyBorder="1" applyAlignment="1">
      <alignment horizontal="center" vertical="center" wrapText="1"/>
    </xf>
    <xf numFmtId="3" fontId="57" fillId="0" borderId="11" xfId="0" applyNumberFormat="1" applyFont="1" applyFill="1" applyBorder="1" applyAlignment="1">
      <alignment horizontal="center" vertical="center" wrapText="1"/>
    </xf>
    <xf numFmtId="49" fontId="57" fillId="0" borderId="0" xfId="0" applyNumberFormat="1" applyFont="1" applyFill="1" applyBorder="1" applyAlignment="1">
      <alignment horizontal="center" vertical="center" wrapText="1"/>
    </xf>
    <xf numFmtId="0" fontId="57" fillId="0" borderId="0" xfId="0" applyFont="1" applyFill="1" applyBorder="1" applyAlignment="1">
      <alignment horizontal="center" vertical="center" wrapText="1"/>
    </xf>
    <xf numFmtId="0" fontId="57" fillId="0" borderId="0" xfId="0" applyFont="1" applyFill="1" applyAlignment="1">
      <alignment horizontal="center" vertical="center" wrapText="1"/>
    </xf>
    <xf numFmtId="2" fontId="57" fillId="0" borderId="0" xfId="0" applyNumberFormat="1" applyFont="1" applyFill="1" applyBorder="1" applyAlignment="1">
      <alignment horizontal="center" vertical="center" wrapText="1"/>
    </xf>
    <xf numFmtId="0" fontId="61" fillId="28" borderId="0" xfId="0" applyFont="1" applyFill="1" applyBorder="1" applyAlignment="1">
      <alignment horizontal="right" vertical="center" wrapText="1"/>
    </xf>
    <xf numFmtId="0" fontId="61" fillId="6" borderId="0" xfId="0" applyFont="1" applyFill="1" applyBorder="1" applyAlignment="1">
      <alignment horizontal="center" vertical="center" wrapText="1"/>
    </xf>
    <xf numFmtId="3" fontId="60" fillId="0" borderId="0" xfId="0" applyNumberFormat="1" applyFont="1" applyFill="1" applyAlignment="1">
      <alignment vertical="top" wrapText="1"/>
    </xf>
    <xf numFmtId="0" fontId="60" fillId="28" borderId="0" xfId="0" applyFont="1" applyFill="1" applyAlignment="1">
      <alignment vertical="top" wrapText="1"/>
    </xf>
    <xf numFmtId="0" fontId="60" fillId="6" borderId="0" xfId="0" applyFont="1" applyFill="1" applyAlignment="1">
      <alignment vertical="top" wrapText="1"/>
    </xf>
    <xf numFmtId="2" fontId="60" fillId="0" borderId="0" xfId="0" applyNumberFormat="1" applyFont="1" applyFill="1" applyAlignment="1">
      <alignment horizontal="right" vertical="top" wrapText="1"/>
    </xf>
    <xf numFmtId="2" fontId="60" fillId="0" borderId="0" xfId="0" applyNumberFormat="1" applyFont="1" applyFill="1" applyBorder="1" applyAlignment="1">
      <alignment vertical="top" wrapText="1"/>
    </xf>
    <xf numFmtId="0" fontId="60" fillId="28" borderId="0" xfId="0" applyFont="1" applyFill="1" applyBorder="1" applyAlignment="1">
      <alignment horizontal="right" vertical="top" wrapText="1"/>
    </xf>
    <xf numFmtId="0" fontId="60" fillId="6" borderId="0" xfId="0" applyFont="1" applyFill="1" applyBorder="1" applyAlignment="1">
      <alignment vertical="top" wrapText="1"/>
    </xf>
    <xf numFmtId="0" fontId="91" fillId="0" borderId="11" xfId="0" applyFont="1" applyFill="1" applyBorder="1" applyAlignment="1">
      <alignment horizontal="left"/>
    </xf>
    <xf numFmtId="0" fontId="94" fillId="0" borderId="11" xfId="0" applyFont="1" applyFill="1" applyBorder="1" applyAlignment="1">
      <alignment horizontal="left"/>
    </xf>
    <xf numFmtId="3" fontId="60" fillId="0" borderId="0" xfId="0" applyNumberFormat="1" applyFont="1" applyFill="1" applyBorder="1" applyAlignment="1">
      <alignment vertical="top"/>
    </xf>
    <xf numFmtId="1" fontId="93" fillId="0" borderId="0" xfId="0" applyNumberFormat="1" applyFont="1" applyFill="1" applyBorder="1" applyAlignment="1">
      <alignment horizontal="right"/>
    </xf>
    <xf numFmtId="0" fontId="60" fillId="28" borderId="0" xfId="0" applyFont="1" applyFill="1" applyBorder="1" applyAlignment="1">
      <alignment horizontal="right" vertical="top"/>
    </xf>
    <xf numFmtId="0" fontId="60" fillId="6" borderId="0" xfId="0" applyFont="1" applyFill="1" applyBorder="1" applyAlignment="1">
      <alignment vertical="top"/>
    </xf>
    <xf numFmtId="0" fontId="91" fillId="0" borderId="21" xfId="0" applyFont="1" applyFill="1" applyBorder="1" applyAlignment="1">
      <alignment horizontal="left"/>
    </xf>
    <xf numFmtId="0" fontId="94" fillId="0" borderId="21" xfId="0" applyFont="1" applyFill="1" applyBorder="1" applyAlignment="1">
      <alignment horizontal="left"/>
    </xf>
    <xf numFmtId="0" fontId="91" fillId="0" borderId="24" xfId="0" applyFont="1" applyFill="1" applyBorder="1" applyAlignment="1">
      <alignment horizontal="left"/>
    </xf>
    <xf numFmtId="0" fontId="94" fillId="0" borderId="24" xfId="0" applyFont="1" applyFill="1" applyBorder="1" applyAlignment="1">
      <alignment horizontal="left"/>
    </xf>
    <xf numFmtId="0" fontId="91" fillId="0" borderId="12" xfId="0" applyFont="1" applyFill="1" applyBorder="1" applyAlignment="1">
      <alignment horizontal="left"/>
    </xf>
    <xf numFmtId="0" fontId="94" fillId="0" borderId="12" xfId="0" applyFont="1" applyFill="1" applyBorder="1" applyAlignment="1">
      <alignment horizontal="left"/>
    </xf>
    <xf numFmtId="0" fontId="93" fillId="0" borderId="0" xfId="0" applyFont="1" applyFill="1" applyBorder="1" applyAlignment="1">
      <alignment horizontal="right"/>
    </xf>
    <xf numFmtId="0" fontId="91" fillId="0" borderId="0" xfId="0" applyFont="1" applyFill="1" applyBorder="1" applyAlignment="1">
      <alignment horizontal="left"/>
    </xf>
    <xf numFmtId="0" fontId="94" fillId="0" borderId="0" xfId="0" applyFont="1" applyFill="1" applyBorder="1" applyAlignment="1">
      <alignment horizontal="left"/>
    </xf>
    <xf numFmtId="3" fontId="50" fillId="0" borderId="0" xfId="0" applyNumberFormat="1" applyFont="1" applyFill="1" applyBorder="1" applyAlignment="1">
      <alignment vertical="top"/>
    </xf>
    <xf numFmtId="0" fontId="93" fillId="0" borderId="0" xfId="0" applyFont="1" applyBorder="1" applyAlignment="1"/>
    <xf numFmtId="0" fontId="50" fillId="0" borderId="11" xfId="0" applyFont="1" applyBorder="1"/>
    <xf numFmtId="0" fontId="66" fillId="0" borderId="11" xfId="0" applyFont="1" applyBorder="1" applyAlignment="1">
      <alignment horizontal="center"/>
    </xf>
    <xf numFmtId="3" fontId="50" fillId="0" borderId="11" xfId="0" applyNumberFormat="1" applyFont="1" applyBorder="1"/>
    <xf numFmtId="3" fontId="60" fillId="0" borderId="0" xfId="0" applyNumberFormat="1" applyFont="1" applyBorder="1"/>
    <xf numFmtId="0" fontId="60" fillId="28" borderId="0" xfId="0" applyFont="1" applyFill="1" applyBorder="1"/>
    <xf numFmtId="0" fontId="60" fillId="6" borderId="0" xfId="0" applyFont="1" applyFill="1" applyBorder="1"/>
    <xf numFmtId="0" fontId="66" fillId="0" borderId="21" xfId="0" applyFont="1" applyBorder="1" applyAlignment="1">
      <alignment horizontal="left"/>
    </xf>
    <xf numFmtId="0" fontId="50" fillId="0" borderId="21" xfId="0" applyFont="1" applyBorder="1"/>
    <xf numFmtId="0" fontId="66" fillId="0" borderId="21" xfId="0" applyFont="1" applyBorder="1" applyAlignment="1">
      <alignment horizontal="center"/>
    </xf>
    <xf numFmtId="3" fontId="50" fillId="0" borderId="21" xfId="0" applyNumberFormat="1" applyFont="1" applyBorder="1"/>
    <xf numFmtId="0" fontId="66" fillId="0" borderId="24" xfId="0" applyFont="1" applyBorder="1" applyAlignment="1">
      <alignment horizontal="left"/>
    </xf>
    <xf numFmtId="0" fontId="50" fillId="0" borderId="24" xfId="0" applyFont="1" applyBorder="1"/>
    <xf numFmtId="0" fontId="66" fillId="0" borderId="24" xfId="0" applyFont="1" applyBorder="1" applyAlignment="1">
      <alignment horizontal="center"/>
    </xf>
    <xf numFmtId="3" fontId="50" fillId="0" borderId="24" xfId="0" applyNumberFormat="1" applyFont="1" applyBorder="1"/>
    <xf numFmtId="3" fontId="50" fillId="0" borderId="12" xfId="0" applyNumberFormat="1" applyFont="1" applyBorder="1"/>
    <xf numFmtId="0" fontId="50" fillId="0" borderId="11" xfId="0" applyFont="1" applyFill="1" applyBorder="1" applyAlignment="1">
      <alignment vertical="top"/>
    </xf>
    <xf numFmtId="0" fontId="50" fillId="0" borderId="21" xfId="0" applyFont="1" applyFill="1" applyBorder="1" applyAlignment="1">
      <alignment vertical="top"/>
    </xf>
    <xf numFmtId="0" fontId="66" fillId="0" borderId="0" xfId="0" applyFont="1" applyBorder="1" applyAlignment="1">
      <alignment horizontal="left"/>
    </xf>
    <xf numFmtId="3" fontId="50" fillId="0" borderId="0" xfId="0" applyNumberFormat="1" applyFont="1" applyBorder="1"/>
    <xf numFmtId="0" fontId="50" fillId="0" borderId="22" xfId="119" applyFont="1" applyFill="1" applyBorder="1" applyAlignment="1">
      <alignment horizontal="left" vertical="top" wrapText="1"/>
    </xf>
    <xf numFmtId="0" fontId="50" fillId="0" borderId="22" xfId="119" applyFont="1" applyFill="1" applyBorder="1" applyAlignment="1">
      <alignment horizontal="left" vertical="top"/>
    </xf>
    <xf numFmtId="0" fontId="50" fillId="0" borderId="23" xfId="119" applyFont="1" applyFill="1" applyBorder="1" applyAlignment="1">
      <alignment horizontal="left" vertical="top" wrapText="1"/>
    </xf>
    <xf numFmtId="0" fontId="50" fillId="0" borderId="23" xfId="119" applyFont="1" applyFill="1" applyBorder="1" applyAlignment="1">
      <alignment horizontal="left" vertical="top"/>
    </xf>
    <xf numFmtId="0" fontId="50" fillId="0" borderId="69" xfId="0" applyFont="1" applyBorder="1"/>
    <xf numFmtId="0" fontId="50" fillId="0" borderId="21" xfId="119" applyFont="1" applyFill="1" applyBorder="1" applyAlignment="1">
      <alignment horizontal="left" vertical="top" wrapText="1"/>
    </xf>
    <xf numFmtId="0" fontId="66" fillId="0" borderId="23" xfId="119" applyFont="1" applyFill="1" applyBorder="1" applyAlignment="1">
      <alignment horizontal="center" vertical="center" wrapText="1"/>
    </xf>
    <xf numFmtId="0" fontId="66" fillId="0" borderId="70" xfId="0" applyFont="1" applyFill="1" applyBorder="1" applyAlignment="1">
      <alignment horizontal="left" vertical="top"/>
    </xf>
    <xf numFmtId="3" fontId="50" fillId="0" borderId="70" xfId="0" applyNumberFormat="1" applyFont="1" applyFill="1" applyBorder="1" applyAlignment="1">
      <alignment horizontal="right" vertical="top"/>
    </xf>
    <xf numFmtId="1" fontId="60" fillId="0" borderId="0" xfId="0" applyNumberFormat="1" applyFont="1" applyFill="1" applyBorder="1" applyAlignment="1">
      <alignment vertical="top"/>
    </xf>
    <xf numFmtId="3" fontId="50" fillId="0" borderId="72" xfId="0" applyNumberFormat="1" applyFont="1" applyFill="1" applyBorder="1" applyAlignment="1">
      <alignment horizontal="right" vertical="top"/>
    </xf>
    <xf numFmtId="3" fontId="50" fillId="0" borderId="76" xfId="0" applyNumberFormat="1" applyFont="1" applyFill="1" applyBorder="1" applyAlignment="1">
      <alignment horizontal="right" vertical="top"/>
    </xf>
    <xf numFmtId="0" fontId="66" fillId="0" borderId="69" xfId="0" applyFont="1" applyFill="1" applyBorder="1" applyAlignment="1">
      <alignment horizontal="left" vertical="top"/>
    </xf>
    <xf numFmtId="3" fontId="50" fillId="0" borderId="69" xfId="0" applyNumberFormat="1" applyFont="1" applyFill="1" applyBorder="1" applyAlignment="1">
      <alignment horizontal="right" vertical="top"/>
    </xf>
    <xf numFmtId="0" fontId="60" fillId="33" borderId="0" xfId="0" applyFont="1" applyFill="1" applyBorder="1" applyAlignment="1">
      <alignment vertical="top"/>
    </xf>
    <xf numFmtId="0" fontId="84" fillId="0" borderId="11" xfId="0" applyFont="1" applyFill="1" applyBorder="1" applyAlignment="1">
      <alignment horizontal="left" vertical="center" wrapText="1"/>
    </xf>
    <xf numFmtId="0" fontId="84" fillId="0" borderId="12" xfId="121" applyFont="1" applyBorder="1" applyAlignment="1">
      <alignment horizontal="left" vertical="center" wrapText="1"/>
    </xf>
    <xf numFmtId="0" fontId="84" fillId="0" borderId="12" xfId="121" applyFont="1" applyFill="1" applyBorder="1" applyAlignment="1">
      <alignment horizontal="center" vertical="center"/>
    </xf>
    <xf numFmtId="0" fontId="65" fillId="0" borderId="12" xfId="0" applyFont="1" applyFill="1" applyBorder="1" applyAlignment="1">
      <alignment horizontal="left" vertical="center" wrapText="1"/>
    </xf>
    <xf numFmtId="0" fontId="66" fillId="0" borderId="69" xfId="117" applyFont="1" applyFill="1" applyBorder="1" applyAlignment="1">
      <alignment vertical="center"/>
    </xf>
    <xf numFmtId="0" fontId="159" fillId="0" borderId="0" xfId="0" applyFont="1" applyFill="1" applyBorder="1" applyAlignment="1">
      <alignment vertical="top"/>
    </xf>
    <xf numFmtId="0" fontId="66" fillId="0" borderId="22" xfId="0" applyFont="1" applyFill="1" applyBorder="1" applyAlignment="1">
      <alignment horizontal="center" vertical="top"/>
    </xf>
    <xf numFmtId="0" fontId="66" fillId="0" borderId="69" xfId="0" applyFont="1" applyFill="1" applyBorder="1" applyAlignment="1">
      <alignment vertical="top"/>
    </xf>
    <xf numFmtId="0" fontId="60" fillId="0" borderId="22" xfId="0" applyFont="1" applyFill="1" applyBorder="1" applyAlignment="1">
      <alignment horizontal="center" vertical="top"/>
    </xf>
    <xf numFmtId="0" fontId="66" fillId="0" borderId="13" xfId="0" applyFont="1" applyFill="1" applyBorder="1" applyAlignment="1">
      <alignment horizontal="left" vertical="top"/>
    </xf>
    <xf numFmtId="0" fontId="84" fillId="0" borderId="21" xfId="0" applyFont="1" applyFill="1" applyBorder="1" applyAlignment="1">
      <alignment horizontal="left" vertical="center"/>
    </xf>
    <xf numFmtId="0" fontId="65" fillId="0" borderId="21" xfId="0" applyFont="1" applyFill="1" applyBorder="1" applyAlignment="1">
      <alignment horizontal="left" vertical="center" wrapText="1"/>
    </xf>
    <xf numFmtId="0" fontId="84" fillId="0" borderId="24" xfId="0" applyFont="1" applyFill="1" applyBorder="1" applyAlignment="1">
      <alignment horizontal="left" vertical="center"/>
    </xf>
    <xf numFmtId="0" fontId="65" fillId="0" borderId="24" xfId="0" applyFont="1" applyFill="1" applyBorder="1" applyAlignment="1">
      <alignment horizontal="left" vertical="center" wrapText="1"/>
    </xf>
    <xf numFmtId="3" fontId="50" fillId="0" borderId="78" xfId="0" applyNumberFormat="1" applyFont="1" applyFill="1" applyBorder="1" applyAlignment="1">
      <alignment horizontal="right" vertical="top"/>
    </xf>
    <xf numFmtId="3" fontId="50" fillId="0" borderId="71" xfId="0" applyNumberFormat="1" applyFont="1" applyFill="1" applyBorder="1" applyAlignment="1">
      <alignment horizontal="right" vertical="top"/>
    </xf>
    <xf numFmtId="0" fontId="66" fillId="0" borderId="71" xfId="0" applyFont="1" applyFill="1" applyBorder="1" applyAlignment="1">
      <alignment horizontal="left" vertical="top"/>
    </xf>
    <xf numFmtId="0" fontId="66" fillId="0" borderId="71" xfId="0" applyFont="1" applyFill="1" applyBorder="1" applyAlignment="1">
      <alignment vertical="top"/>
    </xf>
    <xf numFmtId="0" fontId="66" fillId="0" borderId="76" xfId="0" applyFont="1" applyFill="1" applyBorder="1" applyAlignment="1">
      <alignment horizontal="left" vertical="top"/>
    </xf>
    <xf numFmtId="0" fontId="66" fillId="0" borderId="76" xfId="0" applyFont="1" applyFill="1" applyBorder="1" applyAlignment="1">
      <alignment vertical="top"/>
    </xf>
    <xf numFmtId="0" fontId="66" fillId="0" borderId="72" xfId="0" applyFont="1" applyFill="1" applyBorder="1" applyAlignment="1">
      <alignment horizontal="left" vertical="top"/>
    </xf>
    <xf numFmtId="0" fontId="66" fillId="0" borderId="72" xfId="0" applyFont="1" applyFill="1" applyBorder="1" applyAlignment="1">
      <alignment vertical="top"/>
    </xf>
    <xf numFmtId="0" fontId="59" fillId="0" borderId="22" xfId="0" applyFont="1" applyBorder="1" applyAlignment="1">
      <alignment horizontal="center"/>
    </xf>
    <xf numFmtId="0" fontId="60" fillId="0" borderId="0" xfId="0" applyFont="1" applyAlignment="1">
      <alignment horizontal="center" vertical="center"/>
    </xf>
    <xf numFmtId="0" fontId="60" fillId="0" borderId="11" xfId="0" applyFont="1" applyFill="1" applyBorder="1" applyAlignment="1">
      <alignment horizontal="center" vertical="center"/>
    </xf>
    <xf numFmtId="0" fontId="60" fillId="0" borderId="21" xfId="0" applyFont="1" applyFill="1" applyBorder="1" applyAlignment="1">
      <alignment horizontal="center" vertical="center"/>
    </xf>
    <xf numFmtId="0" fontId="60" fillId="0" borderId="24" xfId="0" applyFont="1" applyFill="1" applyBorder="1" applyAlignment="1">
      <alignment horizontal="center" vertical="center"/>
    </xf>
    <xf numFmtId="0" fontId="60" fillId="0" borderId="22" xfId="0" applyFont="1" applyFill="1" applyBorder="1" applyAlignment="1">
      <alignment horizontal="center" vertical="center"/>
    </xf>
    <xf numFmtId="0" fontId="60" fillId="0" borderId="33" xfId="0" applyFont="1" applyFill="1" applyBorder="1" applyAlignment="1">
      <alignment horizontal="center" vertical="center"/>
    </xf>
    <xf numFmtId="0" fontId="60" fillId="0" borderId="13" xfId="0" applyFont="1" applyFill="1" applyBorder="1" applyAlignment="1">
      <alignment horizontal="center" vertical="center"/>
    </xf>
    <xf numFmtId="0" fontId="60" fillId="0" borderId="71" xfId="0" applyFont="1" applyFill="1" applyBorder="1" applyAlignment="1">
      <alignment horizontal="center" vertical="center"/>
    </xf>
    <xf numFmtId="0" fontId="60" fillId="0" borderId="76" xfId="0" applyFont="1" applyFill="1" applyBorder="1" applyAlignment="1">
      <alignment horizontal="center" vertical="center"/>
    </xf>
    <xf numFmtId="0" fontId="60" fillId="0" borderId="72" xfId="0" applyFont="1" applyFill="1" applyBorder="1" applyAlignment="1">
      <alignment horizontal="center" vertical="center"/>
    </xf>
    <xf numFmtId="0" fontId="60" fillId="0" borderId="69" xfId="0" applyFont="1" applyFill="1" applyBorder="1" applyAlignment="1">
      <alignment horizontal="center" vertical="center"/>
    </xf>
    <xf numFmtId="0" fontId="161" fillId="0" borderId="71" xfId="0" applyFont="1" applyBorder="1" applyAlignment="1">
      <alignment horizontal="center" vertical="center" wrapText="1"/>
    </xf>
    <xf numFmtId="0" fontId="50" fillId="0" borderId="71" xfId="0" applyFont="1" applyFill="1" applyBorder="1" applyAlignment="1">
      <alignment horizontal="left" vertical="center"/>
    </xf>
    <xf numFmtId="0" fontId="50" fillId="0" borderId="76" xfId="0" applyFont="1" applyFill="1" applyBorder="1" applyAlignment="1">
      <alignment horizontal="left" vertical="center"/>
    </xf>
    <xf numFmtId="0" fontId="50" fillId="0" borderId="72" xfId="0" applyFont="1" applyFill="1" applyBorder="1" applyAlignment="1">
      <alignment horizontal="left" vertical="center"/>
    </xf>
    <xf numFmtId="0" fontId="50" fillId="0" borderId="69" xfId="0" applyFont="1" applyFill="1" applyBorder="1" applyAlignment="1">
      <alignment horizontal="left" vertical="center"/>
    </xf>
    <xf numFmtId="0" fontId="66" fillId="0" borderId="71" xfId="0" applyFont="1" applyFill="1" applyBorder="1" applyAlignment="1">
      <alignment horizontal="center" vertical="top"/>
    </xf>
    <xf numFmtId="0" fontId="66" fillId="0" borderId="72" xfId="0" applyFont="1" applyFill="1" applyBorder="1" applyAlignment="1">
      <alignment horizontal="center" vertical="top"/>
    </xf>
    <xf numFmtId="0" fontId="66" fillId="0" borderId="13" xfId="0" applyFont="1" applyFill="1" applyBorder="1" applyAlignment="1">
      <alignment horizontal="center" vertical="top"/>
    </xf>
    <xf numFmtId="0" fontId="66" fillId="0" borderId="69" xfId="0" applyFont="1" applyFill="1" applyBorder="1" applyAlignment="1">
      <alignment horizontal="center" vertical="top"/>
    </xf>
    <xf numFmtId="0" fontId="50" fillId="0" borderId="69" xfId="0" applyFont="1" applyFill="1" applyBorder="1" applyAlignment="1">
      <alignment horizontal="left" vertical="top"/>
    </xf>
    <xf numFmtId="0" fontId="60" fillId="0" borderId="69" xfId="0" applyFont="1" applyFill="1" applyBorder="1" applyAlignment="1">
      <alignment horizontal="center" vertical="top"/>
    </xf>
    <xf numFmtId="0" fontId="50" fillId="0" borderId="71" xfId="0" applyFont="1" applyFill="1" applyBorder="1" applyAlignment="1">
      <alignment horizontal="left" vertical="top"/>
    </xf>
    <xf numFmtId="0" fontId="60" fillId="0" borderId="71" xfId="0" applyFont="1" applyFill="1" applyBorder="1" applyAlignment="1">
      <alignment horizontal="center" vertical="top"/>
    </xf>
    <xf numFmtId="0" fontId="50" fillId="0" borderId="72" xfId="0" applyFont="1" applyFill="1" applyBorder="1" applyAlignment="1">
      <alignment horizontal="left" vertical="top"/>
    </xf>
    <xf numFmtId="0" fontId="60" fillId="0" borderId="72" xfId="0" applyFont="1" applyFill="1" applyBorder="1" applyAlignment="1">
      <alignment horizontal="center" vertical="top"/>
    </xf>
    <xf numFmtId="0" fontId="66" fillId="0" borderId="76" xfId="0" applyFont="1" applyFill="1" applyBorder="1" applyAlignment="1">
      <alignment horizontal="center" vertical="top"/>
    </xf>
    <xf numFmtId="0" fontId="50" fillId="0" borderId="76" xfId="0" applyFont="1" applyFill="1" applyBorder="1" applyAlignment="1">
      <alignment horizontal="left" vertical="top"/>
    </xf>
    <xf numFmtId="0" fontId="60" fillId="0" borderId="76" xfId="0" applyFont="1" applyFill="1" applyBorder="1" applyAlignment="1">
      <alignment horizontal="center" vertical="top"/>
    </xf>
    <xf numFmtId="0" fontId="50" fillId="0" borderId="76" xfId="0" applyFont="1" applyFill="1" applyBorder="1" applyAlignment="1">
      <alignment horizontal="left" vertical="center" wrapText="1"/>
    </xf>
    <xf numFmtId="0" fontId="50" fillId="0" borderId="76" xfId="0" applyFont="1" applyFill="1" applyBorder="1" applyAlignment="1">
      <alignment horizontal="left" vertical="top" wrapText="1"/>
    </xf>
    <xf numFmtId="0" fontId="50" fillId="0" borderId="72" xfId="0" applyFont="1" applyFill="1" applyBorder="1" applyAlignment="1">
      <alignment horizontal="left" vertical="center" wrapText="1"/>
    </xf>
    <xf numFmtId="0" fontId="50" fillId="0" borderId="72" xfId="0" applyFont="1" applyFill="1" applyBorder="1" applyAlignment="1">
      <alignment horizontal="left" vertical="top" wrapText="1"/>
    </xf>
    <xf numFmtId="0" fontId="50" fillId="0" borderId="71" xfId="0" applyFont="1" applyFill="1" applyBorder="1" applyAlignment="1">
      <alignment horizontal="left" vertical="top" wrapText="1"/>
    </xf>
    <xf numFmtId="0" fontId="50" fillId="0" borderId="79" xfId="0" applyFont="1" applyFill="1" applyBorder="1" applyAlignment="1">
      <alignment horizontal="left" vertical="top"/>
    </xf>
    <xf numFmtId="0" fontId="50" fillId="0" borderId="80" xfId="0" applyFont="1" applyFill="1" applyBorder="1" applyAlignment="1">
      <alignment horizontal="left" vertical="top"/>
    </xf>
    <xf numFmtId="0" fontId="59" fillId="0" borderId="33" xfId="0" applyFont="1" applyBorder="1" applyAlignment="1">
      <alignment horizontal="center"/>
    </xf>
    <xf numFmtId="0" fontId="59" fillId="0" borderId="10" xfId="0" applyFont="1" applyBorder="1" applyAlignment="1">
      <alignment horizontal="center"/>
    </xf>
    <xf numFmtId="0" fontId="50" fillId="0" borderId="23" xfId="0" applyFont="1" applyFill="1" applyBorder="1" applyAlignment="1">
      <alignment horizontal="left" vertical="center"/>
    </xf>
    <xf numFmtId="0" fontId="66" fillId="0" borderId="72" xfId="0" applyFont="1" applyFill="1" applyBorder="1" applyAlignment="1">
      <alignment horizontal="left" vertical="center"/>
    </xf>
    <xf numFmtId="0" fontId="66" fillId="0" borderId="72" xfId="0" applyFont="1" applyFill="1" applyBorder="1" applyAlignment="1">
      <alignment vertical="center"/>
    </xf>
    <xf numFmtId="0" fontId="66" fillId="0" borderId="70" xfId="0" applyFont="1" applyFill="1" applyBorder="1" applyAlignment="1">
      <alignment horizontal="center" vertical="top"/>
    </xf>
    <xf numFmtId="0" fontId="66" fillId="0" borderId="70" xfId="0" applyFont="1" applyFill="1" applyBorder="1" applyAlignment="1">
      <alignment vertical="top"/>
    </xf>
    <xf numFmtId="0" fontId="50" fillId="0" borderId="70" xfId="0" applyFont="1" applyFill="1" applyBorder="1" applyAlignment="1">
      <alignment horizontal="left" vertical="center"/>
    </xf>
    <xf numFmtId="0" fontId="60" fillId="0" borderId="70" xfId="0" applyFont="1" applyFill="1" applyBorder="1" applyAlignment="1">
      <alignment horizontal="center" vertical="center"/>
    </xf>
    <xf numFmtId="0" fontId="162" fillId="0" borderId="71" xfId="0" applyFont="1" applyBorder="1" applyAlignment="1">
      <alignment vertical="center" wrapText="1"/>
    </xf>
    <xf numFmtId="0" fontId="59" fillId="0" borderId="13" xfId="0" applyFont="1" applyBorder="1"/>
    <xf numFmtId="0" fontId="59" fillId="0" borderId="0" xfId="0" applyFont="1" applyFill="1" applyBorder="1" applyAlignment="1">
      <alignment vertical="center"/>
    </xf>
    <xf numFmtId="0" fontId="59" fillId="0" borderId="0" xfId="0" applyFont="1" applyFill="1" applyBorder="1" applyAlignment="1">
      <alignment vertical="center" wrapText="1"/>
    </xf>
    <xf numFmtId="2" fontId="160" fillId="0" borderId="12" xfId="0" applyNumberFormat="1" applyFont="1" applyFill="1" applyBorder="1" applyAlignment="1">
      <alignment horizontal="center" vertical="center" wrapText="1"/>
    </xf>
    <xf numFmtId="0" fontId="80" fillId="0" borderId="0" xfId="0" applyFont="1" applyFill="1" applyBorder="1" applyAlignment="1">
      <alignment horizontal="right" vertical="top"/>
    </xf>
    <xf numFmtId="0" fontId="60" fillId="0" borderId="0" xfId="0" applyFont="1" applyFill="1" applyBorder="1" applyAlignment="1">
      <alignment horizontal="right" vertical="center"/>
    </xf>
    <xf numFmtId="0" fontId="50" fillId="0" borderId="10" xfId="0" applyFont="1" applyFill="1" applyBorder="1" applyAlignment="1">
      <alignment horizontal="left" vertical="center" wrapText="1"/>
    </xf>
    <xf numFmtId="2" fontId="66" fillId="0" borderId="72" xfId="0" applyNumberFormat="1" applyFont="1" applyFill="1" applyBorder="1" applyAlignment="1">
      <alignment horizontal="right" vertical="center"/>
    </xf>
    <xf numFmtId="3" fontId="50" fillId="0" borderId="72" xfId="0" applyNumberFormat="1" applyFont="1" applyFill="1" applyBorder="1" applyAlignment="1">
      <alignment horizontal="right" vertical="center" wrapText="1"/>
    </xf>
    <xf numFmtId="167" fontId="50" fillId="0" borderId="72" xfId="0" applyNumberFormat="1" applyFont="1" applyFill="1" applyBorder="1" applyAlignment="1">
      <alignment horizontal="right" vertical="center" wrapText="1"/>
    </xf>
    <xf numFmtId="0" fontId="66" fillId="0" borderId="76" xfId="0" applyFont="1" applyFill="1" applyBorder="1" applyAlignment="1">
      <alignment horizontal="left" vertical="center"/>
    </xf>
    <xf numFmtId="0" fontId="66" fillId="0" borderId="76" xfId="0" applyFont="1" applyFill="1" applyBorder="1" applyAlignment="1">
      <alignment horizontal="left" vertical="center" wrapText="1"/>
    </xf>
    <xf numFmtId="0" fontId="66" fillId="0" borderId="76" xfId="0" applyFont="1" applyFill="1" applyBorder="1" applyAlignment="1">
      <alignment horizontal="center" vertical="center" wrapText="1"/>
    </xf>
    <xf numFmtId="2" fontId="66" fillId="0" borderId="76" xfId="0" applyNumberFormat="1" applyFont="1" applyFill="1" applyBorder="1" applyAlignment="1">
      <alignment horizontal="right" vertical="center" wrapText="1"/>
    </xf>
    <xf numFmtId="3" fontId="50" fillId="0" borderId="76" xfId="0" applyNumberFormat="1" applyFont="1" applyFill="1" applyBorder="1" applyAlignment="1">
      <alignment horizontal="right" vertical="center" wrapText="1"/>
    </xf>
    <xf numFmtId="167" fontId="50" fillId="0" borderId="76" xfId="0" applyNumberFormat="1" applyFont="1" applyFill="1" applyBorder="1" applyAlignment="1">
      <alignment horizontal="right" vertical="center" wrapText="1"/>
    </xf>
    <xf numFmtId="2" fontId="66" fillId="0" borderId="76" xfId="0" applyNumberFormat="1" applyFont="1" applyFill="1" applyBorder="1" applyAlignment="1">
      <alignment horizontal="right" vertical="center"/>
    </xf>
    <xf numFmtId="0" fontId="66" fillId="0" borderId="72" xfId="0" applyFont="1" applyFill="1" applyBorder="1" applyAlignment="1">
      <alignment horizontal="center" vertical="center"/>
    </xf>
    <xf numFmtId="0" fontId="61" fillId="0" borderId="0" xfId="119" applyNumberFormat="1" applyFont="1" applyFill="1" applyBorder="1" applyAlignment="1">
      <alignment horizontal="right" vertical="top" wrapText="1"/>
    </xf>
    <xf numFmtId="2" fontId="50" fillId="0" borderId="10" xfId="117" applyNumberFormat="1" applyFont="1" applyFill="1" applyBorder="1" applyAlignment="1">
      <alignment vertical="center"/>
    </xf>
    <xf numFmtId="0" fontId="76" fillId="0" borderId="39" xfId="117" applyFont="1" applyFill="1" applyBorder="1" applyAlignment="1">
      <alignment horizontal="left" vertical="center" wrapText="1"/>
    </xf>
    <xf numFmtId="2" fontId="50" fillId="0" borderId="69" xfId="117" applyNumberFormat="1" applyFont="1" applyFill="1" applyBorder="1" applyAlignment="1">
      <alignment vertical="center"/>
    </xf>
    <xf numFmtId="0" fontId="66" fillId="0" borderId="69" xfId="117" applyFont="1" applyFill="1" applyBorder="1" applyAlignment="1">
      <alignment horizontal="center" vertical="center"/>
    </xf>
    <xf numFmtId="3" fontId="50" fillId="0" borderId="69" xfId="117" applyNumberFormat="1" applyFont="1" applyFill="1" applyBorder="1" applyAlignment="1">
      <alignment horizontal="right" vertical="center"/>
    </xf>
    <xf numFmtId="167" fontId="50" fillId="0" borderId="69" xfId="117" applyNumberFormat="1" applyFont="1" applyFill="1" applyBorder="1" applyAlignment="1">
      <alignment horizontal="right" vertical="center"/>
    </xf>
    <xf numFmtId="0" fontId="50" fillId="0" borderId="10" xfId="117" applyFont="1" applyFill="1" applyBorder="1" applyAlignment="1">
      <alignment horizontal="left" vertical="center"/>
    </xf>
    <xf numFmtId="0" fontId="66" fillId="0" borderId="40" xfId="117" applyFont="1" applyFill="1" applyBorder="1" applyAlignment="1">
      <alignment horizontal="center" vertical="center"/>
    </xf>
    <xf numFmtId="0" fontId="50" fillId="0" borderId="69" xfId="117" applyFont="1" applyFill="1" applyBorder="1" applyAlignment="1">
      <alignment horizontal="left" vertical="center"/>
    </xf>
    <xf numFmtId="1" fontId="66" fillId="0" borderId="69" xfId="117" applyNumberFormat="1" applyFont="1" applyFill="1" applyBorder="1" applyAlignment="1">
      <alignment horizontal="center" vertical="center"/>
    </xf>
    <xf numFmtId="0" fontId="66" fillId="0" borderId="22" xfId="121" applyFont="1" applyBorder="1" applyAlignment="1">
      <alignment vertical="center"/>
    </xf>
    <xf numFmtId="0" fontId="50" fillId="0" borderId="10" xfId="121" applyFont="1" applyBorder="1" applyAlignment="1">
      <alignment vertical="center"/>
    </xf>
    <xf numFmtId="0" fontId="50" fillId="0" borderId="13" xfId="121" applyFont="1" applyBorder="1" applyAlignment="1">
      <alignment vertical="center"/>
    </xf>
    <xf numFmtId="0" fontId="50" fillId="0" borderId="39" xfId="121" applyFont="1" applyBorder="1" applyAlignment="1">
      <alignment vertical="center"/>
    </xf>
    <xf numFmtId="0" fontId="50" fillId="0" borderId="40" xfId="121" applyFont="1" applyBorder="1" applyAlignment="1">
      <alignment vertical="center"/>
    </xf>
    <xf numFmtId="0" fontId="66" fillId="0" borderId="71" xfId="121" applyFont="1" applyBorder="1" applyAlignment="1">
      <alignment horizontal="left" vertical="center"/>
    </xf>
    <xf numFmtId="0" fontId="66" fillId="0" borderId="71" xfId="121" applyFont="1" applyBorder="1" applyAlignment="1">
      <alignment horizontal="center" vertical="center"/>
    </xf>
    <xf numFmtId="0" fontId="50" fillId="0" borderId="71" xfId="121" applyFont="1" applyBorder="1" applyAlignment="1">
      <alignment vertical="center" wrapText="1"/>
    </xf>
    <xf numFmtId="0" fontId="66" fillId="0" borderId="72" xfId="121" applyFont="1" applyBorder="1" applyAlignment="1">
      <alignment horizontal="left" vertical="center"/>
    </xf>
    <xf numFmtId="0" fontId="66" fillId="0" borderId="72" xfId="121" applyFont="1" applyBorder="1" applyAlignment="1">
      <alignment horizontal="center" vertical="center"/>
    </xf>
    <xf numFmtId="0" fontId="50" fillId="0" borderId="72" xfId="121" applyFont="1" applyBorder="1" applyAlignment="1">
      <alignment vertical="center" wrapText="1"/>
    </xf>
    <xf numFmtId="1" fontId="66" fillId="0" borderId="71" xfId="121" applyNumberFormat="1" applyFont="1" applyBorder="1" applyAlignment="1">
      <alignment horizontal="center" vertical="center"/>
    </xf>
    <xf numFmtId="2" fontId="66" fillId="0" borderId="71" xfId="121" applyNumberFormat="1" applyFont="1" applyBorder="1" applyAlignment="1">
      <alignment horizontal="right" vertical="center"/>
    </xf>
    <xf numFmtId="3" fontId="50" fillId="0" borderId="71" xfId="121" applyNumberFormat="1" applyFont="1" applyBorder="1" applyAlignment="1">
      <alignment horizontal="right" vertical="center"/>
    </xf>
    <xf numFmtId="167" fontId="50" fillId="0" borderId="71" xfId="121" applyNumberFormat="1" applyFont="1" applyBorder="1" applyAlignment="1">
      <alignment horizontal="right" vertical="center"/>
    </xf>
    <xf numFmtId="1" fontId="66" fillId="0" borderId="72" xfId="121" applyNumberFormat="1" applyFont="1" applyBorder="1" applyAlignment="1">
      <alignment horizontal="center" vertical="center"/>
    </xf>
    <xf numFmtId="2" fontId="66" fillId="0" borderId="72" xfId="121" applyNumberFormat="1" applyFont="1" applyBorder="1" applyAlignment="1">
      <alignment horizontal="right" vertical="center"/>
    </xf>
    <xf numFmtId="3" fontId="50" fillId="0" borderId="72" xfId="121" applyNumberFormat="1" applyFont="1" applyBorder="1" applyAlignment="1">
      <alignment horizontal="right" vertical="center"/>
    </xf>
    <xf numFmtId="167" fontId="50" fillId="0" borderId="72" xfId="121" applyNumberFormat="1" applyFont="1" applyBorder="1" applyAlignment="1">
      <alignment horizontal="right" vertical="center"/>
    </xf>
    <xf numFmtId="4" fontId="91" fillId="0" borderId="10" xfId="0" applyNumberFormat="1" applyFont="1" applyFill="1" applyBorder="1" applyAlignment="1">
      <alignment horizontal="center" vertical="center"/>
    </xf>
    <xf numFmtId="0" fontId="66" fillId="0" borderId="69" xfId="120" applyFont="1" applyFill="1" applyBorder="1" applyAlignment="1">
      <alignment horizontal="left" vertical="center"/>
    </xf>
    <xf numFmtId="0" fontId="94" fillId="0" borderId="69" xfId="120" applyFont="1" applyFill="1" applyBorder="1" applyAlignment="1">
      <alignment horizontal="left" vertical="center" wrapText="1"/>
    </xf>
    <xf numFmtId="0" fontId="66" fillId="0" borderId="69" xfId="120" applyFont="1" applyFill="1" applyBorder="1" applyAlignment="1">
      <alignment horizontal="center" vertical="center"/>
    </xf>
    <xf numFmtId="0" fontId="91" fillId="0" borderId="69" xfId="0" applyFont="1" applyFill="1" applyBorder="1" applyAlignment="1">
      <alignment horizontal="center" vertical="center"/>
    </xf>
    <xf numFmtId="4" fontId="66" fillId="0" borderId="69" xfId="120" applyNumberFormat="1" applyFont="1" applyFill="1" applyBorder="1" applyAlignment="1">
      <alignment horizontal="right" vertical="center"/>
    </xf>
    <xf numFmtId="3" fontId="50" fillId="0" borderId="69" xfId="120" applyNumberFormat="1" applyFont="1" applyFill="1" applyBorder="1" applyAlignment="1">
      <alignment horizontal="right" vertical="center"/>
    </xf>
    <xf numFmtId="166" fontId="50" fillId="0" borderId="69" xfId="120" applyNumberFormat="1" applyFont="1" applyFill="1" applyBorder="1" applyAlignment="1">
      <alignment horizontal="right" vertical="center"/>
    </xf>
    <xf numFmtId="167" fontId="50" fillId="0" borderId="69" xfId="0" applyNumberFormat="1" applyFont="1" applyFill="1" applyBorder="1" applyAlignment="1">
      <alignment horizontal="right" vertical="center"/>
    </xf>
    <xf numFmtId="2" fontId="110" fillId="27" borderId="12" xfId="117" applyNumberFormat="1" applyFont="1" applyFill="1" applyBorder="1" applyAlignment="1">
      <alignment horizontal="center" vertical="center"/>
    </xf>
    <xf numFmtId="2" fontId="110" fillId="27" borderId="12" xfId="117" applyNumberFormat="1" applyFont="1" applyFill="1" applyBorder="1" applyAlignment="1">
      <alignment horizontal="center" vertical="center" wrapText="1"/>
    </xf>
    <xf numFmtId="0" fontId="110" fillId="27" borderId="0" xfId="117" applyFont="1" applyFill="1" applyBorder="1" applyAlignment="1">
      <alignment horizontal="center" vertical="center"/>
    </xf>
    <xf numFmtId="2" fontId="74" fillId="27" borderId="12" xfId="117" applyNumberFormat="1" applyFont="1" applyFill="1" applyBorder="1" applyAlignment="1">
      <alignment horizontal="center" vertical="center"/>
    </xf>
    <xf numFmtId="2" fontId="116" fillId="27" borderId="11" xfId="117" applyNumberFormat="1" applyFont="1" applyFill="1" applyBorder="1" applyAlignment="1">
      <alignment horizontal="center" vertical="center" wrapText="1"/>
    </xf>
    <xf numFmtId="2" fontId="110" fillId="27" borderId="11" xfId="117" applyNumberFormat="1" applyFont="1" applyFill="1" applyBorder="1" applyAlignment="1">
      <alignment horizontal="center" vertical="center"/>
    </xf>
    <xf numFmtId="0" fontId="74" fillId="17" borderId="0" xfId="117" applyFont="1" applyFill="1" applyBorder="1" applyAlignment="1">
      <alignment horizontal="center" vertical="center"/>
    </xf>
    <xf numFmtId="2" fontId="118" fillId="27" borderId="11" xfId="117" applyNumberFormat="1" applyFont="1" applyFill="1" applyBorder="1" applyAlignment="1">
      <alignment horizontal="center" vertical="center" wrapText="1"/>
    </xf>
    <xf numFmtId="2" fontId="118" fillId="27" borderId="21" xfId="117" applyNumberFormat="1" applyFont="1" applyFill="1" applyBorder="1" applyAlignment="1">
      <alignment horizontal="center" vertical="center" wrapText="1"/>
    </xf>
    <xf numFmtId="2" fontId="57" fillId="19" borderId="12" xfId="117" applyNumberFormat="1" applyFont="1" applyFill="1" applyBorder="1" applyAlignment="1">
      <alignment horizontal="center" vertical="center" wrapText="1"/>
    </xf>
    <xf numFmtId="2" fontId="110" fillId="27" borderId="11" xfId="117" applyNumberFormat="1" applyFont="1" applyFill="1" applyBorder="1" applyAlignment="1">
      <alignment horizontal="center" vertical="center" wrapText="1"/>
    </xf>
    <xf numFmtId="2" fontId="118" fillId="27" borderId="0" xfId="117" applyNumberFormat="1" applyFont="1" applyFill="1" applyBorder="1" applyAlignment="1">
      <alignment horizontal="center" vertical="center"/>
    </xf>
    <xf numFmtId="2" fontId="55" fillId="27" borderId="21" xfId="117" applyNumberFormat="1" applyFont="1" applyFill="1" applyBorder="1" applyAlignment="1">
      <alignment horizontal="center" vertical="center" wrapText="1"/>
    </xf>
    <xf numFmtId="2" fontId="55" fillId="27" borderId="0" xfId="117" applyNumberFormat="1" applyFont="1" applyFill="1" applyBorder="1" applyAlignment="1">
      <alignment horizontal="center" vertical="center"/>
    </xf>
    <xf numFmtId="2" fontId="118" fillId="27" borderId="22" xfId="117" applyNumberFormat="1" applyFont="1" applyFill="1" applyBorder="1" applyAlignment="1">
      <alignment horizontal="center" vertical="center" wrapText="1"/>
    </xf>
    <xf numFmtId="2" fontId="118" fillId="27" borderId="33" xfId="117" applyNumberFormat="1" applyFont="1" applyFill="1" applyBorder="1" applyAlignment="1">
      <alignment horizontal="center" vertical="center" wrapText="1"/>
    </xf>
    <xf numFmtId="2" fontId="74" fillId="27" borderId="24" xfId="117" applyNumberFormat="1" applyFont="1" applyFill="1" applyBorder="1" applyAlignment="1">
      <alignment horizontal="center" vertical="center" wrapText="1"/>
    </xf>
    <xf numFmtId="2" fontId="121" fillId="27" borderId="12" xfId="117" applyNumberFormat="1" applyFont="1" applyFill="1" applyBorder="1" applyAlignment="1">
      <alignment horizontal="center" vertical="center" wrapText="1"/>
    </xf>
    <xf numFmtId="2" fontId="118" fillId="27" borderId="10" xfId="117" applyNumberFormat="1" applyFont="1" applyFill="1" applyBorder="1" applyAlignment="1">
      <alignment horizontal="center" vertical="center" wrapText="1"/>
    </xf>
    <xf numFmtId="2" fontId="121" fillId="27" borderId="13" xfId="117" applyNumberFormat="1" applyFont="1" applyFill="1" applyBorder="1" applyAlignment="1">
      <alignment horizontal="center" vertical="center" wrapText="1"/>
    </xf>
    <xf numFmtId="2" fontId="118" fillId="27" borderId="16" xfId="117" applyNumberFormat="1" applyFont="1" applyFill="1" applyBorder="1" applyAlignment="1">
      <alignment horizontal="center" vertical="center"/>
    </xf>
    <xf numFmtId="2" fontId="115" fillId="19" borderId="33" xfId="117" applyNumberFormat="1" applyFont="1" applyFill="1" applyBorder="1" applyAlignment="1">
      <alignment horizontal="center" vertical="center"/>
    </xf>
    <xf numFmtId="2" fontId="115" fillId="19" borderId="41" xfId="117" applyNumberFormat="1" applyFont="1" applyFill="1" applyBorder="1" applyAlignment="1">
      <alignment horizontal="center" vertical="center"/>
    </xf>
    <xf numFmtId="2" fontId="115" fillId="19" borderId="10" xfId="117" applyNumberFormat="1" applyFont="1" applyFill="1" applyBorder="1" applyAlignment="1">
      <alignment horizontal="center" vertical="center"/>
    </xf>
    <xf numFmtId="2" fontId="74" fillId="27" borderId="10" xfId="117" applyNumberFormat="1" applyFont="1" applyFill="1" applyBorder="1" applyAlignment="1">
      <alignment horizontal="center" vertical="center"/>
    </xf>
    <xf numFmtId="2" fontId="74" fillId="27" borderId="22" xfId="117" applyNumberFormat="1" applyFont="1" applyFill="1" applyBorder="1" applyAlignment="1">
      <alignment horizontal="center" vertical="center" wrapText="1"/>
    </xf>
    <xf numFmtId="2" fontId="74" fillId="27" borderId="15" xfId="117" applyNumberFormat="1" applyFont="1" applyFill="1" applyBorder="1" applyAlignment="1">
      <alignment horizontal="center" vertical="center" wrapText="1"/>
    </xf>
    <xf numFmtId="0" fontId="66" fillId="0" borderId="33" xfId="117" applyFont="1" applyFill="1" applyBorder="1" applyAlignment="1">
      <alignment vertical="center"/>
    </xf>
    <xf numFmtId="2" fontId="50" fillId="0" borderId="33" xfId="117" applyNumberFormat="1" applyFont="1" applyFill="1" applyBorder="1" applyAlignment="1">
      <alignment vertical="center"/>
    </xf>
    <xf numFmtId="2" fontId="50" fillId="0" borderId="13" xfId="117" applyNumberFormat="1" applyFont="1" applyFill="1" applyBorder="1" applyAlignment="1">
      <alignment vertical="center"/>
    </xf>
    <xf numFmtId="0" fontId="76" fillId="0" borderId="25" xfId="117" applyFont="1" applyFill="1" applyBorder="1" applyAlignment="1">
      <alignment horizontal="left" vertical="center" wrapText="1"/>
    </xf>
    <xf numFmtId="0" fontId="76" fillId="0" borderId="40" xfId="117" applyFont="1" applyFill="1" applyBorder="1" applyAlignment="1">
      <alignment horizontal="left" vertical="center" wrapText="1"/>
    </xf>
    <xf numFmtId="2" fontId="66" fillId="0" borderId="69" xfId="117" applyNumberFormat="1" applyFont="1" applyFill="1" applyBorder="1" applyAlignment="1">
      <alignment horizontal="left" vertical="center"/>
    </xf>
    <xf numFmtId="2" fontId="64" fillId="0" borderId="21" xfId="117" applyNumberFormat="1" applyFont="1" applyFill="1" applyBorder="1" applyAlignment="1">
      <alignment vertical="center"/>
    </xf>
    <xf numFmtId="2" fontId="64" fillId="0" borderId="69" xfId="117" applyNumberFormat="1" applyFont="1" applyFill="1" applyBorder="1" applyAlignment="1">
      <alignment vertical="center"/>
    </xf>
    <xf numFmtId="0" fontId="66" fillId="0" borderId="71" xfId="117" applyFont="1" applyFill="1" applyBorder="1" applyAlignment="1">
      <alignment vertical="center"/>
    </xf>
    <xf numFmtId="2" fontId="50" fillId="0" borderId="71" xfId="117" applyNumberFormat="1" applyFont="1" applyFill="1" applyBorder="1" applyAlignment="1">
      <alignment vertical="center"/>
    </xf>
    <xf numFmtId="0" fontId="66" fillId="0" borderId="71" xfId="117" applyFont="1" applyFill="1" applyBorder="1" applyAlignment="1">
      <alignment horizontal="center" vertical="center"/>
    </xf>
    <xf numFmtId="0" fontId="50" fillId="0" borderId="33" xfId="117" applyFont="1" applyFill="1" applyBorder="1" applyAlignment="1">
      <alignment horizontal="left" vertical="center"/>
    </xf>
    <xf numFmtId="0" fontId="50" fillId="0" borderId="22" xfId="117" applyFont="1" applyFill="1" applyBorder="1" applyAlignment="1">
      <alignment horizontal="left" vertical="center"/>
    </xf>
    <xf numFmtId="0" fontId="76" fillId="0" borderId="23" xfId="117" applyFont="1" applyFill="1" applyBorder="1" applyAlignment="1">
      <alignment horizontal="left" vertical="center" wrapText="1"/>
    </xf>
    <xf numFmtId="2" fontId="50" fillId="0" borderId="22" xfId="117" applyNumberFormat="1" applyFont="1" applyFill="1" applyBorder="1" applyAlignment="1">
      <alignment vertical="center"/>
    </xf>
    <xf numFmtId="0" fontId="76" fillId="0" borderId="25" xfId="117" applyFont="1" applyFill="1" applyBorder="1" applyAlignment="1">
      <alignment horizontal="left" vertical="center"/>
    </xf>
    <xf numFmtId="0" fontId="76" fillId="0" borderId="40" xfId="117" applyFont="1" applyFill="1" applyBorder="1" applyAlignment="1">
      <alignment horizontal="left" vertical="center"/>
    </xf>
    <xf numFmtId="0" fontId="76" fillId="0" borderId="23" xfId="117" applyFont="1" applyFill="1" applyBorder="1" applyAlignment="1">
      <alignment horizontal="left" vertical="center"/>
    </xf>
    <xf numFmtId="2" fontId="74" fillId="27" borderId="11" xfId="117" applyNumberFormat="1" applyFont="1" applyFill="1" applyBorder="1" applyAlignment="1">
      <alignment horizontal="center" vertical="center"/>
    </xf>
    <xf numFmtId="0" fontId="66" fillId="34" borderId="24" xfId="117" applyFont="1" applyFill="1" applyBorder="1" applyAlignment="1">
      <alignment horizontal="left" vertical="center"/>
    </xf>
    <xf numFmtId="0" fontId="66" fillId="34" borderId="12" xfId="117" applyFont="1" applyFill="1" applyBorder="1" applyAlignment="1">
      <alignment horizontal="left" vertical="center"/>
    </xf>
    <xf numFmtId="0" fontId="66" fillId="34" borderId="11" xfId="117" applyFont="1" applyFill="1" applyBorder="1" applyAlignment="1">
      <alignment horizontal="left" vertical="center"/>
    </xf>
    <xf numFmtId="0" fontId="66" fillId="34" borderId="69" xfId="117" applyFont="1" applyFill="1" applyBorder="1" applyAlignment="1">
      <alignment horizontal="left" vertical="center"/>
    </xf>
    <xf numFmtId="2" fontId="66" fillId="34" borderId="69" xfId="117" applyNumberFormat="1" applyFont="1" applyFill="1" applyBorder="1" applyAlignment="1">
      <alignment horizontal="left" vertical="center"/>
    </xf>
    <xf numFmtId="16" fontId="66" fillId="34" borderId="69" xfId="117" applyNumberFormat="1" applyFont="1" applyFill="1" applyBorder="1" applyAlignment="1">
      <alignment horizontal="left" vertical="center"/>
    </xf>
    <xf numFmtId="0" fontId="66" fillId="34" borderId="71" xfId="117" applyFont="1" applyFill="1" applyBorder="1" applyAlignment="1">
      <alignment horizontal="left" vertical="center"/>
    </xf>
    <xf numFmtId="0" fontId="66" fillId="0" borderId="12" xfId="120" applyFont="1" applyFill="1" applyBorder="1" applyAlignment="1">
      <alignment vertical="center"/>
    </xf>
    <xf numFmtId="2" fontId="66" fillId="0" borderId="71" xfId="117" applyNumberFormat="1" applyFont="1" applyFill="1" applyBorder="1" applyAlignment="1">
      <alignment vertical="center"/>
    </xf>
    <xf numFmtId="0" fontId="66" fillId="0" borderId="76" xfId="117" applyFont="1" applyFill="1" applyBorder="1" applyAlignment="1">
      <alignment vertical="center"/>
    </xf>
    <xf numFmtId="2" fontId="66" fillId="0" borderId="76" xfId="117" applyNumberFormat="1" applyFont="1" applyFill="1" applyBorder="1" applyAlignment="1">
      <alignment horizontal="left" vertical="center"/>
    </xf>
    <xf numFmtId="2" fontId="50" fillId="0" borderId="76" xfId="117" applyNumberFormat="1" applyFont="1" applyFill="1" applyBorder="1" applyAlignment="1">
      <alignment vertical="center"/>
    </xf>
    <xf numFmtId="0" fontId="66" fillId="0" borderId="72" xfId="117" applyFont="1" applyFill="1" applyBorder="1" applyAlignment="1">
      <alignment vertical="center"/>
    </xf>
    <xf numFmtId="2" fontId="66" fillId="0" borderId="72" xfId="117" applyNumberFormat="1" applyFont="1" applyFill="1" applyBorder="1" applyAlignment="1">
      <alignment horizontal="left" vertical="center"/>
    </xf>
    <xf numFmtId="2" fontId="50" fillId="0" borderId="72" xfId="117" applyNumberFormat="1" applyFont="1" applyFill="1" applyBorder="1" applyAlignment="1">
      <alignment vertical="center"/>
    </xf>
    <xf numFmtId="1" fontId="66" fillId="0" borderId="71" xfId="117" applyNumberFormat="1" applyFont="1" applyFill="1" applyBorder="1" applyAlignment="1">
      <alignment horizontal="center" vertical="center"/>
    </xf>
    <xf numFmtId="3" fontId="50" fillId="0" borderId="71" xfId="117" applyNumberFormat="1" applyFont="1" applyFill="1" applyBorder="1" applyAlignment="1">
      <alignment horizontal="right" vertical="center"/>
    </xf>
    <xf numFmtId="167" fontId="50" fillId="0" borderId="71" xfId="117" applyNumberFormat="1" applyFont="1" applyFill="1" applyBorder="1" applyAlignment="1">
      <alignment horizontal="right" vertical="center"/>
    </xf>
    <xf numFmtId="1" fontId="66" fillId="0" borderId="76" xfId="117" applyNumberFormat="1" applyFont="1" applyFill="1" applyBorder="1" applyAlignment="1">
      <alignment horizontal="center" vertical="center"/>
    </xf>
    <xf numFmtId="3" fontId="50" fillId="0" borderId="76" xfId="117" applyNumberFormat="1" applyFont="1" applyFill="1" applyBorder="1" applyAlignment="1">
      <alignment horizontal="right" vertical="center"/>
    </xf>
    <xf numFmtId="167" fontId="50" fillId="0" borderId="76" xfId="117" applyNumberFormat="1" applyFont="1" applyFill="1" applyBorder="1" applyAlignment="1">
      <alignment horizontal="right" vertical="center"/>
    </xf>
    <xf numFmtId="1" fontId="66" fillId="0" borderId="72" xfId="117" applyNumberFormat="1" applyFont="1" applyFill="1" applyBorder="1" applyAlignment="1">
      <alignment horizontal="center" vertical="center"/>
    </xf>
    <xf numFmtId="3" fontId="50" fillId="0" borderId="72" xfId="117" applyNumberFormat="1" applyFont="1" applyFill="1" applyBorder="1" applyAlignment="1">
      <alignment horizontal="right" vertical="center"/>
    </xf>
    <xf numFmtId="167" fontId="50" fillId="0" borderId="72" xfId="117" applyNumberFormat="1" applyFont="1" applyFill="1" applyBorder="1" applyAlignment="1">
      <alignment horizontal="right" vertical="center"/>
    </xf>
    <xf numFmtId="2" fontId="66" fillId="0" borderId="71" xfId="117" applyNumberFormat="1" applyFont="1" applyFill="1" applyBorder="1" applyAlignment="1">
      <alignment horizontal="left" vertical="center"/>
    </xf>
    <xf numFmtId="0" fontId="66" fillId="0" borderId="81" xfId="117" applyFont="1" applyFill="1" applyBorder="1" applyAlignment="1">
      <alignment vertical="center"/>
    </xf>
    <xf numFmtId="2" fontId="66" fillId="0" borderId="81" xfId="117" applyNumberFormat="1" applyFont="1" applyFill="1" applyBorder="1" applyAlignment="1">
      <alignment horizontal="left" vertical="center"/>
    </xf>
    <xf numFmtId="2" fontId="50" fillId="0" borderId="81" xfId="117" applyNumberFormat="1" applyFont="1" applyFill="1" applyBorder="1" applyAlignment="1">
      <alignment vertical="center"/>
    </xf>
    <xf numFmtId="1" fontId="66" fillId="0" borderId="81" xfId="117" applyNumberFormat="1" applyFont="1" applyFill="1" applyBorder="1" applyAlignment="1">
      <alignment horizontal="center" vertical="center"/>
    </xf>
    <xf numFmtId="3" fontId="50" fillId="0" borderId="81" xfId="117" applyNumberFormat="1" applyFont="1" applyFill="1" applyBorder="1" applyAlignment="1">
      <alignment horizontal="right" vertical="center"/>
    </xf>
    <xf numFmtId="167" fontId="50" fillId="0" borderId="81" xfId="117" applyNumberFormat="1" applyFont="1" applyFill="1" applyBorder="1" applyAlignment="1">
      <alignment horizontal="right" vertical="center"/>
    </xf>
    <xf numFmtId="3" fontId="50" fillId="0" borderId="77" xfId="0" applyNumberFormat="1" applyFont="1" applyFill="1" applyBorder="1" applyAlignment="1">
      <alignment horizontal="right" vertical="top"/>
    </xf>
    <xf numFmtId="3" fontId="50" fillId="0" borderId="83" xfId="0" applyNumberFormat="1" applyFont="1" applyFill="1" applyBorder="1" applyAlignment="1">
      <alignment horizontal="right" vertical="top"/>
    </xf>
    <xf numFmtId="0" fontId="161" fillId="0" borderId="72" xfId="0" applyFont="1" applyBorder="1" applyAlignment="1">
      <alignment horizontal="center" vertical="center" wrapText="1"/>
    </xf>
    <xf numFmtId="0" fontId="66" fillId="33" borderId="24" xfId="117" applyFont="1" applyFill="1" applyBorder="1" applyAlignment="1">
      <alignment vertical="center"/>
    </xf>
    <xf numFmtId="0" fontId="66" fillId="33" borderId="24" xfId="117" applyFont="1" applyFill="1" applyBorder="1" applyAlignment="1">
      <alignment horizontal="left" vertical="center"/>
    </xf>
    <xf numFmtId="2" fontId="50" fillId="33" borderId="24" xfId="117" applyNumberFormat="1" applyFont="1" applyFill="1" applyBorder="1" applyAlignment="1">
      <alignment vertical="center"/>
    </xf>
    <xf numFmtId="0" fontId="66" fillId="33" borderId="24" xfId="117" applyFont="1" applyFill="1" applyBorder="1" applyAlignment="1">
      <alignment horizontal="center" vertical="center"/>
    </xf>
    <xf numFmtId="3" fontId="50" fillId="33" borderId="24" xfId="117" applyNumberFormat="1" applyFont="1" applyFill="1" applyBorder="1" applyAlignment="1">
      <alignment horizontal="right" vertical="center"/>
    </xf>
    <xf numFmtId="167" fontId="50" fillId="33" borderId="24" xfId="117" applyNumberFormat="1" applyFont="1" applyFill="1" applyBorder="1" applyAlignment="1">
      <alignment horizontal="right" vertical="center"/>
    </xf>
    <xf numFmtId="0" fontId="60" fillId="33" borderId="0" xfId="117" applyFont="1" applyFill="1" applyBorder="1" applyAlignment="1">
      <alignment vertical="center"/>
    </xf>
    <xf numFmtId="166" fontId="50" fillId="0" borderId="22" xfId="120" applyNumberFormat="1" applyFont="1" applyFill="1" applyBorder="1" applyAlignment="1">
      <alignment horizontal="right" vertical="center"/>
    </xf>
    <xf numFmtId="3" fontId="70" fillId="0" borderId="0" xfId="0" applyNumberFormat="1" applyFont="1" applyBorder="1" applyAlignment="1">
      <alignment horizontal="center" vertical="center" wrapText="1"/>
    </xf>
    <xf numFmtId="3" fontId="156" fillId="0" borderId="0" xfId="118" applyNumberFormat="1" applyFill="1" applyBorder="1" applyAlignment="1">
      <alignment vertical="center"/>
    </xf>
    <xf numFmtId="3" fontId="59" fillId="0" borderId="0" xfId="118" applyNumberFormat="1" applyFont="1" applyFill="1" applyBorder="1" applyAlignment="1">
      <alignment vertical="center"/>
    </xf>
    <xf numFmtId="3" fontId="50" fillId="0" borderId="85" xfId="0" applyNumberFormat="1" applyFont="1" applyFill="1" applyBorder="1" applyAlignment="1">
      <alignment horizontal="right" vertical="top"/>
    </xf>
    <xf numFmtId="0" fontId="66" fillId="0" borderId="87" xfId="0" applyFont="1" applyFill="1" applyBorder="1" applyAlignment="1">
      <alignment horizontal="left" vertical="top"/>
    </xf>
    <xf numFmtId="0" fontId="66" fillId="0" borderId="88" xfId="0" applyFont="1" applyFill="1" applyBorder="1" applyAlignment="1">
      <alignment horizontal="left" vertical="top"/>
    </xf>
    <xf numFmtId="0" fontId="66" fillId="0" borderId="90" xfId="0" applyFont="1" applyFill="1" applyBorder="1" applyAlignment="1">
      <alignment horizontal="left" vertical="top"/>
    </xf>
    <xf numFmtId="3" fontId="50" fillId="0" borderId="91" xfId="0" applyNumberFormat="1" applyFont="1" applyFill="1" applyBorder="1" applyAlignment="1">
      <alignment horizontal="right" vertical="top"/>
    </xf>
    <xf numFmtId="0" fontId="70" fillId="0" borderId="0" xfId="113" applyFont="1" applyFill="1" applyBorder="1" applyAlignment="1">
      <alignment horizontal="center" vertical="center" wrapText="1"/>
    </xf>
    <xf numFmtId="0" fontId="84" fillId="0" borderId="12" xfId="119" applyFont="1" applyFill="1" applyBorder="1" applyAlignment="1">
      <alignment horizontal="left" vertical="top" wrapText="1"/>
    </xf>
    <xf numFmtId="0" fontId="65" fillId="0" borderId="12" xfId="119" applyFont="1" applyFill="1" applyBorder="1" applyAlignment="1">
      <alignment horizontal="left" vertical="top" wrapText="1"/>
    </xf>
    <xf numFmtId="0" fontId="82" fillId="27" borderId="12" xfId="0" applyFont="1" applyFill="1" applyBorder="1" applyAlignment="1">
      <alignment horizontal="center" vertical="center"/>
    </xf>
    <xf numFmtId="0" fontId="82" fillId="27" borderId="43" xfId="0" applyFont="1" applyFill="1" applyBorder="1" applyAlignment="1">
      <alignment horizontal="center" vertical="center"/>
    </xf>
    <xf numFmtId="0" fontId="82" fillId="27" borderId="69" xfId="0" applyFont="1" applyFill="1" applyBorder="1" applyAlignment="1">
      <alignment horizontal="center" vertical="center"/>
    </xf>
    <xf numFmtId="0" fontId="82" fillId="27" borderId="62" xfId="0" applyFont="1" applyFill="1" applyBorder="1" applyAlignment="1">
      <alignment horizontal="center" vertical="center"/>
    </xf>
    <xf numFmtId="0" fontId="71" fillId="0" borderId="0" xfId="120" applyFont="1" applyFill="1" applyBorder="1" applyAlignment="1">
      <alignment horizontal="center" vertical="center"/>
    </xf>
    <xf numFmtId="0" fontId="171" fillId="0" borderId="0" xfId="0" applyFont="1" applyBorder="1" applyAlignment="1">
      <alignment wrapText="1"/>
    </xf>
    <xf numFmtId="0" fontId="82" fillId="27" borderId="62" xfId="0" applyFont="1" applyFill="1" applyBorder="1" applyAlignment="1">
      <alignment vertical="center"/>
    </xf>
    <xf numFmtId="0" fontId="82" fillId="27" borderId="0" xfId="0" applyFont="1" applyFill="1" applyBorder="1" applyAlignment="1">
      <alignment vertical="center"/>
    </xf>
    <xf numFmtId="0" fontId="82" fillId="27" borderId="10" xfId="0" applyFont="1" applyFill="1" applyBorder="1" applyAlignment="1">
      <alignment vertical="center"/>
    </xf>
    <xf numFmtId="0" fontId="82" fillId="27" borderId="20" xfId="0" applyFont="1" applyFill="1" applyBorder="1" applyAlignment="1">
      <alignment vertical="center"/>
    </xf>
    <xf numFmtId="0" fontId="82" fillId="27" borderId="92" xfId="0" applyFont="1" applyFill="1" applyBorder="1" applyAlignment="1">
      <alignment vertical="center"/>
    </xf>
    <xf numFmtId="0" fontId="82" fillId="27" borderId="43" xfId="0" applyFont="1" applyFill="1" applyBorder="1" applyAlignment="1">
      <alignment vertical="center"/>
    </xf>
    <xf numFmtId="0" fontId="172" fillId="0" borderId="93" xfId="0" applyFont="1" applyBorder="1" applyAlignment="1">
      <alignment horizontal="center" wrapText="1"/>
    </xf>
    <xf numFmtId="0" fontId="60" fillId="33" borderId="0" xfId="120" applyFont="1" applyFill="1" applyBorder="1" applyAlignment="1">
      <alignment vertical="center"/>
    </xf>
    <xf numFmtId="0" fontId="82" fillId="27" borderId="41" xfId="0" applyFont="1" applyFill="1" applyBorder="1" applyAlignment="1">
      <alignment vertical="center"/>
    </xf>
    <xf numFmtId="0" fontId="82" fillId="27" borderId="33" xfId="0" applyFont="1" applyFill="1" applyBorder="1" applyAlignment="1">
      <alignment vertical="center"/>
    </xf>
    <xf numFmtId="0" fontId="82" fillId="27" borderId="94" xfId="0" applyFont="1" applyFill="1" applyBorder="1" applyAlignment="1">
      <alignment vertical="center"/>
    </xf>
    <xf numFmtId="0" fontId="82" fillId="27" borderId="95" xfId="0" applyFont="1" applyFill="1" applyBorder="1" applyAlignment="1">
      <alignment vertical="center"/>
    </xf>
    <xf numFmtId="0" fontId="94" fillId="0" borderId="23" xfId="120" applyFont="1" applyFill="1" applyBorder="1" applyAlignment="1">
      <alignment horizontal="left" vertical="center" wrapText="1"/>
    </xf>
    <xf numFmtId="0" fontId="91" fillId="0" borderId="69" xfId="0" applyFont="1" applyFill="1" applyBorder="1" applyAlignment="1">
      <alignment horizontal="left" vertical="center"/>
    </xf>
    <xf numFmtId="0" fontId="66" fillId="0" borderId="13" xfId="0" applyFont="1" applyFill="1" applyBorder="1" applyAlignment="1">
      <alignment horizontal="left" vertical="center"/>
    </xf>
    <xf numFmtId="0" fontId="60" fillId="32" borderId="0" xfId="120" applyFont="1" applyFill="1" applyBorder="1" applyAlignment="1">
      <alignment vertical="center"/>
    </xf>
    <xf numFmtId="0" fontId="60" fillId="32" borderId="0" xfId="0" applyFont="1" applyFill="1" applyBorder="1" applyAlignment="1">
      <alignment vertical="center"/>
    </xf>
    <xf numFmtId="2" fontId="60" fillId="32" borderId="0" xfId="120" applyNumberFormat="1" applyFont="1" applyFill="1" applyBorder="1" applyAlignment="1">
      <alignment horizontal="right" vertical="center"/>
    </xf>
    <xf numFmtId="167" fontId="94" fillId="32" borderId="0" xfId="120" applyNumberFormat="1" applyFont="1" applyFill="1" applyBorder="1" applyAlignment="1">
      <alignment horizontal="right" vertical="center"/>
    </xf>
    <xf numFmtId="0" fontId="91" fillId="32" borderId="0" xfId="0" applyFont="1" applyFill="1" applyBorder="1" applyAlignment="1">
      <alignment horizontal="center" vertical="center"/>
    </xf>
    <xf numFmtId="0" fontId="94" fillId="32" borderId="24" xfId="120" applyFont="1" applyFill="1" applyBorder="1" applyAlignment="1">
      <alignment horizontal="left" vertical="center" wrapText="1"/>
    </xf>
    <xf numFmtId="0" fontId="66" fillId="32" borderId="69" xfId="120" applyFont="1" applyFill="1" applyBorder="1" applyAlignment="1">
      <alignment horizontal="left" vertical="center"/>
    </xf>
    <xf numFmtId="0" fontId="66" fillId="32" borderId="24" xfId="0" applyFont="1" applyFill="1" applyBorder="1" applyAlignment="1">
      <alignment horizontal="left" vertical="center"/>
    </xf>
    <xf numFmtId="0" fontId="66" fillId="32" borderId="12" xfId="120" applyFont="1" applyFill="1" applyBorder="1" applyAlignment="1">
      <alignment horizontal="center" vertical="center"/>
    </xf>
    <xf numFmtId="0" fontId="82" fillId="27" borderId="15" xfId="0" applyFont="1" applyFill="1" applyBorder="1" applyAlignment="1">
      <alignment vertical="center"/>
    </xf>
    <xf numFmtId="0" fontId="82" fillId="27" borderId="22" xfId="0" applyFont="1" applyFill="1" applyBorder="1" applyAlignment="1">
      <alignment vertical="center"/>
    </xf>
    <xf numFmtId="0" fontId="82" fillId="27" borderId="23" xfId="0" applyFont="1" applyFill="1" applyBorder="1" applyAlignment="1">
      <alignment vertical="center"/>
    </xf>
    <xf numFmtId="0" fontId="82" fillId="27" borderId="12" xfId="0" applyFont="1" applyFill="1" applyBorder="1" applyAlignment="1">
      <alignment vertical="center"/>
    </xf>
    <xf numFmtId="3" fontId="50" fillId="0" borderId="69" xfId="0" applyNumberFormat="1" applyFont="1" applyFill="1" applyBorder="1" applyAlignment="1">
      <alignment horizontal="right" vertical="center"/>
    </xf>
    <xf numFmtId="0" fontId="52" fillId="0" borderId="69" xfId="120" applyFont="1" applyFill="1" applyBorder="1" applyAlignment="1">
      <alignment horizontal="left" vertical="center"/>
    </xf>
    <xf numFmtId="0" fontId="66" fillId="0" borderId="69" xfId="0" applyFont="1" applyFill="1" applyBorder="1" applyAlignment="1">
      <alignment horizontal="left" vertical="center"/>
    </xf>
    <xf numFmtId="0" fontId="66" fillId="0" borderId="69" xfId="0" applyFont="1" applyFill="1" applyBorder="1" applyAlignment="1">
      <alignment horizontal="center" vertical="center"/>
    </xf>
    <xf numFmtId="166" fontId="94" fillId="0" borderId="69" xfId="120" applyNumberFormat="1" applyFont="1" applyFill="1" applyBorder="1" applyAlignment="1">
      <alignment horizontal="right" vertical="center"/>
    </xf>
    <xf numFmtId="3" fontId="94" fillId="0" borderId="69" xfId="120" applyNumberFormat="1" applyFont="1" applyFill="1" applyBorder="1" applyAlignment="1">
      <alignment horizontal="right" vertical="center"/>
    </xf>
    <xf numFmtId="0" fontId="50" fillId="0" borderId="69" xfId="120" applyFont="1" applyFill="1" applyBorder="1" applyAlignment="1">
      <alignment horizontal="left" vertical="center"/>
    </xf>
    <xf numFmtId="0" fontId="50" fillId="0" borderId="69" xfId="120" applyFont="1" applyFill="1" applyBorder="1" applyAlignment="1">
      <alignment horizontal="left" vertical="center" wrapText="1"/>
    </xf>
    <xf numFmtId="0" fontId="91" fillId="0" borderId="69" xfId="120" applyFont="1" applyFill="1" applyBorder="1" applyAlignment="1">
      <alignment horizontal="center" vertical="center"/>
    </xf>
    <xf numFmtId="4" fontId="94" fillId="0" borderId="69" xfId="0" applyNumberFormat="1" applyFont="1" applyFill="1" applyBorder="1" applyAlignment="1">
      <alignment horizontal="left" vertical="center"/>
    </xf>
    <xf numFmtId="0" fontId="91" fillId="0" borderId="69" xfId="120" applyFont="1" applyFill="1" applyBorder="1" applyAlignment="1">
      <alignment horizontal="left" vertical="center"/>
    </xf>
    <xf numFmtId="0" fontId="94" fillId="0" borderId="69" xfId="120" applyFont="1" applyFill="1" applyBorder="1" applyAlignment="1">
      <alignment horizontal="left" vertical="center"/>
    </xf>
    <xf numFmtId="0" fontId="50" fillId="0" borderId="69" xfId="121" applyFont="1" applyBorder="1" applyAlignment="1">
      <alignment vertical="center" wrapText="1"/>
    </xf>
    <xf numFmtId="0" fontId="66" fillId="0" borderId="69" xfId="121" applyFont="1" applyBorder="1" applyAlignment="1">
      <alignment vertical="center"/>
    </xf>
    <xf numFmtId="0" fontId="66" fillId="0" borderId="69" xfId="120" applyFont="1" applyFill="1" applyBorder="1" applyAlignment="1">
      <alignment vertical="center"/>
    </xf>
    <xf numFmtId="0" fontId="82" fillId="27" borderId="85" xfId="0" applyFont="1" applyFill="1" applyBorder="1" applyAlignment="1">
      <alignment vertical="center"/>
    </xf>
    <xf numFmtId="0" fontId="82" fillId="27" borderId="84" xfId="0" applyFont="1" applyFill="1" applyBorder="1" applyAlignment="1">
      <alignment vertical="center"/>
    </xf>
    <xf numFmtId="0" fontId="82" fillId="27" borderId="91" xfId="0" applyFont="1" applyFill="1" applyBorder="1" applyAlignment="1">
      <alignment vertical="center"/>
    </xf>
    <xf numFmtId="0" fontId="82" fillId="27" borderId="96" xfId="0" applyFont="1" applyFill="1" applyBorder="1" applyAlignment="1">
      <alignment vertical="center"/>
    </xf>
    <xf numFmtId="0" fontId="82" fillId="27" borderId="69" xfId="0" applyFont="1" applyFill="1" applyBorder="1" applyAlignment="1">
      <alignment vertical="center"/>
    </xf>
    <xf numFmtId="0" fontId="73" fillId="27" borderId="69" xfId="0" applyFont="1" applyFill="1" applyBorder="1" applyAlignment="1">
      <alignment horizontal="center" vertical="center" wrapText="1"/>
    </xf>
    <xf numFmtId="166" fontId="94" fillId="0" borderId="69" xfId="0" applyNumberFormat="1" applyFont="1" applyFill="1" applyBorder="1" applyAlignment="1">
      <alignment horizontal="right" vertical="center"/>
    </xf>
    <xf numFmtId="4" fontId="66" fillId="0" borderId="69" xfId="0" applyNumberFormat="1" applyFont="1" applyFill="1" applyBorder="1" applyAlignment="1">
      <alignment horizontal="right" vertical="center"/>
    </xf>
    <xf numFmtId="0" fontId="127" fillId="0" borderId="69" xfId="0" applyFont="1" applyFill="1" applyBorder="1" applyAlignment="1">
      <alignment horizontal="left" vertical="center"/>
    </xf>
    <xf numFmtId="0" fontId="94" fillId="0" borderId="69" xfId="0" applyFont="1" applyFill="1" applyBorder="1" applyAlignment="1">
      <alignment horizontal="left" vertical="center" wrapText="1"/>
    </xf>
    <xf numFmtId="0" fontId="91" fillId="0" borderId="69" xfId="0" applyNumberFormat="1" applyFont="1" applyFill="1" applyBorder="1" applyAlignment="1">
      <alignment horizontal="center" vertical="center"/>
    </xf>
    <xf numFmtId="4" fontId="91" fillId="0" borderId="69" xfId="0" applyNumberFormat="1" applyFont="1" applyFill="1" applyBorder="1" applyAlignment="1">
      <alignment horizontal="center" vertical="center"/>
    </xf>
    <xf numFmtId="4" fontId="91" fillId="0" borderId="69" xfId="0" applyNumberFormat="1" applyFont="1" applyFill="1" applyBorder="1" applyAlignment="1">
      <alignment horizontal="left" vertical="center"/>
    </xf>
    <xf numFmtId="0" fontId="59" fillId="0" borderId="69" xfId="0" applyFont="1" applyFill="1" applyBorder="1" applyAlignment="1">
      <alignment horizontal="left" vertical="center" wrapText="1"/>
    </xf>
    <xf numFmtId="1" fontId="50" fillId="32" borderId="0" xfId="120" applyNumberFormat="1" applyFont="1" applyFill="1" applyBorder="1" applyAlignment="1">
      <alignment horizontal="right" vertical="center"/>
    </xf>
    <xf numFmtId="0" fontId="91" fillId="32" borderId="69" xfId="0" applyFont="1" applyFill="1" applyBorder="1" applyAlignment="1">
      <alignment horizontal="center" vertical="center"/>
    </xf>
    <xf numFmtId="0" fontId="94" fillId="32" borderId="69" xfId="120" applyFont="1" applyFill="1" applyBorder="1" applyAlignment="1">
      <alignment horizontal="left" vertical="center" wrapText="1"/>
    </xf>
    <xf numFmtId="0" fontId="91" fillId="32" borderId="69" xfId="0" applyFont="1" applyFill="1" applyBorder="1" applyAlignment="1">
      <alignment horizontal="left" vertical="center"/>
    </xf>
    <xf numFmtId="0" fontId="66" fillId="32" borderId="69" xfId="0" applyFont="1" applyFill="1" applyBorder="1" applyAlignment="1">
      <alignment horizontal="left" vertical="center"/>
    </xf>
    <xf numFmtId="0" fontId="66" fillId="32" borderId="69" xfId="0" applyFont="1" applyFill="1" applyBorder="1" applyAlignment="1">
      <alignment horizontal="center" vertical="center"/>
    </xf>
    <xf numFmtId="0" fontId="82" fillId="27" borderId="19" xfId="0" applyFont="1" applyFill="1" applyBorder="1" applyAlignment="1">
      <alignment vertical="center"/>
    </xf>
    <xf numFmtId="0" fontId="82" fillId="27" borderId="19" xfId="0" applyFont="1" applyFill="1" applyBorder="1" applyAlignment="1">
      <alignment horizontal="center" vertical="center"/>
    </xf>
    <xf numFmtId="0" fontId="82" fillId="27" borderId="97" xfId="0" applyFont="1" applyFill="1" applyBorder="1" applyAlignment="1">
      <alignment vertical="center"/>
    </xf>
    <xf numFmtId="0" fontId="127" fillId="0" borderId="11" xfId="120" applyFont="1" applyFill="1" applyBorder="1" applyAlignment="1">
      <alignment horizontal="left" vertical="center"/>
    </xf>
    <xf numFmtId="0" fontId="50" fillId="0" borderId="21" xfId="0" applyFont="1" applyFill="1" applyBorder="1" applyAlignment="1">
      <alignment vertical="center" wrapText="1"/>
    </xf>
    <xf numFmtId="2" fontId="66" fillId="0" borderId="69" xfId="0" applyNumberFormat="1" applyFont="1" applyFill="1" applyBorder="1" applyAlignment="1">
      <alignment horizontal="right" vertical="center"/>
    </xf>
    <xf numFmtId="0" fontId="50" fillId="0" borderId="69" xfId="0" applyFont="1" applyFill="1" applyBorder="1" applyAlignment="1">
      <alignment vertical="center" wrapText="1"/>
    </xf>
    <xf numFmtId="1" fontId="50" fillId="0" borderId="69" xfId="0" applyNumberFormat="1" applyFont="1" applyFill="1" applyBorder="1" applyAlignment="1">
      <alignment horizontal="right" vertical="center"/>
    </xf>
    <xf numFmtId="0" fontId="96" fillId="0" borderId="69" xfId="0" applyFont="1" applyFill="1" applyBorder="1" applyAlignment="1">
      <alignment horizontal="left" vertical="center"/>
    </xf>
    <xf numFmtId="0" fontId="71" fillId="0" borderId="0" xfId="120" applyFont="1" applyFill="1" applyBorder="1" applyAlignment="1">
      <alignment vertical="center"/>
    </xf>
    <xf numFmtId="0" fontId="66" fillId="0" borderId="15" xfId="120" applyFont="1" applyFill="1" applyBorder="1" applyAlignment="1">
      <alignment horizontal="center" vertical="center"/>
    </xf>
    <xf numFmtId="0" fontId="66" fillId="0" borderId="0" xfId="0" applyFont="1" applyAlignment="1"/>
    <xf numFmtId="3" fontId="50" fillId="0" borderId="25" xfId="0" applyNumberFormat="1" applyFont="1" applyFill="1" applyBorder="1" applyAlignment="1">
      <alignment horizontal="right" vertical="top"/>
    </xf>
    <xf numFmtId="0" fontId="81" fillId="0" borderId="69" xfId="0" applyFont="1" applyFill="1" applyBorder="1" applyAlignment="1">
      <alignment horizontal="center" vertical="top"/>
    </xf>
    <xf numFmtId="3" fontId="50" fillId="0" borderId="75" xfId="0" applyNumberFormat="1" applyFont="1" applyFill="1" applyBorder="1" applyAlignment="1">
      <alignment horizontal="right" vertical="top"/>
    </xf>
    <xf numFmtId="3" fontId="50" fillId="0" borderId="40" xfId="0" applyNumberFormat="1" applyFont="1" applyFill="1" applyBorder="1" applyAlignment="1">
      <alignment horizontal="right" vertical="top"/>
    </xf>
    <xf numFmtId="0" fontId="50" fillId="0" borderId="69" xfId="0" applyFont="1" applyFill="1" applyBorder="1" applyAlignment="1">
      <alignment horizontal="left" vertical="center" wrapText="1"/>
    </xf>
    <xf numFmtId="0" fontId="50" fillId="0" borderId="98" xfId="0" applyFont="1" applyFill="1" applyBorder="1" applyAlignment="1">
      <alignment horizontal="left" vertical="center" wrapText="1"/>
    </xf>
    <xf numFmtId="0" fontId="50" fillId="0" borderId="99" xfId="0" applyFont="1" applyFill="1" applyBorder="1" applyAlignment="1">
      <alignment horizontal="left" vertical="center" wrapText="1"/>
    </xf>
    <xf numFmtId="0" fontId="66" fillId="0" borderId="98" xfId="0" applyFont="1" applyFill="1" applyBorder="1" applyAlignment="1">
      <alignment vertical="top"/>
    </xf>
    <xf numFmtId="0" fontId="60" fillId="0" borderId="69" xfId="0" applyFont="1" applyFill="1" applyBorder="1" applyAlignment="1">
      <alignment vertical="top"/>
    </xf>
    <xf numFmtId="0" fontId="59" fillId="0" borderId="69" xfId="0" applyFont="1" applyFill="1" applyBorder="1" applyAlignment="1">
      <alignment vertical="top"/>
    </xf>
    <xf numFmtId="0" fontId="50" fillId="0" borderId="69" xfId="0" applyFont="1" applyFill="1" applyBorder="1" applyAlignment="1">
      <alignment horizontal="left" vertical="top" wrapText="1"/>
    </xf>
    <xf numFmtId="3" fontId="50" fillId="0" borderId="79" xfId="0" applyNumberFormat="1" applyFont="1" applyFill="1" applyBorder="1" applyAlignment="1">
      <alignment horizontal="right" vertical="top"/>
    </xf>
    <xf numFmtId="3" fontId="50" fillId="0" borderId="80" xfId="0" applyNumberFormat="1" applyFont="1" applyFill="1" applyBorder="1" applyAlignment="1">
      <alignment horizontal="right" vertical="top"/>
    </xf>
    <xf numFmtId="0" fontId="66" fillId="0" borderId="90" xfId="0" applyFont="1" applyFill="1" applyBorder="1" applyAlignment="1">
      <alignment horizontal="center" vertical="top"/>
    </xf>
    <xf numFmtId="3" fontId="50" fillId="0" borderId="89" xfId="0" applyNumberFormat="1" applyFont="1" applyFill="1" applyBorder="1" applyAlignment="1">
      <alignment horizontal="right" vertical="top"/>
    </xf>
    <xf numFmtId="0" fontId="66" fillId="0" borderId="88" xfId="0" applyFont="1" applyFill="1" applyBorder="1" applyAlignment="1">
      <alignment horizontal="center" vertical="top"/>
    </xf>
    <xf numFmtId="0" fontId="66" fillId="0" borderId="87" xfId="0" applyFont="1" applyFill="1" applyBorder="1" applyAlignment="1">
      <alignment horizontal="center" vertical="top"/>
    </xf>
    <xf numFmtId="0" fontId="59" fillId="0" borderId="69" xfId="0" applyFont="1" applyBorder="1" applyAlignment="1">
      <alignment horizontal="center"/>
    </xf>
    <xf numFmtId="0" fontId="165" fillId="0" borderId="0" xfId="0" applyFont="1" applyFill="1" applyAlignment="1">
      <alignment wrapText="1"/>
    </xf>
    <xf numFmtId="0" fontId="15" fillId="0" borderId="69" xfId="0" applyFont="1" applyFill="1" applyBorder="1" applyAlignment="1">
      <alignment horizontal="center" vertical="center" wrapText="1"/>
    </xf>
    <xf numFmtId="3" fontId="50" fillId="0" borderId="100" xfId="0" applyNumberFormat="1" applyFont="1" applyFill="1" applyBorder="1" applyAlignment="1">
      <alignment horizontal="right" vertical="top"/>
    </xf>
    <xf numFmtId="0" fontId="81" fillId="0" borderId="69" xfId="0" applyFont="1" applyFill="1" applyBorder="1" applyAlignment="1">
      <alignment horizontal="center" vertical="center"/>
    </xf>
    <xf numFmtId="3" fontId="50" fillId="0" borderId="99" xfId="0" applyNumberFormat="1" applyFont="1" applyFill="1" applyBorder="1" applyAlignment="1">
      <alignment horizontal="right" vertical="top"/>
    </xf>
    <xf numFmtId="3" fontId="50" fillId="0" borderId="101" xfId="0" applyNumberFormat="1" applyFont="1" applyFill="1" applyBorder="1" applyAlignment="1">
      <alignment horizontal="right" vertical="top"/>
    </xf>
    <xf numFmtId="1" fontId="50" fillId="34" borderId="0" xfId="0" applyNumberFormat="1" applyFont="1" applyFill="1" applyBorder="1" applyAlignment="1">
      <alignment horizontal="right" vertical="center"/>
    </xf>
    <xf numFmtId="167" fontId="50" fillId="34" borderId="0" xfId="0" applyNumberFormat="1" applyFont="1" applyFill="1" applyBorder="1" applyAlignment="1">
      <alignment horizontal="right" vertical="center"/>
    </xf>
    <xf numFmtId="0" fontId="82" fillId="27" borderId="44" xfId="0" applyFont="1" applyFill="1" applyBorder="1" applyAlignment="1">
      <alignment vertical="center"/>
    </xf>
    <xf numFmtId="0" fontId="66" fillId="0" borderId="71" xfId="0" applyFont="1" applyFill="1" applyBorder="1" applyAlignment="1">
      <alignment horizontal="center" vertical="center"/>
    </xf>
    <xf numFmtId="2" fontId="66" fillId="0" borderId="71" xfId="0" applyNumberFormat="1" applyFont="1" applyFill="1" applyBorder="1" applyAlignment="1">
      <alignment horizontal="right" vertical="center"/>
    </xf>
    <xf numFmtId="3" fontId="50" fillId="0" borderId="71" xfId="0" applyNumberFormat="1" applyFont="1" applyFill="1" applyBorder="1" applyAlignment="1">
      <alignment horizontal="right" vertical="center"/>
    </xf>
    <xf numFmtId="0" fontId="91" fillId="0" borderId="23" xfId="120" applyFont="1" applyFill="1" applyBorder="1" applyAlignment="1">
      <alignment horizontal="center" vertical="center"/>
    </xf>
    <xf numFmtId="0" fontId="66" fillId="0" borderId="39" xfId="120" applyFont="1" applyFill="1" applyBorder="1" applyAlignment="1">
      <alignment horizontal="center" vertical="center"/>
    </xf>
    <xf numFmtId="0" fontId="66" fillId="0" borderId="39" xfId="0" applyFont="1" applyFill="1" applyBorder="1" applyAlignment="1">
      <alignment horizontal="center" vertical="center"/>
    </xf>
    <xf numFmtId="0" fontId="66" fillId="0" borderId="40" xfId="0" applyFont="1" applyFill="1" applyBorder="1" applyAlignment="1">
      <alignment horizontal="center" vertical="center"/>
    </xf>
    <xf numFmtId="0" fontId="66" fillId="0" borderId="25" xfId="120" applyFont="1" applyFill="1" applyBorder="1" applyAlignment="1">
      <alignment horizontal="center" vertical="center"/>
    </xf>
    <xf numFmtId="0" fontId="66" fillId="0" borderId="69" xfId="0" applyFont="1" applyFill="1" applyBorder="1" applyAlignment="1">
      <alignment horizontal="center" vertical="center" wrapText="1"/>
    </xf>
    <xf numFmtId="0" fontId="89" fillId="0" borderId="0" xfId="0" applyFont="1" applyFill="1" applyBorder="1" applyAlignment="1">
      <alignment horizontal="center" vertical="top"/>
    </xf>
    <xf numFmtId="0" fontId="66" fillId="33" borderId="24" xfId="0" applyFont="1" applyFill="1" applyBorder="1" applyAlignment="1">
      <alignment horizontal="center" vertical="center"/>
    </xf>
    <xf numFmtId="0" fontId="66" fillId="33" borderId="21" xfId="120" applyFont="1" applyFill="1" applyBorder="1" applyAlignment="1">
      <alignment horizontal="left" vertical="center"/>
    </xf>
    <xf numFmtId="0" fontId="91" fillId="33" borderId="21" xfId="120" applyFont="1" applyFill="1" applyBorder="1" applyAlignment="1">
      <alignment horizontal="left" vertical="center"/>
    </xf>
    <xf numFmtId="0" fontId="94" fillId="33" borderId="21" xfId="0" applyFont="1" applyFill="1" applyBorder="1" applyAlignment="1">
      <alignment horizontal="left" vertical="center" wrapText="1"/>
    </xf>
    <xf numFmtId="0" fontId="66" fillId="33" borderId="12" xfId="0" applyFont="1" applyFill="1" applyBorder="1" applyAlignment="1">
      <alignment horizontal="center" vertical="center"/>
    </xf>
    <xf numFmtId="0" fontId="91" fillId="33" borderId="21" xfId="0" applyFont="1" applyFill="1" applyBorder="1" applyAlignment="1">
      <alignment horizontal="center" vertical="center"/>
    </xf>
    <xf numFmtId="2" fontId="66" fillId="33" borderId="69" xfId="0" applyNumberFormat="1" applyFont="1" applyFill="1" applyBorder="1" applyAlignment="1">
      <alignment horizontal="right" vertical="center"/>
    </xf>
    <xf numFmtId="3" fontId="50" fillId="33" borderId="69" xfId="0" applyNumberFormat="1" applyFont="1" applyFill="1" applyBorder="1" applyAlignment="1">
      <alignment horizontal="right" vertical="center"/>
    </xf>
    <xf numFmtId="1" fontId="50" fillId="33" borderId="0" xfId="120" applyNumberFormat="1" applyFont="1" applyFill="1" applyBorder="1" applyAlignment="1">
      <alignment horizontal="right" vertical="center"/>
    </xf>
    <xf numFmtId="2" fontId="60" fillId="33" borderId="0" xfId="120" applyNumberFormat="1" applyFont="1" applyFill="1" applyBorder="1" applyAlignment="1">
      <alignment horizontal="right" vertical="center"/>
    </xf>
    <xf numFmtId="0" fontId="60" fillId="33" borderId="0" xfId="0" applyFont="1" applyFill="1" applyBorder="1" applyAlignment="1">
      <alignment vertical="center"/>
    </xf>
    <xf numFmtId="3" fontId="50" fillId="0" borderId="0" xfId="0" applyNumberFormat="1" applyFont="1" applyFill="1" applyBorder="1" applyAlignment="1">
      <alignment horizontal="right"/>
    </xf>
    <xf numFmtId="3" fontId="70" fillId="0" borderId="0" xfId="0" applyNumberFormat="1" applyFont="1" applyFill="1" applyBorder="1" applyAlignment="1">
      <alignment horizontal="center" vertical="center"/>
    </xf>
    <xf numFmtId="0" fontId="66" fillId="0" borderId="33" xfId="0" applyFont="1" applyFill="1" applyBorder="1" applyAlignment="1">
      <alignment vertical="top"/>
    </xf>
    <xf numFmtId="0" fontId="66" fillId="0" borderId="10" xfId="0" applyFont="1" applyFill="1" applyBorder="1" applyAlignment="1">
      <alignment vertical="top"/>
    </xf>
    <xf numFmtId="0" fontId="66" fillId="0" borderId="13" xfId="0" applyFont="1" applyFill="1" applyBorder="1" applyAlignment="1">
      <alignment vertical="top"/>
    </xf>
    <xf numFmtId="0" fontId="50" fillId="0" borderId="99" xfId="0" applyFont="1" applyFill="1" applyBorder="1" applyAlignment="1">
      <alignment horizontal="left" vertical="top"/>
    </xf>
    <xf numFmtId="0" fontId="174" fillId="0" borderId="0" xfId="111"/>
    <xf numFmtId="0" fontId="80" fillId="0" borderId="0" xfId="112" applyFont="1" applyAlignment="1">
      <alignment vertical="center"/>
    </xf>
    <xf numFmtId="0" fontId="156" fillId="0" borderId="0" xfId="112"/>
    <xf numFmtId="0" fontId="66" fillId="0" borderId="0" xfId="112" applyFont="1" applyAlignment="1">
      <alignment horizontal="left" vertical="center"/>
    </xf>
    <xf numFmtId="1" fontId="156" fillId="0" borderId="102" xfId="112" applyNumberFormat="1" applyBorder="1" applyAlignment="1">
      <alignment horizontal="center"/>
    </xf>
    <xf numFmtId="0" fontId="50" fillId="0" borderId="69" xfId="112" applyFont="1" applyBorder="1"/>
    <xf numFmtId="1" fontId="50" fillId="0" borderId="69" xfId="112" applyNumberFormat="1" applyFont="1" applyBorder="1"/>
    <xf numFmtId="1" fontId="50" fillId="0" borderId="69" xfId="112" applyNumberFormat="1" applyFont="1" applyFill="1" applyBorder="1" applyAlignment="1" applyProtection="1"/>
    <xf numFmtId="0" fontId="80" fillId="0" borderId="69" xfId="112" applyFont="1" applyBorder="1" applyAlignment="1">
      <alignment vertical="center" wrapText="1"/>
    </xf>
    <xf numFmtId="0" fontId="80" fillId="0" borderId="69" xfId="112" applyFont="1" applyBorder="1" applyAlignment="1">
      <alignment vertical="center"/>
    </xf>
    <xf numFmtId="0" fontId="80" fillId="0" borderId="69" xfId="112" applyFont="1" applyBorder="1"/>
    <xf numFmtId="0" fontId="66" fillId="0" borderId="69" xfId="112" applyFont="1" applyBorder="1" applyAlignment="1">
      <alignment horizontal="left" vertical="center"/>
    </xf>
    <xf numFmtId="0" fontId="75" fillId="34" borderId="69" xfId="112" applyFont="1" applyFill="1" applyBorder="1" applyAlignment="1">
      <alignment horizontal="left" wrapText="1"/>
    </xf>
    <xf numFmtId="1" fontId="156" fillId="33" borderId="102" xfId="112" applyNumberFormat="1" applyFill="1" applyBorder="1" applyAlignment="1">
      <alignment horizontal="center"/>
    </xf>
    <xf numFmtId="0" fontId="50" fillId="33" borderId="0" xfId="112" applyFont="1" applyFill="1"/>
    <xf numFmtId="0" fontId="50" fillId="33" borderId="69" xfId="112" applyFont="1" applyFill="1" applyBorder="1"/>
    <xf numFmtId="1" fontId="50" fillId="33" borderId="69" xfId="112" applyNumberFormat="1" applyFont="1" applyFill="1" applyBorder="1"/>
    <xf numFmtId="0" fontId="50" fillId="33" borderId="69" xfId="112" applyFont="1" applyFill="1" applyBorder="1" applyAlignment="1">
      <alignment vertical="center"/>
    </xf>
    <xf numFmtId="0" fontId="80" fillId="33" borderId="69" xfId="112" applyFont="1" applyFill="1" applyBorder="1" applyAlignment="1">
      <alignment vertical="center" wrapText="1"/>
    </xf>
    <xf numFmtId="0" fontId="66" fillId="33" borderId="69" xfId="112" applyFont="1" applyFill="1" applyBorder="1" applyAlignment="1">
      <alignment horizontal="left" vertical="center"/>
    </xf>
    <xf numFmtId="1" fontId="156" fillId="33" borderId="103" xfId="112" applyNumberFormat="1" applyFill="1" applyBorder="1" applyAlignment="1">
      <alignment horizontal="center"/>
    </xf>
    <xf numFmtId="1" fontId="156" fillId="0" borderId="103" xfId="112" applyNumberFormat="1" applyBorder="1" applyAlignment="1">
      <alignment horizontal="center"/>
    </xf>
    <xf numFmtId="0" fontId="50" fillId="0" borderId="69" xfId="112" applyFont="1" applyBorder="1" applyAlignment="1">
      <alignment vertical="center"/>
    </xf>
    <xf numFmtId="0" fontId="50" fillId="0" borderId="0" xfId="112" applyFont="1" applyAlignment="1">
      <alignment horizontal="center"/>
    </xf>
    <xf numFmtId="0" fontId="50" fillId="33" borderId="0" xfId="112" applyFont="1" applyFill="1" applyAlignment="1">
      <alignment horizontal="center"/>
    </xf>
    <xf numFmtId="0" fontId="80" fillId="33" borderId="69" xfId="112" applyFont="1" applyFill="1" applyBorder="1" applyAlignment="1">
      <alignment vertical="center"/>
    </xf>
    <xf numFmtId="0" fontId="156" fillId="0" borderId="0" xfId="112" applyNumberFormat="1" applyFill="1" applyBorder="1" applyAlignment="1" applyProtection="1">
      <alignment horizontal="center"/>
    </xf>
    <xf numFmtId="0" fontId="156" fillId="0" borderId="0" xfId="112" applyNumberFormat="1" applyFont="1" applyFill="1" applyBorder="1" applyAlignment="1" applyProtection="1">
      <alignment horizontal="center"/>
    </xf>
    <xf numFmtId="0" fontId="168" fillId="0" borderId="0" xfId="112" applyFont="1"/>
    <xf numFmtId="0" fontId="168" fillId="0" borderId="69" xfId="112" applyFont="1" applyBorder="1"/>
    <xf numFmtId="0" fontId="80" fillId="0" borderId="0" xfId="112" applyFont="1"/>
    <xf numFmtId="0" fontId="87" fillId="0" borderId="0" xfId="112" applyFont="1" applyFill="1" applyAlignment="1">
      <alignment horizontal="center"/>
    </xf>
    <xf numFmtId="0" fontId="167" fillId="0" borderId="0" xfId="112" applyFont="1" applyFill="1"/>
    <xf numFmtId="1" fontId="57" fillId="0" borderId="69" xfId="112" applyNumberFormat="1" applyFont="1" applyFill="1" applyBorder="1" applyAlignment="1">
      <alignment horizontal="center" vertical="center" wrapText="1"/>
    </xf>
    <xf numFmtId="0" fontId="166" fillId="0" borderId="69" xfId="112" applyFont="1" applyFill="1" applyBorder="1" applyAlignment="1">
      <alignment horizontal="center" vertical="center"/>
    </xf>
    <xf numFmtId="0" fontId="166" fillId="0" borderId="69" xfId="112" applyFont="1" applyFill="1" applyBorder="1" applyAlignment="1">
      <alignment horizontal="center" vertical="center" wrapText="1"/>
    </xf>
    <xf numFmtId="0" fontId="170" fillId="0" borderId="69" xfId="112" applyFont="1" applyFill="1" applyBorder="1" applyAlignment="1">
      <alignment horizontal="center" vertical="center"/>
    </xf>
    <xf numFmtId="0" fontId="80" fillId="0" borderId="69" xfId="112" applyFont="1" applyFill="1" applyBorder="1" applyAlignment="1">
      <alignment vertical="top" wrapText="1"/>
    </xf>
    <xf numFmtId="0" fontId="66" fillId="0" borderId="69" xfId="112" applyFont="1" applyFill="1" applyBorder="1" applyAlignment="1">
      <alignment horizontal="left" vertical="top" wrapText="1"/>
    </xf>
    <xf numFmtId="0" fontId="166" fillId="0" borderId="0" xfId="112" applyFont="1" applyFill="1" applyBorder="1" applyAlignment="1">
      <alignment horizontal="center" vertical="center" wrapText="1"/>
    </xf>
    <xf numFmtId="0" fontId="54" fillId="0" borderId="0" xfId="112" applyFont="1" applyAlignment="1">
      <alignment horizontal="center"/>
    </xf>
    <xf numFmtId="0" fontId="167" fillId="0" borderId="0" xfId="112" applyFont="1"/>
    <xf numFmtId="1" fontId="166" fillId="27" borderId="14" xfId="112" applyNumberFormat="1" applyFont="1" applyFill="1" applyBorder="1" applyAlignment="1">
      <alignment horizontal="center" vertical="center" wrapText="1"/>
    </xf>
    <xf numFmtId="3" fontId="166" fillId="27" borderId="14" xfId="112" applyNumberFormat="1" applyFont="1" applyFill="1" applyBorder="1" applyAlignment="1">
      <alignment horizontal="center" vertical="center" wrapText="1"/>
    </xf>
    <xf numFmtId="0" fontId="166" fillId="27" borderId="14" xfId="112" applyFont="1" applyFill="1" applyBorder="1" applyAlignment="1">
      <alignment horizontal="center" vertical="center"/>
    </xf>
    <xf numFmtId="0" fontId="166" fillId="27" borderId="14" xfId="112" applyFont="1" applyFill="1" applyBorder="1" applyAlignment="1">
      <alignment horizontal="center" vertical="center" wrapText="1"/>
    </xf>
    <xf numFmtId="0" fontId="170" fillId="27" borderId="14" xfId="112" applyFont="1" applyFill="1" applyBorder="1" applyAlignment="1">
      <alignment horizontal="center" vertical="center"/>
    </xf>
    <xf numFmtId="0" fontId="170" fillId="27" borderId="0" xfId="112" applyFont="1" applyFill="1" applyBorder="1" applyAlignment="1">
      <alignment horizontal="center" vertical="center" wrapText="1"/>
    </xf>
    <xf numFmtId="165" fontId="169" fillId="27" borderId="62" xfId="112" applyNumberFormat="1" applyFont="1" applyFill="1" applyBorder="1" applyAlignment="1">
      <alignment horizontal="left" vertical="center"/>
    </xf>
    <xf numFmtId="0" fontId="169" fillId="27" borderId="0" xfId="112" applyFont="1" applyFill="1" applyBorder="1" applyAlignment="1">
      <alignment horizontal="center" vertical="center"/>
    </xf>
    <xf numFmtId="0" fontId="166" fillId="27" borderId="15" xfId="112" applyFont="1" applyFill="1" applyBorder="1" applyAlignment="1">
      <alignment horizontal="center" vertical="center" wrapText="1"/>
    </xf>
    <xf numFmtId="2" fontId="106" fillId="27" borderId="27" xfId="0" applyNumberFormat="1" applyFont="1" applyFill="1" applyBorder="1" applyAlignment="1">
      <alignment horizontal="center" vertical="center" wrapText="1"/>
    </xf>
    <xf numFmtId="2" fontId="50" fillId="0" borderId="0" xfId="120" applyNumberFormat="1" applyFont="1" applyFill="1" applyBorder="1" applyAlignment="1">
      <alignment horizontal="right" vertical="center"/>
    </xf>
    <xf numFmtId="2" fontId="71" fillId="0" borderId="0" xfId="120" applyNumberFormat="1" applyFont="1" applyFill="1" applyBorder="1" applyAlignment="1">
      <alignment vertical="center"/>
    </xf>
    <xf numFmtId="2" fontId="82" fillId="27" borderId="43" xfId="0" applyNumberFormat="1" applyFont="1" applyFill="1" applyBorder="1" applyAlignment="1">
      <alignment vertical="center"/>
    </xf>
    <xf numFmtId="2" fontId="50" fillId="0" borderId="69" xfId="0" applyNumberFormat="1" applyFont="1" applyFill="1" applyBorder="1" applyAlignment="1">
      <alignment horizontal="right" vertical="center"/>
    </xf>
    <xf numFmtId="2" fontId="82" fillId="27" borderId="104" xfId="0" applyNumberFormat="1" applyFont="1" applyFill="1" applyBorder="1" applyAlignment="1">
      <alignment vertical="center"/>
    </xf>
    <xf numFmtId="2" fontId="94" fillId="0" borderId="69" xfId="0" applyNumberFormat="1" applyFont="1" applyFill="1" applyBorder="1" applyAlignment="1">
      <alignment horizontal="right" vertical="center"/>
    </xf>
    <xf numFmtId="2" fontId="82" fillId="27" borderId="69" xfId="0" applyNumberFormat="1" applyFont="1" applyFill="1" applyBorder="1" applyAlignment="1">
      <alignment vertical="center"/>
    </xf>
    <xf numFmtId="2" fontId="94" fillId="0" borderId="24" xfId="120" applyNumberFormat="1" applyFont="1" applyFill="1" applyBorder="1" applyAlignment="1">
      <alignment horizontal="right" vertical="center"/>
    </xf>
    <xf numFmtId="2" fontId="94" fillId="0" borderId="21" xfId="120" applyNumberFormat="1" applyFont="1" applyFill="1" applyBorder="1" applyAlignment="1">
      <alignment horizontal="right" vertical="center"/>
    </xf>
    <xf numFmtId="2" fontId="94" fillId="0" borderId="0" xfId="0" applyNumberFormat="1" applyFont="1" applyFill="1" applyBorder="1" applyAlignment="1">
      <alignment horizontal="right" vertical="center"/>
    </xf>
    <xf numFmtId="2" fontId="82" fillId="27" borderId="12" xfId="0" applyNumberFormat="1" applyFont="1" applyFill="1" applyBorder="1" applyAlignment="1">
      <alignment vertical="center"/>
    </xf>
    <xf numFmtId="2" fontId="50" fillId="0" borderId="12" xfId="0" applyNumberFormat="1" applyFont="1" applyFill="1" applyBorder="1" applyAlignment="1">
      <alignment horizontal="right" vertical="center"/>
    </xf>
    <xf numFmtId="2" fontId="50" fillId="0" borderId="21" xfId="0" applyNumberFormat="1" applyFont="1" applyFill="1" applyBorder="1" applyAlignment="1">
      <alignment horizontal="right" vertical="center"/>
    </xf>
    <xf numFmtId="2" fontId="50" fillId="0" borderId="11" xfId="0" applyNumberFormat="1" applyFont="1" applyFill="1" applyBorder="1" applyAlignment="1">
      <alignment horizontal="right" vertical="center"/>
    </xf>
    <xf numFmtId="2" fontId="50" fillId="0" borderId="24" xfId="0" applyNumberFormat="1" applyFont="1" applyFill="1" applyBorder="1" applyAlignment="1">
      <alignment horizontal="right" vertical="center"/>
    </xf>
    <xf numFmtId="2" fontId="94" fillId="0" borderId="11" xfId="120" applyNumberFormat="1" applyFont="1" applyFill="1" applyBorder="1" applyAlignment="1">
      <alignment horizontal="right" vertical="center"/>
    </xf>
    <xf numFmtId="2" fontId="50" fillId="33" borderId="69" xfId="0" applyNumberFormat="1" applyFont="1" applyFill="1" applyBorder="1" applyAlignment="1">
      <alignment horizontal="right" vertical="center"/>
    </xf>
    <xf numFmtId="2" fontId="50" fillId="0" borderId="0" xfId="0" applyNumberFormat="1" applyFont="1" applyFill="1" applyBorder="1" applyAlignment="1">
      <alignment horizontal="right" vertical="center"/>
    </xf>
    <xf numFmtId="2" fontId="82" fillId="27" borderId="62" xfId="0" applyNumberFormat="1" applyFont="1" applyFill="1" applyBorder="1" applyAlignment="1">
      <alignment vertical="center"/>
    </xf>
    <xf numFmtId="2" fontId="50" fillId="0" borderId="99" xfId="0" applyNumberFormat="1" applyFont="1" applyFill="1" applyBorder="1" applyAlignment="1">
      <alignment horizontal="right" vertical="center"/>
    </xf>
    <xf numFmtId="2" fontId="60" fillId="0" borderId="0" xfId="120" applyNumberFormat="1" applyFont="1" applyFill="1" applyBorder="1" applyAlignment="1">
      <alignment vertical="center"/>
    </xf>
    <xf numFmtId="2" fontId="106" fillId="27" borderId="28" xfId="0" applyNumberFormat="1" applyFont="1" applyFill="1" applyBorder="1" applyAlignment="1">
      <alignment horizontal="center" vertical="center" wrapText="1"/>
    </xf>
    <xf numFmtId="2" fontId="82" fillId="27" borderId="19" xfId="0" applyNumberFormat="1" applyFont="1" applyFill="1" applyBorder="1" applyAlignment="1">
      <alignment vertical="center"/>
    </xf>
    <xf numFmtId="2" fontId="50" fillId="0" borderId="12" xfId="120" applyNumberFormat="1" applyFont="1" applyFill="1" applyBorder="1" applyAlignment="1">
      <alignment horizontal="right" vertical="center"/>
    </xf>
    <xf numFmtId="2" fontId="50" fillId="0" borderId="21" xfId="120" applyNumberFormat="1" applyFont="1" applyFill="1" applyBorder="1" applyAlignment="1">
      <alignment horizontal="right" vertical="center"/>
    </xf>
    <xf numFmtId="2" fontId="50" fillId="0" borderId="24" xfId="120" applyNumberFormat="1" applyFont="1" applyFill="1" applyBorder="1" applyAlignment="1">
      <alignment horizontal="right" vertical="center"/>
    </xf>
    <xf numFmtId="2" fontId="50" fillId="0" borderId="11" xfId="120" applyNumberFormat="1" applyFont="1" applyFill="1" applyBorder="1" applyAlignment="1">
      <alignment horizontal="right" vertical="center"/>
    </xf>
    <xf numFmtId="2" fontId="50" fillId="0" borderId="71" xfId="0" applyNumberFormat="1" applyFont="1" applyFill="1" applyBorder="1" applyAlignment="1">
      <alignment horizontal="right" vertical="center"/>
    </xf>
    <xf numFmtId="0" fontId="105" fillId="27" borderId="10" xfId="0" applyFont="1" applyFill="1" applyBorder="1" applyAlignment="1">
      <alignment horizontal="center" vertical="center"/>
    </xf>
    <xf numFmtId="0" fontId="173" fillId="0" borderId="0" xfId="113" applyFont="1" applyAlignment="1">
      <alignment horizontal="center"/>
    </xf>
    <xf numFmtId="3" fontId="50" fillId="0" borderId="0" xfId="0" applyNumberFormat="1" applyFont="1" applyBorder="1" applyAlignment="1">
      <alignment horizontal="right"/>
    </xf>
    <xf numFmtId="3" fontId="69" fillId="0" borderId="0" xfId="0" applyNumberFormat="1" applyFont="1" applyFill="1" applyBorder="1" applyAlignment="1">
      <alignment horizontal="center" vertical="center" wrapText="1"/>
    </xf>
    <xf numFmtId="0" fontId="82" fillId="0" borderId="0" xfId="0" applyFont="1" applyFill="1" applyBorder="1" applyAlignment="1">
      <alignment horizontal="center" vertical="top"/>
    </xf>
    <xf numFmtId="0" fontId="81" fillId="0" borderId="98" xfId="0" applyFont="1" applyFill="1" applyBorder="1" applyAlignment="1">
      <alignment horizontal="center" vertical="center"/>
    </xf>
    <xf numFmtId="0" fontId="73" fillId="27" borderId="0" xfId="0" applyFont="1" applyFill="1" applyBorder="1" applyAlignment="1">
      <alignment horizontal="center" vertical="top" wrapText="1"/>
    </xf>
    <xf numFmtId="0" fontId="51" fillId="27" borderId="0" xfId="112" applyFont="1" applyFill="1" applyBorder="1" applyAlignment="1">
      <alignment horizontal="center" vertical="center" wrapText="1"/>
    </xf>
    <xf numFmtId="0" fontId="57" fillId="0" borderId="0" xfId="112" applyFont="1" applyFill="1" applyBorder="1" applyAlignment="1">
      <alignment horizontal="center" vertical="center" wrapText="1"/>
    </xf>
    <xf numFmtId="0" fontId="57" fillId="33" borderId="0" xfId="112" applyFont="1" applyFill="1" applyBorder="1" applyAlignment="1">
      <alignment horizontal="center" vertical="center" wrapText="1"/>
    </xf>
    <xf numFmtId="0" fontId="75" fillId="33" borderId="69" xfId="112" applyFont="1" applyFill="1" applyBorder="1" applyAlignment="1">
      <alignment horizontal="left" wrapText="1"/>
    </xf>
    <xf numFmtId="0" fontId="60" fillId="0" borderId="98" xfId="0" applyFont="1" applyFill="1" applyBorder="1" applyAlignment="1">
      <alignment horizontal="center" vertical="center"/>
    </xf>
    <xf numFmtId="0" fontId="50" fillId="0" borderId="99" xfId="0" applyFont="1" applyFill="1" applyBorder="1" applyAlignment="1">
      <alignment horizontal="left" vertical="center"/>
    </xf>
    <xf numFmtId="0" fontId="66" fillId="0" borderId="98" xfId="0" applyFont="1" applyFill="1" applyBorder="1" applyAlignment="1">
      <alignment horizontal="left" vertical="top"/>
    </xf>
    <xf numFmtId="0" fontId="66" fillId="0" borderId="98" xfId="0" applyFont="1" applyFill="1" applyBorder="1" applyAlignment="1">
      <alignment horizontal="center" vertical="top"/>
    </xf>
    <xf numFmtId="0" fontId="60" fillId="0" borderId="90" xfId="0" applyFont="1" applyFill="1" applyBorder="1" applyAlignment="1">
      <alignment horizontal="center" vertical="center"/>
    </xf>
    <xf numFmtId="0" fontId="50" fillId="0" borderId="80" xfId="0" applyFont="1" applyFill="1" applyBorder="1" applyAlignment="1">
      <alignment horizontal="left" vertical="center"/>
    </xf>
    <xf numFmtId="0" fontId="60" fillId="0" borderId="87" xfId="0" applyFont="1" applyFill="1" applyBorder="1" applyAlignment="1">
      <alignment horizontal="center" vertical="center"/>
    </xf>
    <xf numFmtId="0" fontId="50" fillId="0" borderId="79" xfId="0" applyFont="1" applyFill="1" applyBorder="1" applyAlignment="1">
      <alignment horizontal="left" vertical="center"/>
    </xf>
    <xf numFmtId="0" fontId="60" fillId="0" borderId="88" xfId="0" applyFont="1" applyFill="1" applyBorder="1" applyAlignment="1">
      <alignment horizontal="center" vertical="center"/>
    </xf>
    <xf numFmtId="0" fontId="81" fillId="0" borderId="98" xfId="0" applyFont="1" applyFill="1" applyBorder="1" applyAlignment="1">
      <alignment horizontal="center" vertical="top"/>
    </xf>
    <xf numFmtId="0" fontId="50" fillId="0" borderId="89" xfId="0" applyFont="1" applyFill="1" applyBorder="1" applyAlignment="1">
      <alignment horizontal="left" vertical="center"/>
    </xf>
    <xf numFmtId="0" fontId="60" fillId="0" borderId="0" xfId="0" applyFont="1" applyBorder="1" applyAlignment="1">
      <alignment horizontal="center" vertical="center"/>
    </xf>
    <xf numFmtId="0" fontId="60" fillId="0" borderId="98" xfId="0" applyFont="1" applyFill="1" applyBorder="1" applyAlignment="1">
      <alignment horizontal="center" vertical="top"/>
    </xf>
    <xf numFmtId="0" fontId="60" fillId="0" borderId="90" xfId="0" applyFont="1" applyFill="1" applyBorder="1" applyAlignment="1">
      <alignment horizontal="center" vertical="top"/>
    </xf>
    <xf numFmtId="0" fontId="60" fillId="0" borderId="87" xfId="0" applyFont="1" applyFill="1" applyBorder="1" applyAlignment="1">
      <alignment horizontal="center" vertical="top"/>
    </xf>
    <xf numFmtId="0" fontId="60" fillId="0" borderId="88" xfId="0" applyFont="1" applyFill="1" applyBorder="1" applyAlignment="1">
      <alignment horizontal="center" vertical="top"/>
    </xf>
    <xf numFmtId="0" fontId="50" fillId="0" borderId="89" xfId="0" applyFont="1" applyFill="1" applyBorder="1" applyAlignment="1">
      <alignment horizontal="left" vertical="top"/>
    </xf>
    <xf numFmtId="3" fontId="50" fillId="0" borderId="105" xfId="0" applyNumberFormat="1" applyFont="1" applyFill="1" applyBorder="1" applyAlignment="1">
      <alignment horizontal="right" vertical="top"/>
    </xf>
    <xf numFmtId="0" fontId="60" fillId="0" borderId="72" xfId="0" applyFont="1" applyFill="1" applyBorder="1" applyAlignment="1">
      <alignment vertical="top"/>
    </xf>
    <xf numFmtId="0" fontId="60" fillId="0" borderId="85" xfId="0" applyFont="1" applyFill="1" applyBorder="1" applyAlignment="1">
      <alignment vertical="top"/>
    </xf>
    <xf numFmtId="0" fontId="50" fillId="0" borderId="80" xfId="0" applyFont="1" applyFill="1" applyBorder="1" applyAlignment="1">
      <alignment horizontal="left" vertical="center" wrapText="1"/>
    </xf>
    <xf numFmtId="0" fontId="60" fillId="0" borderId="76" xfId="0" applyFont="1" applyFill="1" applyBorder="1" applyAlignment="1">
      <alignment vertical="top"/>
    </xf>
    <xf numFmtId="0" fontId="50" fillId="0" borderId="89" xfId="0" applyFont="1" applyFill="1" applyBorder="1" applyAlignment="1">
      <alignment horizontal="left" vertical="center" wrapText="1"/>
    </xf>
    <xf numFmtId="0" fontId="60" fillId="0" borderId="98" xfId="0" applyFont="1" applyFill="1" applyBorder="1" applyAlignment="1">
      <alignment vertical="top"/>
    </xf>
    <xf numFmtId="0" fontId="59" fillId="0" borderId="89" xfId="0" applyFont="1" applyFill="1" applyBorder="1" applyAlignment="1">
      <alignment vertical="top"/>
    </xf>
    <xf numFmtId="0" fontId="50" fillId="0" borderId="89" xfId="0" applyFont="1" applyFill="1" applyBorder="1" applyAlignment="1">
      <alignment horizontal="left" vertical="top" wrapText="1"/>
    </xf>
    <xf numFmtId="0" fontId="50" fillId="0" borderId="99" xfId="0" applyFont="1" applyFill="1" applyBorder="1" applyAlignment="1">
      <alignment horizontal="left" vertical="top" wrapText="1"/>
    </xf>
    <xf numFmtId="0" fontId="60" fillId="0" borderId="99" xfId="0" applyFont="1" applyFill="1" applyBorder="1" applyAlignment="1">
      <alignment horizontal="center" vertical="center"/>
    </xf>
    <xf numFmtId="0" fontId="66" fillId="0" borderId="84" xfId="0" applyFont="1" applyFill="1" applyBorder="1" applyAlignment="1">
      <alignment horizontal="center" vertical="top"/>
    </xf>
    <xf numFmtId="0" fontId="66" fillId="0" borderId="76" xfId="0" applyFont="1" applyFill="1" applyBorder="1" applyAlignment="1">
      <alignment vertical="center"/>
    </xf>
    <xf numFmtId="0" fontId="66" fillId="0" borderId="88" xfId="0" applyFont="1" applyFill="1" applyBorder="1" applyAlignment="1">
      <alignment horizontal="left" vertical="center"/>
    </xf>
    <xf numFmtId="0" fontId="59" fillId="0" borderId="98" xfId="0" applyFont="1" applyBorder="1" applyAlignment="1">
      <alignment horizontal="center"/>
    </xf>
    <xf numFmtId="0" fontId="66" fillId="0" borderId="105" xfId="0" applyFont="1" applyFill="1" applyBorder="1" applyAlignment="1">
      <alignment vertical="top"/>
    </xf>
    <xf numFmtId="0" fontId="66" fillId="0" borderId="85" xfId="0" applyFont="1" applyFill="1" applyBorder="1" applyAlignment="1">
      <alignment horizontal="left" vertical="top"/>
    </xf>
    <xf numFmtId="0" fontId="66" fillId="0" borderId="91" xfId="0" applyFont="1" applyFill="1" applyBorder="1" applyAlignment="1">
      <alignment vertical="top"/>
    </xf>
    <xf numFmtId="0" fontId="66" fillId="0" borderId="105" xfId="0" applyFont="1" applyFill="1" applyBorder="1" applyAlignment="1">
      <alignment horizontal="left" vertical="top"/>
    </xf>
    <xf numFmtId="0" fontId="66" fillId="0" borderId="85" xfId="0" applyFont="1" applyFill="1" applyBorder="1" applyAlignment="1">
      <alignment vertical="top"/>
    </xf>
    <xf numFmtId="0" fontId="60" fillId="0" borderId="99" xfId="0" applyFont="1" applyFill="1" applyBorder="1" applyAlignment="1">
      <alignment vertical="top"/>
    </xf>
    <xf numFmtId="0" fontId="91" fillId="0" borderId="98" xfId="0" applyFont="1" applyBorder="1" applyAlignment="1">
      <alignment horizontal="center" vertical="center" wrapText="1"/>
    </xf>
    <xf numFmtId="0" fontId="50" fillId="0" borderId="80" xfId="0" applyFont="1" applyFill="1" applyBorder="1" applyAlignment="1">
      <alignment horizontal="left" vertical="top" wrapText="1"/>
    </xf>
    <xf numFmtId="0" fontId="50" fillId="0" borderId="79" xfId="0" applyFont="1" applyFill="1" applyBorder="1" applyAlignment="1">
      <alignment horizontal="left" vertical="top" wrapText="1"/>
    </xf>
    <xf numFmtId="0" fontId="94" fillId="0" borderId="79" xfId="0" applyFont="1" applyBorder="1" applyAlignment="1">
      <alignment vertical="center" wrapText="1"/>
    </xf>
    <xf numFmtId="0" fontId="94" fillId="0" borderId="80" xfId="0" applyFont="1" applyBorder="1" applyAlignment="1">
      <alignment vertical="center" wrapText="1"/>
    </xf>
    <xf numFmtId="0" fontId="60" fillId="0" borderId="33" xfId="0" applyFont="1" applyFill="1" applyBorder="1" applyAlignment="1">
      <alignment vertical="top"/>
    </xf>
    <xf numFmtId="0" fontId="60" fillId="0" borderId="22" xfId="0" applyFont="1" applyFill="1" applyBorder="1" applyAlignment="1">
      <alignment vertical="top"/>
    </xf>
    <xf numFmtId="0" fontId="66" fillId="0" borderId="85" xfId="0" applyFont="1" applyFill="1" applyBorder="1" applyAlignment="1">
      <alignment horizontal="center" vertical="top"/>
    </xf>
    <xf numFmtId="0" fontId="66" fillId="0" borderId="10" xfId="116" applyFont="1" applyFill="1" applyBorder="1" applyAlignment="1">
      <alignment horizontal="left" vertical="center" wrapText="1"/>
    </xf>
    <xf numFmtId="0" fontId="66" fillId="0" borderId="0" xfId="116" applyFont="1" applyFill="1" applyBorder="1" applyAlignment="1">
      <alignment horizontal="left" vertical="center" wrapText="1"/>
    </xf>
    <xf numFmtId="0" fontId="66" fillId="0" borderId="10" xfId="0" applyFont="1" applyFill="1" applyBorder="1" applyAlignment="1">
      <alignment horizontal="left" vertical="center"/>
    </xf>
    <xf numFmtId="0" fontId="52" fillId="30" borderId="0" xfId="0" applyFont="1" applyFill="1" applyBorder="1" applyAlignment="1">
      <alignment horizontal="center" vertical="top" wrapText="1"/>
    </xf>
    <xf numFmtId="0" fontId="60" fillId="0" borderId="11" xfId="0" applyFont="1" applyFill="1" applyBorder="1" applyAlignment="1">
      <alignment vertical="center" wrapText="1"/>
    </xf>
    <xf numFmtId="0" fontId="2" fillId="0" borderId="0" xfId="129"/>
    <xf numFmtId="0" fontId="2" fillId="0" borderId="0" xfId="129" applyFill="1"/>
    <xf numFmtId="1" fontId="156" fillId="0" borderId="102" xfId="112" applyNumberFormat="1" applyFill="1" applyBorder="1" applyAlignment="1">
      <alignment horizontal="center"/>
    </xf>
    <xf numFmtId="0" fontId="50" fillId="0" borderId="0" xfId="112" applyFont="1" applyFill="1"/>
    <xf numFmtId="0" fontId="50" fillId="0" borderId="69" xfId="112" applyFont="1" applyFill="1" applyBorder="1"/>
    <xf numFmtId="1" fontId="50" fillId="0" borderId="69" xfId="112" applyNumberFormat="1" applyFont="1" applyFill="1" applyBorder="1"/>
    <xf numFmtId="0" fontId="50" fillId="0" borderId="69" xfId="112" applyFont="1" applyFill="1" applyBorder="1" applyAlignment="1">
      <alignment vertical="center"/>
    </xf>
    <xf numFmtId="0" fontId="80" fillId="0" borderId="69" xfId="112" applyFont="1" applyFill="1" applyBorder="1" applyAlignment="1">
      <alignment vertical="center" wrapText="1"/>
    </xf>
    <xf numFmtId="0" fontId="66" fillId="0" borderId="69" xfId="112" applyFont="1" applyFill="1" applyBorder="1" applyAlignment="1">
      <alignment horizontal="left" vertical="center"/>
    </xf>
    <xf numFmtId="0" fontId="75" fillId="0" borderId="69" xfId="112" applyFont="1" applyFill="1" applyBorder="1" applyAlignment="1">
      <alignment horizontal="left" wrapText="1"/>
    </xf>
    <xf numFmtId="1" fontId="156" fillId="0" borderId="103" xfId="112" applyNumberFormat="1" applyFill="1" applyBorder="1" applyAlignment="1">
      <alignment horizontal="center"/>
    </xf>
    <xf numFmtId="0" fontId="50" fillId="0" borderId="0" xfId="112" applyFont="1" applyFill="1" applyAlignment="1">
      <alignment horizontal="center"/>
    </xf>
    <xf numFmtId="0" fontId="80" fillId="0" borderId="69" xfId="112" applyFont="1" applyFill="1" applyBorder="1" applyAlignment="1">
      <alignment vertical="center"/>
    </xf>
    <xf numFmtId="0" fontId="77" fillId="0" borderId="0" xfId="112" applyFont="1"/>
    <xf numFmtId="0" fontId="77" fillId="0" borderId="69" xfId="112" applyFont="1" applyBorder="1"/>
    <xf numFmtId="0" fontId="50" fillId="0" borderId="72" xfId="112" applyFont="1" applyBorder="1"/>
    <xf numFmtId="1" fontId="50" fillId="0" borderId="72" xfId="112" applyNumberFormat="1" applyFont="1" applyBorder="1"/>
    <xf numFmtId="1" fontId="50" fillId="0" borderId="72" xfId="112" applyNumberFormat="1" applyFont="1" applyFill="1" applyBorder="1" applyAlignment="1" applyProtection="1"/>
    <xf numFmtId="0" fontId="50" fillId="0" borderId="72" xfId="112" applyFont="1" applyBorder="1" applyAlignment="1">
      <alignment vertical="center"/>
    </xf>
    <xf numFmtId="0" fontId="80" fillId="0" borderId="72" xfId="112" applyFont="1" applyBorder="1" applyAlignment="1">
      <alignment vertical="center" wrapText="1"/>
    </xf>
    <xf numFmtId="0" fontId="80" fillId="0" borderId="72" xfId="112" applyFont="1" applyBorder="1" applyAlignment="1">
      <alignment vertical="center"/>
    </xf>
    <xf numFmtId="0" fontId="80" fillId="0" borderId="72" xfId="112" applyFont="1" applyBorder="1"/>
    <xf numFmtId="0" fontId="66" fillId="0" borderId="72" xfId="112" applyFont="1" applyBorder="1" applyAlignment="1">
      <alignment horizontal="left" vertical="center"/>
    </xf>
    <xf numFmtId="0" fontId="75" fillId="34" borderId="72" xfId="112" applyFont="1" applyFill="1" applyBorder="1" applyAlignment="1">
      <alignment horizontal="left" wrapText="1"/>
    </xf>
    <xf numFmtId="0" fontId="50" fillId="0" borderId="71" xfId="112" applyFont="1" applyBorder="1"/>
    <xf numFmtId="1" fontId="50" fillId="0" borderId="71" xfId="112" applyNumberFormat="1" applyFont="1" applyBorder="1"/>
    <xf numFmtId="1" fontId="50" fillId="0" borderId="71" xfId="112" applyNumberFormat="1" applyFont="1" applyFill="1" applyBorder="1" applyAlignment="1" applyProtection="1"/>
    <xf numFmtId="0" fontId="50" fillId="0" borderId="71" xfId="112" applyFont="1" applyBorder="1" applyAlignment="1">
      <alignment vertical="center"/>
    </xf>
    <xf numFmtId="0" fontId="80" fillId="0" borderId="71" xfId="112" applyFont="1" applyBorder="1" applyAlignment="1">
      <alignment vertical="center" wrapText="1"/>
    </xf>
    <xf numFmtId="0" fontId="80" fillId="0" borderId="71" xfId="112" applyFont="1" applyBorder="1" applyAlignment="1">
      <alignment vertical="center"/>
    </xf>
    <xf numFmtId="0" fontId="80" fillId="0" borderId="71" xfId="112" applyFont="1" applyBorder="1"/>
    <xf numFmtId="0" fontId="66" fillId="0" borderId="71" xfId="112" applyFont="1" applyBorder="1" applyAlignment="1">
      <alignment horizontal="left" vertical="center"/>
    </xf>
    <xf numFmtId="0" fontId="75" fillId="34" borderId="71" xfId="112" applyFont="1" applyFill="1" applyBorder="1" applyAlignment="1">
      <alignment horizontal="left" wrapText="1"/>
    </xf>
    <xf numFmtId="0" fontId="51" fillId="0" borderId="0" xfId="112" applyFont="1" applyFill="1" applyBorder="1" applyAlignment="1">
      <alignment horizontal="center" vertical="center" wrapText="1"/>
    </xf>
    <xf numFmtId="0" fontId="133" fillId="0" borderId="0" xfId="112" applyFont="1"/>
    <xf numFmtId="1" fontId="51" fillId="27" borderId="14" xfId="112" applyNumberFormat="1" applyFont="1" applyFill="1" applyBorder="1" applyAlignment="1">
      <alignment horizontal="center" vertical="center" wrapText="1"/>
    </xf>
    <xf numFmtId="3" fontId="51" fillId="27" borderId="14" xfId="112" applyNumberFormat="1" applyFont="1" applyFill="1" applyBorder="1" applyAlignment="1">
      <alignment horizontal="center" vertical="center" wrapText="1"/>
    </xf>
    <xf numFmtId="0" fontId="51" fillId="27" borderId="14" xfId="112" applyFont="1" applyFill="1" applyBorder="1" applyAlignment="1">
      <alignment horizontal="center" vertical="center"/>
    </xf>
    <xf numFmtId="0" fontId="51" fillId="27" borderId="14" xfId="112" applyFont="1" applyFill="1" applyBorder="1" applyAlignment="1">
      <alignment horizontal="center" vertical="center" wrapText="1"/>
    </xf>
    <xf numFmtId="0" fontId="69" fillId="27" borderId="14" xfId="112" applyFont="1" applyFill="1" applyBorder="1" applyAlignment="1">
      <alignment horizontal="center" vertical="center"/>
    </xf>
    <xf numFmtId="0" fontId="69" fillId="27" borderId="0" xfId="112" applyFont="1" applyFill="1" applyBorder="1" applyAlignment="1">
      <alignment horizontal="center" vertical="center" wrapText="1"/>
    </xf>
    <xf numFmtId="0" fontId="82" fillId="27" borderId="0" xfId="0" applyFont="1" applyFill="1" applyBorder="1" applyAlignment="1">
      <alignment horizontal="center" vertical="top"/>
    </xf>
    <xf numFmtId="0" fontId="82" fillId="27" borderId="10" xfId="0" applyFont="1" applyFill="1" applyBorder="1" applyAlignment="1">
      <alignment horizontal="center" vertical="top"/>
    </xf>
    <xf numFmtId="0" fontId="88" fillId="0" borderId="0" xfId="0" applyFont="1" applyFill="1" applyBorder="1" applyAlignment="1">
      <alignment horizontal="center" vertical="top" wrapText="1" shrinkToFit="1"/>
    </xf>
    <xf numFmtId="0" fontId="69" fillId="27" borderId="31" xfId="0" applyFont="1" applyFill="1" applyBorder="1" applyAlignment="1">
      <alignment horizontal="center" vertical="center" wrapText="1"/>
    </xf>
    <xf numFmtId="0" fontId="89" fillId="0" borderId="0" xfId="0" applyFont="1" applyFill="1" applyBorder="1" applyAlignment="1">
      <alignment horizontal="center" vertical="top"/>
    </xf>
    <xf numFmtId="0" fontId="169" fillId="0" borderId="0" xfId="112" applyFont="1" applyFill="1" applyBorder="1" applyAlignment="1">
      <alignment horizontal="center" vertical="center"/>
    </xf>
    <xf numFmtId="165" fontId="169" fillId="0" borderId="0" xfId="112" applyNumberFormat="1" applyFont="1" applyFill="1" applyBorder="1" applyAlignment="1">
      <alignment horizontal="left" vertical="center"/>
    </xf>
    <xf numFmtId="0" fontId="69" fillId="0" borderId="0" xfId="112" applyFont="1" applyFill="1" applyBorder="1" applyAlignment="1">
      <alignment horizontal="center" vertical="center" wrapText="1"/>
    </xf>
    <xf numFmtId="0" fontId="69" fillId="0" borderId="0" xfId="112" applyFont="1" applyFill="1" applyBorder="1" applyAlignment="1">
      <alignment horizontal="center" vertical="center"/>
    </xf>
    <xf numFmtId="0" fontId="51" fillId="0" borderId="0" xfId="112" applyFont="1" applyFill="1" applyBorder="1" applyAlignment="1">
      <alignment horizontal="center" vertical="center"/>
    </xf>
    <xf numFmtId="3" fontId="51" fillId="0" borderId="0" xfId="112" applyNumberFormat="1" applyFont="1" applyFill="1" applyBorder="1" applyAlignment="1">
      <alignment horizontal="center" vertical="center" wrapText="1"/>
    </xf>
    <xf numFmtId="1" fontId="51" fillId="0" borderId="0" xfId="112" applyNumberFormat="1" applyFont="1" applyFill="1" applyBorder="1" applyAlignment="1">
      <alignment horizontal="center" vertical="center" wrapText="1"/>
    </xf>
    <xf numFmtId="0" fontId="51" fillId="27" borderId="41" xfId="112" applyFont="1" applyFill="1" applyBorder="1" applyAlignment="1">
      <alignment horizontal="center" vertical="center" wrapText="1"/>
    </xf>
    <xf numFmtId="0" fontId="133" fillId="0" borderId="0" xfId="112" applyFont="1" applyFill="1" applyBorder="1"/>
    <xf numFmtId="0" fontId="54" fillId="0" borderId="0" xfId="112" applyFont="1" applyFill="1" applyBorder="1" applyAlignment="1">
      <alignment horizontal="center"/>
    </xf>
    <xf numFmtId="0" fontId="2" fillId="0" borderId="0" xfId="129" applyFill="1" applyBorder="1"/>
    <xf numFmtId="0" fontId="75" fillId="0" borderId="0" xfId="112" applyFont="1" applyFill="1" applyBorder="1" applyAlignment="1">
      <alignment horizontal="left" wrapText="1"/>
    </xf>
    <xf numFmtId="0" fontId="66" fillId="0" borderId="0" xfId="112" applyFont="1" applyFill="1" applyBorder="1" applyAlignment="1">
      <alignment horizontal="left" vertical="top" wrapText="1"/>
    </xf>
    <xf numFmtId="0" fontId="80" fillId="0" borderId="0" xfId="112" applyFont="1" applyFill="1" applyBorder="1" applyAlignment="1">
      <alignment vertical="top" wrapText="1"/>
    </xf>
    <xf numFmtId="0" fontId="70" fillId="0" borderId="0" xfId="112" applyFont="1" applyFill="1" applyBorder="1" applyAlignment="1">
      <alignment horizontal="center" vertical="center"/>
    </xf>
    <xf numFmtId="1" fontId="50" fillId="0" borderId="0" xfId="112" applyNumberFormat="1" applyFont="1" applyFill="1" applyBorder="1" applyAlignment="1" applyProtection="1"/>
    <xf numFmtId="1" fontId="50" fillId="0" borderId="0" xfId="112" applyNumberFormat="1" applyFont="1" applyFill="1" applyBorder="1"/>
    <xf numFmtId="1" fontId="57" fillId="0" borderId="0" xfId="112" applyNumberFormat="1" applyFont="1" applyFill="1" applyBorder="1" applyAlignment="1">
      <alignment horizontal="center" vertical="center" wrapText="1"/>
    </xf>
    <xf numFmtId="0" fontId="87" fillId="0" borderId="0" xfId="112" applyFont="1" applyFill="1" applyBorder="1" applyAlignment="1">
      <alignment horizontal="center"/>
    </xf>
    <xf numFmtId="0" fontId="66" fillId="0" borderId="0" xfId="120" applyFont="1" applyFill="1" applyBorder="1" applyAlignment="1">
      <alignment horizontal="center" vertical="center" wrapText="1"/>
    </xf>
    <xf numFmtId="0" fontId="91" fillId="0" borderId="69" xfId="0" applyFont="1" applyFill="1" applyBorder="1" applyAlignment="1">
      <alignment horizontal="center" vertical="center" wrapText="1"/>
    </xf>
    <xf numFmtId="0" fontId="51" fillId="27" borderId="42" xfId="0" applyFont="1" applyFill="1" applyBorder="1" applyAlignment="1">
      <alignment horizontal="center" vertical="center" wrapText="1"/>
    </xf>
    <xf numFmtId="0" fontId="87" fillId="0" borderId="76" xfId="0" applyFont="1" applyFill="1" applyBorder="1" applyAlignment="1">
      <alignment vertical="top"/>
    </xf>
    <xf numFmtId="0" fontId="87" fillId="0" borderId="71" xfId="0" applyFont="1" applyFill="1" applyBorder="1" applyAlignment="1">
      <alignment vertical="top"/>
    </xf>
    <xf numFmtId="0" fontId="87" fillId="0" borderId="72" xfId="0" applyFont="1" applyFill="1" applyBorder="1" applyAlignment="1">
      <alignment vertical="top"/>
    </xf>
    <xf numFmtId="0" fontId="87" fillId="0" borderId="69" xfId="0" applyFont="1" applyFill="1" applyBorder="1" applyAlignment="1">
      <alignment vertical="top"/>
    </xf>
    <xf numFmtId="0" fontId="87" fillId="0" borderId="0" xfId="0" applyFont="1"/>
    <xf numFmtId="0" fontId="87" fillId="0" borderId="85" xfId="0" applyFont="1" applyFill="1" applyBorder="1" applyAlignment="1">
      <alignment vertical="top"/>
    </xf>
    <xf numFmtId="0" fontId="87" fillId="0" borderId="0" xfId="0" applyFont="1" applyFill="1" applyBorder="1" applyAlignment="1">
      <alignment vertical="top"/>
    </xf>
    <xf numFmtId="0" fontId="87" fillId="0" borderId="69" xfId="0" applyFont="1" applyFill="1" applyBorder="1" applyAlignment="1">
      <alignment horizontal="left" vertical="top"/>
    </xf>
    <xf numFmtId="0" fontId="87" fillId="0" borderId="0" xfId="0" applyFont="1" applyFill="1" applyBorder="1" applyAlignment="1">
      <alignment horizontal="left" vertical="top"/>
    </xf>
    <xf numFmtId="0" fontId="87" fillId="0" borderId="85" xfId="0" applyFont="1" applyFill="1" applyBorder="1" applyAlignment="1">
      <alignment horizontal="left" vertical="top"/>
    </xf>
    <xf numFmtId="0" fontId="87" fillId="0" borderId="105" xfId="0" applyFont="1" applyFill="1" applyBorder="1" applyAlignment="1">
      <alignment horizontal="left" vertical="top"/>
    </xf>
    <xf numFmtId="0" fontId="87" fillId="0" borderId="105" xfId="0" applyFont="1" applyFill="1" applyBorder="1" applyAlignment="1">
      <alignment vertical="top"/>
    </xf>
    <xf numFmtId="0" fontId="175" fillId="0" borderId="0" xfId="0" applyFont="1" applyAlignment="1">
      <alignment horizontal="right"/>
    </xf>
    <xf numFmtId="0" fontId="82" fillId="27" borderId="10" xfId="0" applyFont="1" applyFill="1" applyBorder="1" applyAlignment="1">
      <alignment horizontal="center" vertical="top"/>
    </xf>
    <xf numFmtId="0" fontId="82" fillId="27" borderId="13" xfId="0" applyFont="1" applyFill="1" applyBorder="1" applyAlignment="1">
      <alignment horizontal="center" vertical="top"/>
    </xf>
    <xf numFmtId="0" fontId="146" fillId="0" borderId="0" xfId="0" applyFont="1" applyBorder="1" applyAlignment="1">
      <alignment horizontal="center" vertical="top"/>
    </xf>
    <xf numFmtId="0" fontId="71" fillId="0" borderId="0" xfId="0" applyFont="1" applyBorder="1" applyAlignment="1">
      <alignment horizontal="center" vertical="top"/>
    </xf>
    <xf numFmtId="0" fontId="69" fillId="27" borderId="110" xfId="0" applyFont="1" applyFill="1" applyBorder="1" applyAlignment="1">
      <alignment vertical="center" wrapText="1"/>
    </xf>
    <xf numFmtId="0" fontId="69" fillId="27" borderId="64" xfId="0" applyFont="1" applyFill="1" applyBorder="1" applyAlignment="1">
      <alignment vertical="center" wrapText="1"/>
    </xf>
    <xf numFmtId="0" fontId="69" fillId="27" borderId="53" xfId="0" applyFont="1" applyFill="1" applyBorder="1" applyAlignment="1">
      <alignment vertical="center" wrapText="1"/>
    </xf>
    <xf numFmtId="0" fontId="69" fillId="27" borderId="109" xfId="0" applyFont="1" applyFill="1" applyBorder="1" applyAlignment="1">
      <alignment vertical="center" wrapText="1"/>
    </xf>
    <xf numFmtId="0" fontId="69" fillId="27" borderId="29" xfId="0" applyFont="1" applyFill="1" applyBorder="1" applyAlignment="1">
      <alignment vertical="center" wrapText="1"/>
    </xf>
    <xf numFmtId="0" fontId="69" fillId="27" borderId="29" xfId="0" applyFont="1" applyFill="1" applyBorder="1" applyAlignment="1">
      <alignment vertical="center"/>
    </xf>
    <xf numFmtId="2" fontId="69" fillId="27" borderId="29" xfId="0" applyNumberFormat="1" applyFont="1" applyFill="1" applyBorder="1" applyAlignment="1">
      <alignment vertical="center" wrapText="1"/>
    </xf>
    <xf numFmtId="1" fontId="69" fillId="27" borderId="29" xfId="0" applyNumberFormat="1" applyFont="1" applyFill="1" applyBorder="1" applyAlignment="1">
      <alignment vertical="center" wrapText="1"/>
    </xf>
    <xf numFmtId="0" fontId="71" fillId="0" borderId="0" xfId="0" applyFont="1" applyBorder="1" applyAlignment="1">
      <alignment vertical="top"/>
    </xf>
    <xf numFmtId="0" fontId="146" fillId="0" borderId="0" xfId="0" applyFont="1" applyBorder="1" applyAlignment="1">
      <alignment vertical="top"/>
    </xf>
    <xf numFmtId="0" fontId="82" fillId="27" borderId="13" xfId="0" applyFont="1" applyFill="1" applyBorder="1" applyAlignment="1">
      <alignment vertical="top"/>
    </xf>
    <xf numFmtId="1" fontId="69" fillId="27" borderId="53" xfId="0" applyNumberFormat="1" applyFont="1" applyFill="1" applyBorder="1" applyAlignment="1">
      <alignment vertical="center" wrapText="1"/>
    </xf>
    <xf numFmtId="0" fontId="66" fillId="26" borderId="16" xfId="0" applyFont="1" applyFill="1" applyBorder="1" applyAlignment="1">
      <alignment horizontal="left" vertical="top"/>
    </xf>
    <xf numFmtId="0" fontId="66" fillId="0" borderId="41" xfId="0" applyFont="1" applyFill="1" applyBorder="1" applyAlignment="1">
      <alignment horizontal="center" vertical="top" wrapText="1"/>
    </xf>
    <xf numFmtId="0" fontId="66" fillId="0" borderId="16" xfId="0" applyFont="1" applyFill="1" applyBorder="1" applyAlignment="1">
      <alignment horizontal="center" vertical="top" wrapText="1"/>
    </xf>
    <xf numFmtId="2" fontId="66" fillId="0" borderId="41" xfId="0" applyNumberFormat="1" applyFont="1" applyFill="1" applyBorder="1" applyAlignment="1">
      <alignment horizontal="right" vertical="top" wrapText="1"/>
    </xf>
    <xf numFmtId="2" fontId="66" fillId="0" borderId="16" xfId="0" applyNumberFormat="1" applyFont="1" applyFill="1" applyBorder="1" applyAlignment="1">
      <alignment horizontal="right" vertical="top" wrapText="1"/>
    </xf>
    <xf numFmtId="0" fontId="66" fillId="0" borderId="71" xfId="0" applyFont="1" applyFill="1" applyBorder="1" applyAlignment="1">
      <alignment vertical="top" wrapText="1"/>
    </xf>
    <xf numFmtId="0" fontId="66" fillId="0" borderId="76" xfId="0" applyFont="1" applyFill="1" applyBorder="1" applyAlignment="1">
      <alignment vertical="top" wrapText="1"/>
    </xf>
    <xf numFmtId="0" fontId="66" fillId="0" borderId="72" xfId="0" applyFont="1" applyFill="1" applyBorder="1" applyAlignment="1">
      <alignment vertical="top" wrapText="1"/>
    </xf>
    <xf numFmtId="0" fontId="66" fillId="0" borderId="86" xfId="0" applyFont="1" applyFill="1" applyBorder="1" applyAlignment="1">
      <alignment horizontal="left" vertical="top" wrapText="1"/>
    </xf>
    <xf numFmtId="0" fontId="94" fillId="0" borderId="73" xfId="0" applyFont="1" applyFill="1" applyBorder="1" applyAlignment="1">
      <alignment horizontal="left" vertical="top" wrapText="1"/>
    </xf>
    <xf numFmtId="0" fontId="66" fillId="0" borderId="77" xfId="0" applyFont="1" applyFill="1" applyBorder="1" applyAlignment="1">
      <alignment horizontal="left" vertical="top" wrapText="1"/>
    </xf>
    <xf numFmtId="0" fontId="94" fillId="0" borderId="111" xfId="0" applyFont="1" applyFill="1" applyBorder="1" applyAlignment="1">
      <alignment horizontal="left" vertical="top" wrapText="1"/>
    </xf>
    <xf numFmtId="0" fontId="66" fillId="0" borderId="83" xfId="0" applyFont="1" applyFill="1" applyBorder="1" applyAlignment="1">
      <alignment horizontal="left" vertical="top" wrapText="1"/>
    </xf>
    <xf numFmtId="0" fontId="50" fillId="0" borderId="74" xfId="0" applyFont="1" applyFill="1" applyBorder="1" applyAlignment="1">
      <alignment horizontal="left" vertical="top" wrapText="1"/>
    </xf>
    <xf numFmtId="1" fontId="66" fillId="0" borderId="86" xfId="0" applyNumberFormat="1" applyFont="1" applyFill="1" applyBorder="1" applyAlignment="1">
      <alignment horizontal="center" vertical="top"/>
    </xf>
    <xf numFmtId="1" fontId="66" fillId="0" borderId="78" xfId="0" applyNumberFormat="1" applyFont="1" applyFill="1" applyBorder="1" applyAlignment="1">
      <alignment horizontal="center" vertical="top"/>
    </xf>
    <xf numFmtId="1" fontId="66" fillId="0" borderId="73" xfId="0" applyNumberFormat="1" applyFont="1" applyFill="1" applyBorder="1" applyAlignment="1">
      <alignment horizontal="center" vertical="top"/>
    </xf>
    <xf numFmtId="1" fontId="66" fillId="0" borderId="77" xfId="0" applyNumberFormat="1" applyFont="1" applyFill="1" applyBorder="1" applyAlignment="1">
      <alignment horizontal="center" vertical="top"/>
    </xf>
    <xf numFmtId="1" fontId="66" fillId="0" borderId="111" xfId="0" applyNumberFormat="1" applyFont="1" applyFill="1" applyBorder="1" applyAlignment="1">
      <alignment horizontal="center" vertical="top"/>
    </xf>
    <xf numFmtId="1" fontId="66" fillId="0" borderId="83" xfId="0" applyNumberFormat="1" applyFont="1" applyFill="1" applyBorder="1" applyAlignment="1">
      <alignment horizontal="center" vertical="top"/>
    </xf>
    <xf numFmtId="0" fontId="66" fillId="0" borderId="70" xfId="0" applyFont="1" applyFill="1" applyBorder="1" applyAlignment="1">
      <alignment horizontal="center" vertical="top" wrapText="1"/>
    </xf>
    <xf numFmtId="0" fontId="66" fillId="0" borderId="74" xfId="0" applyFont="1" applyFill="1" applyBorder="1" applyAlignment="1">
      <alignment horizontal="center" vertical="top" wrapText="1"/>
    </xf>
    <xf numFmtId="1" fontId="50" fillId="0" borderId="71" xfId="0" applyNumberFormat="1" applyFont="1" applyFill="1" applyBorder="1" applyAlignment="1">
      <alignment horizontal="right" vertical="top" wrapText="1"/>
    </xf>
    <xf numFmtId="1" fontId="50" fillId="0" borderId="112" xfId="0" applyNumberFormat="1" applyFont="1" applyFill="1" applyBorder="1" applyAlignment="1">
      <alignment horizontal="right" vertical="top" wrapText="1"/>
    </xf>
    <xf numFmtId="1" fontId="50" fillId="0" borderId="113" xfId="0" applyNumberFormat="1" applyFont="1" applyFill="1" applyBorder="1" applyAlignment="1">
      <alignment horizontal="right" vertical="top" wrapText="1"/>
    </xf>
    <xf numFmtId="2" fontId="66" fillId="0" borderId="86" xfId="0" applyNumberFormat="1" applyFont="1" applyFill="1" applyBorder="1" applyAlignment="1">
      <alignment horizontal="right" vertical="top" wrapText="1"/>
    </xf>
    <xf numFmtId="2" fontId="66" fillId="0" borderId="73" xfId="0" applyNumberFormat="1" applyFont="1" applyFill="1" applyBorder="1" applyAlignment="1">
      <alignment horizontal="right" vertical="top" wrapText="1"/>
    </xf>
    <xf numFmtId="2" fontId="66" fillId="0" borderId="77" xfId="0" applyNumberFormat="1" applyFont="1" applyFill="1" applyBorder="1" applyAlignment="1">
      <alignment horizontal="right" vertical="top" wrapText="1"/>
    </xf>
    <xf numFmtId="2" fontId="66" fillId="0" borderId="82" xfId="0" applyNumberFormat="1" applyFont="1" applyFill="1" applyBorder="1" applyAlignment="1">
      <alignment horizontal="right" vertical="top" wrapText="1"/>
    </xf>
    <xf numFmtId="2" fontId="66" fillId="0" borderId="83" xfId="0" applyNumberFormat="1" applyFont="1" applyFill="1" applyBorder="1" applyAlignment="1">
      <alignment horizontal="right" vertical="top" wrapText="1"/>
    </xf>
    <xf numFmtId="2" fontId="66" fillId="0" borderId="114" xfId="0" applyNumberFormat="1" applyFont="1" applyFill="1" applyBorder="1" applyAlignment="1">
      <alignment horizontal="right" vertical="top" wrapText="1"/>
    </xf>
    <xf numFmtId="0" fontId="69" fillId="27" borderId="46" xfId="0" applyFont="1" applyFill="1" applyBorder="1" applyAlignment="1">
      <alignment vertical="center" wrapText="1"/>
    </xf>
    <xf numFmtId="0" fontId="69" fillId="27" borderId="53" xfId="0" applyFont="1" applyFill="1" applyBorder="1" applyAlignment="1">
      <alignment vertical="center"/>
    </xf>
    <xf numFmtId="2" fontId="69" fillId="27" borderId="53" xfId="0" applyNumberFormat="1" applyFont="1" applyFill="1" applyBorder="1" applyAlignment="1">
      <alignment vertical="center" wrapText="1"/>
    </xf>
    <xf numFmtId="1" fontId="148" fillId="27" borderId="53" xfId="0" applyNumberFormat="1" applyFont="1" applyFill="1" applyBorder="1" applyAlignment="1">
      <alignment vertical="center" wrapText="1"/>
    </xf>
    <xf numFmtId="1" fontId="148" fillId="27" borderId="29" xfId="0" applyNumberFormat="1" applyFont="1" applyFill="1" applyBorder="1" applyAlignment="1">
      <alignment vertical="center" wrapText="1"/>
    </xf>
    <xf numFmtId="0" fontId="82" fillId="27" borderId="10" xfId="0" applyFont="1" applyFill="1" applyBorder="1" applyAlignment="1">
      <alignment vertical="top"/>
    </xf>
    <xf numFmtId="0" fontId="69" fillId="27" borderId="22" xfId="121" applyFont="1" applyFill="1" applyBorder="1" applyAlignment="1">
      <alignment horizontal="left" vertical="center"/>
    </xf>
    <xf numFmtId="0" fontId="66" fillId="0" borderId="115" xfId="0" applyFont="1" applyBorder="1" applyAlignment="1">
      <alignment vertical="center" wrapText="1"/>
    </xf>
    <xf numFmtId="0" fontId="66" fillId="0" borderId="115" xfId="120" applyFont="1" applyFill="1" applyBorder="1" applyAlignment="1">
      <alignment horizontal="center" vertical="center"/>
    </xf>
    <xf numFmtId="0" fontId="66" fillId="0" borderId="116" xfId="0" applyFont="1" applyBorder="1" applyAlignment="1">
      <alignment vertical="center" wrapText="1"/>
    </xf>
    <xf numFmtId="0" fontId="66" fillId="0" borderId="115" xfId="120" applyFont="1" applyFill="1" applyBorder="1" applyAlignment="1">
      <alignment horizontal="center" vertical="center" wrapText="1"/>
    </xf>
    <xf numFmtId="0" fontId="50" fillId="0" borderId="115" xfId="120" applyFont="1" applyFill="1" applyBorder="1" applyAlignment="1">
      <alignment horizontal="left" vertical="center" wrapText="1"/>
    </xf>
    <xf numFmtId="0" fontId="69" fillId="27" borderId="11" xfId="0" applyFont="1" applyFill="1" applyBorder="1" applyAlignment="1">
      <alignment horizontal="center" vertical="center" wrapText="1"/>
    </xf>
    <xf numFmtId="0" fontId="69" fillId="27" borderId="31" xfId="121" applyFont="1" applyFill="1" applyBorder="1" applyAlignment="1">
      <alignment horizontal="center" vertical="center"/>
    </xf>
    <xf numFmtId="0" fontId="50" fillId="0" borderId="115" xfId="120" applyFont="1" applyFill="1" applyBorder="1" applyAlignment="1">
      <alignment horizontal="left" vertical="center"/>
    </xf>
    <xf numFmtId="0" fontId="66" fillId="0" borderId="115" xfId="120" applyFont="1" applyFill="1" applyBorder="1" applyAlignment="1">
      <alignment horizontal="left" vertical="center" wrapText="1"/>
    </xf>
    <xf numFmtId="0" fontId="46" fillId="0" borderId="0" xfId="0" applyFont="1" applyBorder="1" applyAlignment="1">
      <alignment horizontal="center"/>
    </xf>
    <xf numFmtId="0" fontId="48" fillId="0" borderId="0" xfId="0" applyFont="1" applyBorder="1" applyAlignment="1">
      <alignment horizontal="center"/>
    </xf>
    <xf numFmtId="0" fontId="41" fillId="0" borderId="0" xfId="0" applyFont="1" applyBorder="1" applyAlignment="1">
      <alignment horizontal="center"/>
    </xf>
    <xf numFmtId="0" fontId="43" fillId="0" borderId="0" xfId="0" applyFont="1" applyBorder="1" applyAlignment="1">
      <alignment horizontal="center"/>
    </xf>
    <xf numFmtId="0" fontId="28" fillId="0" borderId="0" xfId="0" applyFont="1" applyBorder="1" applyAlignment="1">
      <alignment horizontal="center" vertical="center"/>
    </xf>
    <xf numFmtId="0" fontId="30" fillId="0" borderId="0" xfId="0" applyFont="1" applyBorder="1" applyAlignment="1">
      <alignment horizontal="center"/>
    </xf>
    <xf numFmtId="0" fontId="33" fillId="0" borderId="0" xfId="0" applyFont="1" applyBorder="1" applyAlignment="1">
      <alignment horizontal="center"/>
    </xf>
    <xf numFmtId="0" fontId="40" fillId="0" borderId="0" xfId="0" applyFont="1" applyBorder="1" applyAlignment="1">
      <alignment horizontal="center"/>
    </xf>
    <xf numFmtId="0" fontId="54" fillId="0" borderId="12" xfId="114" applyFont="1" applyFill="1" applyBorder="1" applyAlignment="1">
      <alignment horizontal="center"/>
    </xf>
    <xf numFmtId="0" fontId="51" fillId="27" borderId="60" xfId="115" applyFont="1" applyFill="1" applyBorder="1" applyAlignment="1">
      <alignment horizontal="center" vertical="center"/>
    </xf>
    <xf numFmtId="0" fontId="53" fillId="0" borderId="0" xfId="114" applyFont="1" applyBorder="1" applyAlignment="1">
      <alignment horizontal="center"/>
    </xf>
    <xf numFmtId="0" fontId="82" fillId="27" borderId="10" xfId="0" applyFont="1" applyFill="1" applyBorder="1" applyAlignment="1">
      <alignment horizontal="center" vertical="top"/>
    </xf>
    <xf numFmtId="0" fontId="82" fillId="27" borderId="0" xfId="0" applyFont="1" applyFill="1" applyBorder="1" applyAlignment="1">
      <alignment horizontal="center" vertical="top"/>
    </xf>
    <xf numFmtId="0" fontId="88" fillId="0" borderId="0" xfId="0" applyFont="1" applyFill="1" applyBorder="1" applyAlignment="1">
      <alignment horizontal="center" vertical="top" wrapText="1" shrinkToFit="1"/>
    </xf>
    <xf numFmtId="0" fontId="50" fillId="0" borderId="0" xfId="0" applyFont="1" applyFill="1" applyBorder="1" applyAlignment="1">
      <alignment horizontal="center" vertical="center" wrapText="1" shrinkToFit="1"/>
    </xf>
    <xf numFmtId="0" fontId="88" fillId="0" borderId="0" xfId="0" applyFont="1" applyFill="1" applyBorder="1" applyAlignment="1">
      <alignment horizontal="center" vertical="center" wrapText="1" shrinkToFit="1"/>
    </xf>
    <xf numFmtId="0" fontId="82" fillId="27" borderId="12" xfId="0" applyFont="1" applyFill="1" applyBorder="1" applyAlignment="1">
      <alignment horizontal="center" vertical="top"/>
    </xf>
    <xf numFmtId="0" fontId="105" fillId="27" borderId="12" xfId="0" applyFont="1" applyFill="1" applyBorder="1" applyAlignment="1">
      <alignment horizontal="center" vertical="center"/>
    </xf>
    <xf numFmtId="0" fontId="82" fillId="27" borderId="12" xfId="0" applyFont="1" applyFill="1" applyBorder="1" applyAlignment="1">
      <alignment horizontal="center" vertical="center"/>
    </xf>
    <xf numFmtId="0" fontId="105" fillId="27" borderId="10" xfId="0" applyFont="1" applyFill="1" applyBorder="1" applyAlignment="1">
      <alignment horizontal="center" vertical="center"/>
    </xf>
    <xf numFmtId="0" fontId="82" fillId="27" borderId="10" xfId="0" applyFont="1" applyFill="1" applyBorder="1" applyAlignment="1">
      <alignment horizontal="center" vertical="center"/>
    </xf>
    <xf numFmtId="0" fontId="82" fillId="27" borderId="13" xfId="116" applyFont="1" applyFill="1" applyBorder="1" applyAlignment="1">
      <alignment horizontal="center" vertical="center" shrinkToFit="1"/>
    </xf>
    <xf numFmtId="0" fontId="91" fillId="0" borderId="21" xfId="116" applyFont="1" applyFill="1" applyBorder="1" applyAlignment="1">
      <alignment horizontal="center" vertical="center"/>
    </xf>
    <xf numFmtId="0" fontId="91" fillId="0" borderId="11" xfId="116" applyFont="1" applyFill="1" applyBorder="1" applyAlignment="1">
      <alignment horizontal="center" vertical="center"/>
    </xf>
    <xf numFmtId="0" fontId="82" fillId="27" borderId="10" xfId="116" applyFont="1" applyFill="1" applyBorder="1" applyAlignment="1">
      <alignment horizontal="center" vertical="center" shrinkToFit="1"/>
    </xf>
    <xf numFmtId="0" fontId="82" fillId="27" borderId="22" xfId="116" applyFont="1" applyFill="1" applyBorder="1" applyAlignment="1">
      <alignment horizontal="center" vertical="center" shrinkToFit="1"/>
    </xf>
    <xf numFmtId="0" fontId="69" fillId="27" borderId="67" xfId="116" applyFont="1" applyFill="1" applyBorder="1" applyAlignment="1">
      <alignment horizontal="center" vertical="center"/>
    </xf>
    <xf numFmtId="0" fontId="69" fillId="27" borderId="43" xfId="116" applyFont="1" applyFill="1" applyBorder="1" applyAlignment="1">
      <alignment horizontal="center" vertical="center"/>
    </xf>
    <xf numFmtId="0" fontId="71" fillId="0" borderId="0" xfId="0" applyFont="1" applyFill="1" applyBorder="1" applyAlignment="1">
      <alignment horizontal="center" vertical="center"/>
    </xf>
    <xf numFmtId="0" fontId="82" fillId="27" borderId="12" xfId="116" applyFont="1" applyFill="1" applyBorder="1" applyAlignment="1">
      <alignment horizontal="center" vertical="center" shrinkToFit="1"/>
    </xf>
    <xf numFmtId="0" fontId="82" fillId="27" borderId="22" xfId="0" applyFont="1" applyFill="1" applyBorder="1" applyAlignment="1">
      <alignment horizontal="center" vertical="center"/>
    </xf>
    <xf numFmtId="0" fontId="71" fillId="0" borderId="0" xfId="0" applyFont="1" applyFill="1" applyBorder="1" applyAlignment="1">
      <alignment horizontal="center" vertical="center" wrapText="1"/>
    </xf>
    <xf numFmtId="0" fontId="69" fillId="27" borderId="63" xfId="0" applyFont="1" applyFill="1" applyBorder="1" applyAlignment="1">
      <alignment horizontal="center" vertical="center"/>
    </xf>
    <xf numFmtId="0" fontId="69" fillId="27" borderId="106" xfId="116" applyFont="1" applyFill="1" applyBorder="1" applyAlignment="1">
      <alignment horizontal="center" vertical="center"/>
    </xf>
    <xf numFmtId="0" fontId="82" fillId="27" borderId="13" xfId="0" applyFont="1" applyFill="1" applyBorder="1" applyAlignment="1">
      <alignment horizontal="center" vertical="top"/>
    </xf>
    <xf numFmtId="0" fontId="69" fillId="27" borderId="55" xfId="116" applyFont="1" applyFill="1" applyBorder="1" applyAlignment="1">
      <alignment horizontal="center" vertical="center"/>
    </xf>
    <xf numFmtId="0" fontId="69" fillId="27" borderId="44" xfId="116" applyFont="1" applyFill="1" applyBorder="1" applyAlignment="1">
      <alignment horizontal="center" vertical="center"/>
    </xf>
    <xf numFmtId="0" fontId="107" fillId="0" borderId="0" xfId="0" applyFont="1" applyBorder="1" applyAlignment="1">
      <alignment horizontal="center" vertical="top" wrapText="1"/>
    </xf>
    <xf numFmtId="0" fontId="82" fillId="27" borderId="22" xfId="0" applyFont="1" applyFill="1" applyBorder="1" applyAlignment="1">
      <alignment horizontal="center" vertical="top"/>
    </xf>
    <xf numFmtId="0" fontId="82" fillId="27" borderId="33" xfId="0" applyFont="1" applyFill="1" applyBorder="1" applyAlignment="1">
      <alignment horizontal="center" vertical="top"/>
    </xf>
    <xf numFmtId="0" fontId="82" fillId="27" borderId="13" xfId="0" applyFont="1" applyFill="1" applyBorder="1" applyAlignment="1">
      <alignment horizontal="center" vertical="center"/>
    </xf>
    <xf numFmtId="0" fontId="105" fillId="27" borderId="42" xfId="0" applyFont="1" applyFill="1" applyBorder="1" applyAlignment="1">
      <alignment horizontal="center" vertical="center" wrapText="1"/>
    </xf>
    <xf numFmtId="0" fontId="69" fillId="27" borderId="12" xfId="0" applyFont="1" applyFill="1" applyBorder="1" applyAlignment="1">
      <alignment horizontal="center" vertical="center" wrapText="1"/>
    </xf>
    <xf numFmtId="0" fontId="69" fillId="27" borderId="11" xfId="0" applyFont="1" applyFill="1" applyBorder="1" applyAlignment="1">
      <alignment horizontal="center" vertical="center" wrapText="1"/>
    </xf>
    <xf numFmtId="0" fontId="107" fillId="0" borderId="0" xfId="0" applyFont="1" applyBorder="1" applyAlignment="1">
      <alignment horizontal="center" vertical="center" wrapText="1"/>
    </xf>
    <xf numFmtId="0" fontId="74" fillId="27" borderId="0" xfId="0" applyFont="1" applyFill="1" applyBorder="1" applyAlignment="1">
      <alignment horizontal="center" vertical="center" wrapText="1"/>
    </xf>
    <xf numFmtId="0" fontId="107" fillId="0" borderId="0" xfId="0" applyFont="1" applyFill="1" applyBorder="1" applyAlignment="1">
      <alignment horizontal="center" vertical="center" wrapText="1"/>
    </xf>
    <xf numFmtId="2" fontId="110" fillId="27" borderId="22" xfId="117" applyNumberFormat="1" applyFont="1" applyFill="1" applyBorder="1" applyAlignment="1">
      <alignment horizontal="center" vertical="center" wrapText="1"/>
    </xf>
    <xf numFmtId="2" fontId="110" fillId="27" borderId="15" xfId="117" applyNumberFormat="1" applyFont="1" applyFill="1" applyBorder="1" applyAlignment="1">
      <alignment horizontal="center" vertical="center" wrapText="1"/>
    </xf>
    <xf numFmtId="2" fontId="110" fillId="27" borderId="23" xfId="117" applyNumberFormat="1" applyFont="1" applyFill="1" applyBorder="1" applyAlignment="1">
      <alignment horizontal="center" vertical="center" wrapText="1"/>
    </xf>
    <xf numFmtId="2" fontId="114" fillId="27" borderId="22" xfId="117" applyNumberFormat="1" applyFont="1" applyFill="1" applyBorder="1" applyAlignment="1">
      <alignment horizontal="center" vertical="center" wrapText="1"/>
    </xf>
    <xf numFmtId="2" fontId="114" fillId="27" borderId="15" xfId="117" applyNumberFormat="1" applyFont="1" applyFill="1" applyBorder="1" applyAlignment="1">
      <alignment horizontal="center" vertical="center" wrapText="1"/>
    </xf>
    <xf numFmtId="2" fontId="114" fillId="27" borderId="23" xfId="117" applyNumberFormat="1" applyFont="1" applyFill="1" applyBorder="1" applyAlignment="1">
      <alignment horizontal="center" vertical="center" wrapText="1"/>
    </xf>
    <xf numFmtId="0" fontId="71" fillId="0" borderId="0" xfId="117" applyFont="1" applyFill="1" applyBorder="1" applyAlignment="1">
      <alignment horizontal="center" vertical="center"/>
    </xf>
    <xf numFmtId="2" fontId="110" fillId="27" borderId="12" xfId="117" applyNumberFormat="1" applyFont="1" applyFill="1" applyBorder="1" applyAlignment="1">
      <alignment horizontal="center" vertical="center"/>
    </xf>
    <xf numFmtId="2" fontId="110" fillId="27" borderId="22" xfId="117" applyNumberFormat="1" applyFont="1" applyFill="1" applyBorder="1" applyAlignment="1">
      <alignment horizontal="center" vertical="center"/>
    </xf>
    <xf numFmtId="2" fontId="110" fillId="27" borderId="15" xfId="117" applyNumberFormat="1" applyFont="1" applyFill="1" applyBorder="1" applyAlignment="1">
      <alignment horizontal="center" vertical="center"/>
    </xf>
    <xf numFmtId="2" fontId="110" fillId="27" borderId="23" xfId="117" applyNumberFormat="1" applyFont="1" applyFill="1" applyBorder="1" applyAlignment="1">
      <alignment horizontal="center" vertical="center"/>
    </xf>
    <xf numFmtId="2" fontId="110" fillId="27" borderId="33" xfId="117" applyNumberFormat="1" applyFont="1" applyFill="1" applyBorder="1" applyAlignment="1">
      <alignment horizontal="center" vertical="center" wrapText="1"/>
    </xf>
    <xf numFmtId="2" fontId="110" fillId="27" borderId="41" xfId="117" applyNumberFormat="1" applyFont="1" applyFill="1" applyBorder="1" applyAlignment="1">
      <alignment horizontal="center" vertical="center" wrapText="1"/>
    </xf>
    <xf numFmtId="2" fontId="110" fillId="27" borderId="25" xfId="117" applyNumberFormat="1" applyFont="1" applyFill="1" applyBorder="1" applyAlignment="1">
      <alignment horizontal="center" vertical="center" wrapText="1"/>
    </xf>
    <xf numFmtId="0" fontId="163" fillId="35" borderId="0" xfId="117" applyFont="1" applyFill="1" applyBorder="1" applyAlignment="1">
      <alignment horizontal="center" vertical="center"/>
    </xf>
    <xf numFmtId="0" fontId="164" fillId="35" borderId="0" xfId="117" applyFont="1" applyFill="1" applyBorder="1" applyAlignment="1">
      <alignment horizontal="center" vertical="center"/>
    </xf>
    <xf numFmtId="2" fontId="116" fillId="27" borderId="22" xfId="117" applyNumberFormat="1" applyFont="1" applyFill="1" applyBorder="1" applyAlignment="1">
      <alignment horizontal="center" vertical="center" wrapText="1"/>
    </xf>
    <xf numFmtId="2" fontId="116" fillId="27" borderId="15" xfId="117" applyNumberFormat="1" applyFont="1" applyFill="1" applyBorder="1" applyAlignment="1">
      <alignment horizontal="center" vertical="center" wrapText="1"/>
    </xf>
    <xf numFmtId="2" fontId="116" fillId="27" borderId="23" xfId="117" applyNumberFormat="1" applyFont="1" applyFill="1" applyBorder="1" applyAlignment="1">
      <alignment horizontal="center" vertical="center" wrapText="1"/>
    </xf>
    <xf numFmtId="0" fontId="163" fillId="35" borderId="0" xfId="117" applyFont="1" applyFill="1" applyBorder="1" applyAlignment="1">
      <alignment horizontal="center" vertical="center" wrapText="1"/>
    </xf>
    <xf numFmtId="0" fontId="164" fillId="35" borderId="0" xfId="117" applyFont="1" applyFill="1" applyBorder="1" applyAlignment="1">
      <alignment horizontal="center" vertical="center" wrapText="1"/>
    </xf>
    <xf numFmtId="0" fontId="82" fillId="27" borderId="62" xfId="0" applyFont="1" applyFill="1" applyBorder="1" applyAlignment="1">
      <alignment horizontal="center" vertical="center" wrapText="1"/>
    </xf>
    <xf numFmtId="0" fontId="82" fillId="27" borderId="43" xfId="121" applyFont="1" applyFill="1" applyBorder="1" applyAlignment="1">
      <alignment horizontal="center" vertical="center"/>
    </xf>
    <xf numFmtId="0" fontId="82" fillId="27" borderId="16" xfId="121" applyFont="1" applyFill="1" applyBorder="1" applyAlignment="1">
      <alignment horizontal="center" vertical="center"/>
    </xf>
    <xf numFmtId="0" fontId="82" fillId="27" borderId="62" xfId="121" applyFont="1" applyFill="1" applyBorder="1" applyAlignment="1">
      <alignment horizontal="center" vertical="center"/>
    </xf>
    <xf numFmtId="0" fontId="82" fillId="27" borderId="62" xfId="0" applyFont="1" applyFill="1" applyBorder="1" applyAlignment="1">
      <alignment horizontal="center" vertical="center"/>
    </xf>
    <xf numFmtId="0" fontId="82" fillId="27" borderId="43" xfId="0" applyFont="1" applyFill="1" applyBorder="1" applyAlignment="1">
      <alignment horizontal="center" vertical="center"/>
    </xf>
    <xf numFmtId="0" fontId="82" fillId="27" borderId="69" xfId="0" applyFont="1" applyFill="1" applyBorder="1" applyAlignment="1">
      <alignment horizontal="center" vertical="center"/>
    </xf>
    <xf numFmtId="0" fontId="82" fillId="27" borderId="104" xfId="0" applyFont="1" applyFill="1" applyBorder="1" applyAlignment="1">
      <alignment horizontal="center" vertical="center"/>
    </xf>
    <xf numFmtId="0" fontId="82" fillId="27" borderId="97" xfId="0" applyFont="1" applyFill="1" applyBorder="1" applyAlignment="1">
      <alignment horizontal="center" vertical="center"/>
    </xf>
    <xf numFmtId="0" fontId="82" fillId="27" borderId="13" xfId="0" applyFont="1" applyFill="1" applyBorder="1" applyAlignment="1">
      <alignment horizontal="left" vertical="center"/>
    </xf>
    <xf numFmtId="0" fontId="71" fillId="0" borderId="0" xfId="121" applyFont="1" applyBorder="1" applyAlignment="1">
      <alignment horizontal="center" vertical="center"/>
    </xf>
    <xf numFmtId="0" fontId="82" fillId="27" borderId="0" xfId="0" applyFont="1" applyFill="1" applyBorder="1" applyAlignment="1">
      <alignment horizontal="center" vertical="center"/>
    </xf>
    <xf numFmtId="0" fontId="82" fillId="27" borderId="13" xfId="0" applyFont="1" applyFill="1" applyBorder="1" applyAlignment="1">
      <alignment horizontal="center" vertical="center" wrapText="1"/>
    </xf>
    <xf numFmtId="0" fontId="126" fillId="27" borderId="0" xfId="118" applyFont="1" applyFill="1" applyBorder="1" applyAlignment="1">
      <alignment horizontal="center" vertical="center"/>
    </xf>
    <xf numFmtId="0" fontId="82" fillId="27" borderId="0" xfId="0" applyFont="1" applyFill="1" applyBorder="1" applyAlignment="1">
      <alignment horizontal="center" vertical="center" wrapText="1"/>
    </xf>
    <xf numFmtId="0" fontId="82" fillId="27" borderId="43" xfId="0" applyFont="1" applyFill="1" applyBorder="1" applyAlignment="1">
      <alignment horizontal="center" vertical="center" wrapText="1"/>
    </xf>
    <xf numFmtId="0" fontId="82" fillId="27" borderId="14" xfId="0" applyFont="1" applyFill="1" applyBorder="1" applyAlignment="1">
      <alignment horizontal="center" vertical="center"/>
    </xf>
    <xf numFmtId="0" fontId="71" fillId="0" borderId="0" xfId="120" applyFont="1" applyFill="1" applyBorder="1" applyAlignment="1">
      <alignment horizontal="center" vertical="center"/>
    </xf>
    <xf numFmtId="0" fontId="82" fillId="27" borderId="84" xfId="0" applyFont="1" applyFill="1" applyBorder="1" applyAlignment="1">
      <alignment horizontal="center" vertical="center"/>
    </xf>
    <xf numFmtId="0" fontId="82" fillId="27" borderId="85" xfId="0" applyFont="1" applyFill="1" applyBorder="1" applyAlignment="1">
      <alignment horizontal="center" vertical="center"/>
    </xf>
    <xf numFmtId="0" fontId="82" fillId="27" borderId="19" xfId="0" applyFont="1" applyFill="1" applyBorder="1" applyAlignment="1">
      <alignment horizontal="center" vertical="center"/>
    </xf>
    <xf numFmtId="0" fontId="82" fillId="27" borderId="20" xfId="0" applyFont="1" applyFill="1" applyBorder="1" applyAlignment="1">
      <alignment horizontal="center" vertical="center"/>
    </xf>
    <xf numFmtId="0" fontId="82" fillId="27" borderId="92" xfId="0" applyFont="1" applyFill="1" applyBorder="1" applyAlignment="1">
      <alignment horizontal="center" vertical="center"/>
    </xf>
    <xf numFmtId="0" fontId="136" fillId="0" borderId="0" xfId="119" applyFont="1" applyBorder="1" applyAlignment="1">
      <alignment horizontal="center" vertical="top"/>
    </xf>
    <xf numFmtId="0" fontId="74" fillId="27" borderId="12" xfId="119" applyFont="1" applyFill="1" applyBorder="1" applyAlignment="1">
      <alignment horizontal="center" vertical="center"/>
    </xf>
    <xf numFmtId="0" fontId="135" fillId="0" borderId="0" xfId="0" applyFont="1" applyBorder="1" applyAlignment="1">
      <alignment horizontal="center" vertical="center"/>
    </xf>
    <xf numFmtId="0" fontId="71" fillId="0" borderId="0" xfId="119" applyFont="1" applyBorder="1" applyAlignment="1">
      <alignment horizontal="center" vertical="top"/>
    </xf>
    <xf numFmtId="0" fontId="69" fillId="31" borderId="62" xfId="0" applyFont="1" applyFill="1" applyBorder="1" applyAlignment="1">
      <alignment horizontal="center" vertical="center" wrapText="1"/>
    </xf>
    <xf numFmtId="0" fontId="134" fillId="31" borderId="62" xfId="0" applyFont="1" applyFill="1" applyBorder="1" applyAlignment="1">
      <alignment horizontal="center" vertical="center" wrapText="1"/>
    </xf>
    <xf numFmtId="0" fontId="69" fillId="31" borderId="60" xfId="0" applyFont="1" applyFill="1" applyBorder="1" applyAlignment="1">
      <alignment horizontal="center" vertical="center" wrapText="1"/>
    </xf>
    <xf numFmtId="0" fontId="69" fillId="31" borderId="14" xfId="0" applyFont="1" applyFill="1" applyBorder="1" applyAlignment="1">
      <alignment horizontal="center" vertical="center"/>
    </xf>
    <xf numFmtId="0" fontId="69" fillId="31" borderId="106" xfId="0" applyFont="1" applyFill="1" applyBorder="1" applyAlignment="1">
      <alignment horizontal="center" vertical="center"/>
    </xf>
    <xf numFmtId="1" fontId="69" fillId="31" borderId="57" xfId="0" applyNumberFormat="1" applyFont="1" applyFill="1" applyBorder="1" applyAlignment="1">
      <alignment horizontal="center" vertical="center"/>
    </xf>
    <xf numFmtId="0" fontId="138" fillId="0" borderId="0" xfId="120" applyFont="1" applyFill="1" applyBorder="1" applyAlignment="1">
      <alignment horizontal="center" vertical="top"/>
    </xf>
    <xf numFmtId="0" fontId="139" fillId="0" borderId="0" xfId="119" applyFont="1" applyBorder="1" applyAlignment="1">
      <alignment horizontal="center" vertical="top"/>
    </xf>
    <xf numFmtId="0" fontId="137" fillId="0" borderId="0" xfId="120" applyFont="1" applyFill="1" applyBorder="1" applyAlignment="1">
      <alignment horizontal="center" vertical="top"/>
    </xf>
    <xf numFmtId="0" fontId="89" fillId="0" borderId="0" xfId="119" applyFont="1" applyBorder="1" applyAlignment="1">
      <alignment horizontal="center" vertical="top"/>
    </xf>
    <xf numFmtId="0" fontId="142" fillId="0" borderId="0" xfId="115" applyFont="1" applyBorder="1" applyAlignment="1">
      <alignment horizontal="center"/>
    </xf>
    <xf numFmtId="0" fontId="57" fillId="19" borderId="12" xfId="116" applyFont="1" applyFill="1" applyBorder="1" applyAlignment="1">
      <alignment horizontal="center" vertical="top"/>
    </xf>
    <xf numFmtId="0" fontId="82" fillId="27" borderId="12" xfId="116" applyFont="1" applyFill="1" applyBorder="1" applyAlignment="1">
      <alignment horizontal="center" vertical="top" shrinkToFit="1"/>
    </xf>
    <xf numFmtId="0" fontId="82" fillId="27" borderId="22" xfId="116" applyFont="1" applyFill="1" applyBorder="1" applyAlignment="1">
      <alignment horizontal="center" vertical="top" shrinkToFit="1"/>
    </xf>
    <xf numFmtId="0" fontId="82" fillId="27" borderId="13" xfId="116" applyFont="1" applyFill="1" applyBorder="1" applyAlignment="1">
      <alignment horizontal="center" vertical="top" shrinkToFit="1"/>
    </xf>
    <xf numFmtId="0" fontId="147" fillId="0" borderId="0" xfId="116" applyFont="1" applyFill="1" applyBorder="1" applyAlignment="1">
      <alignment horizontal="center" vertical="top"/>
    </xf>
    <xf numFmtId="0" fontId="74" fillId="27" borderId="10" xfId="0" applyFont="1" applyFill="1" applyBorder="1" applyAlignment="1">
      <alignment horizontal="center" vertical="top" wrapText="1"/>
    </xf>
    <xf numFmtId="0" fontId="74" fillId="27" borderId="12" xfId="0" applyFont="1" applyFill="1" applyBorder="1" applyAlignment="1">
      <alignment horizontal="center" vertical="top" wrapText="1"/>
    </xf>
    <xf numFmtId="0" fontId="82" fillId="27" borderId="24" xfId="0" applyFont="1" applyFill="1" applyBorder="1" applyAlignment="1">
      <alignment horizontal="center" vertical="center" wrapText="1"/>
    </xf>
    <xf numFmtId="0" fontId="82" fillId="27" borderId="12" xfId="0" applyFont="1" applyFill="1" applyBorder="1" applyAlignment="1">
      <alignment horizontal="center" vertical="center" wrapText="1"/>
    </xf>
    <xf numFmtId="0" fontId="71" fillId="0" borderId="0" xfId="0" applyFont="1" applyBorder="1" applyAlignment="1">
      <alignment horizontal="center" vertical="center"/>
    </xf>
    <xf numFmtId="0" fontId="146" fillId="0" borderId="0" xfId="0" applyFont="1" applyBorder="1" applyAlignment="1">
      <alignment horizontal="center" vertical="top"/>
    </xf>
    <xf numFmtId="0" fontId="53" fillId="0" borderId="0" xfId="119" applyFont="1" applyBorder="1" applyAlignment="1">
      <alignment horizontal="center" vertical="top"/>
    </xf>
    <xf numFmtId="0" fontId="152" fillId="0" borderId="0" xfId="0" applyFont="1" applyFill="1" applyBorder="1" applyAlignment="1">
      <alignment horizontal="center" vertical="top" wrapText="1" shrinkToFit="1"/>
    </xf>
    <xf numFmtId="0" fontId="69" fillId="27" borderId="67" xfId="0" applyFont="1" applyFill="1" applyBorder="1" applyAlignment="1">
      <alignment horizontal="center" vertical="top"/>
    </xf>
    <xf numFmtId="0" fontId="71" fillId="0" borderId="0" xfId="0" applyFont="1" applyFill="1" applyBorder="1" applyAlignment="1">
      <alignment horizontal="center" vertical="top"/>
    </xf>
    <xf numFmtId="0" fontId="89" fillId="0" borderId="0" xfId="0" applyFont="1" applyFill="1" applyBorder="1" applyAlignment="1">
      <alignment horizontal="center" vertical="top"/>
    </xf>
    <xf numFmtId="0" fontId="69" fillId="27" borderId="31" xfId="121" applyFont="1" applyFill="1" applyBorder="1" applyAlignment="1">
      <alignment horizontal="center" vertical="center" wrapText="1"/>
    </xf>
    <xf numFmtId="3" fontId="69" fillId="27" borderId="31" xfId="0" applyNumberFormat="1" applyFont="1" applyFill="1" applyBorder="1" applyAlignment="1">
      <alignment horizontal="center" vertical="center" wrapText="1"/>
    </xf>
    <xf numFmtId="2" fontId="69" fillId="27" borderId="32" xfId="121" applyNumberFormat="1" applyFont="1" applyFill="1" applyBorder="1" applyAlignment="1">
      <alignment horizontal="center" vertical="center" wrapText="1"/>
    </xf>
    <xf numFmtId="0" fontId="69" fillId="27" borderId="55" xfId="121" applyFont="1" applyFill="1" applyBorder="1" applyAlignment="1">
      <alignment horizontal="center" vertical="center"/>
    </xf>
    <xf numFmtId="0" fontId="69" fillId="27" borderId="31" xfId="121" applyFont="1" applyFill="1" applyBorder="1" applyAlignment="1">
      <alignment horizontal="left" vertical="center"/>
    </xf>
    <xf numFmtId="0" fontId="69" fillId="27" borderId="31" xfId="121" applyFont="1" applyFill="1" applyBorder="1" applyAlignment="1">
      <alignment horizontal="center" vertical="center"/>
    </xf>
    <xf numFmtId="0" fontId="71" fillId="0" borderId="0" xfId="0" applyFont="1" applyBorder="1" applyAlignment="1">
      <alignment horizontal="center" vertical="top"/>
    </xf>
    <xf numFmtId="0" fontId="155" fillId="0" borderId="0" xfId="0" applyFont="1" applyBorder="1" applyAlignment="1">
      <alignment horizontal="center" vertical="top"/>
    </xf>
    <xf numFmtId="0" fontId="82" fillId="27" borderId="16" xfId="0" applyFont="1" applyFill="1" applyBorder="1" applyAlignment="1">
      <alignment horizontal="center" vertical="top"/>
    </xf>
    <xf numFmtId="0" fontId="114" fillId="27" borderId="107" xfId="0" applyFont="1" applyFill="1" applyBorder="1" applyAlignment="1">
      <alignment horizontal="center" vertical="top" wrapText="1"/>
    </xf>
    <xf numFmtId="0" fontId="82" fillId="27" borderId="108" xfId="0" applyFont="1" applyFill="1" applyBorder="1" applyAlignment="1">
      <alignment horizontal="center" vertical="top" wrapText="1"/>
    </xf>
    <xf numFmtId="0" fontId="71" fillId="0" borderId="0" xfId="0" applyFont="1" applyFill="1" applyBorder="1" applyAlignment="1">
      <alignment horizontal="center" vertical="top" wrapText="1"/>
    </xf>
    <xf numFmtId="0" fontId="82" fillId="27" borderId="11" xfId="0" applyFont="1" applyFill="1" applyBorder="1" applyAlignment="1">
      <alignment horizontal="center" vertical="top" wrapText="1"/>
    </xf>
  </cellXfs>
  <cellStyles count="133">
    <cellStyle name="20% - Accent1" xfId="1"/>
    <cellStyle name="20% - Accent2" xfId="2"/>
    <cellStyle name="20% - Accent3" xfId="3"/>
    <cellStyle name="20% - Accent4" xfId="4"/>
    <cellStyle name="20% - Accent5" xfId="5"/>
    <cellStyle name="20% - Accent6" xfId="6"/>
    <cellStyle name="20% - Акцент1 2" xfId="7"/>
    <cellStyle name="20% - Акцент2 2" xfId="8"/>
    <cellStyle name="20% - Акцент3 2" xfId="9"/>
    <cellStyle name="20% - Акцент4 2" xfId="10"/>
    <cellStyle name="20% - Акцент5 2" xfId="11"/>
    <cellStyle name="20% - Акцент6 2" xfId="12"/>
    <cellStyle name="40% - Accent1" xfId="13"/>
    <cellStyle name="40% - Accent2" xfId="14"/>
    <cellStyle name="40% - Accent3" xfId="15"/>
    <cellStyle name="40% - Accent4" xfId="16"/>
    <cellStyle name="40% - Accent5" xfId="17"/>
    <cellStyle name="40% - Accent6" xfId="18"/>
    <cellStyle name="40% - Акцент1 2" xfId="19"/>
    <cellStyle name="40% - Акцент2 2" xfId="20"/>
    <cellStyle name="40% - Акцент3 2" xfId="21"/>
    <cellStyle name="40% - Акцент4 2" xfId="22"/>
    <cellStyle name="40% - Акцент5 2" xfId="23"/>
    <cellStyle name="40% - Акцент6 2" xfId="24"/>
    <cellStyle name="60% - Accent1" xfId="25"/>
    <cellStyle name="60% - Accent2" xfId="26"/>
    <cellStyle name="60% - Accent3" xfId="27"/>
    <cellStyle name="60% - Accent4" xfId="28"/>
    <cellStyle name="60% - Accent5" xfId="29"/>
    <cellStyle name="60% - Accent6" xfId="30"/>
    <cellStyle name="60% - Акцент1 2" xfId="31"/>
    <cellStyle name="60% - Акцент2 2" xfId="32"/>
    <cellStyle name="60% - Акцент3 2" xfId="33"/>
    <cellStyle name="60% - Акцент4 2" xfId="34"/>
    <cellStyle name="60% - Акцент5 2" xfId="35"/>
    <cellStyle name="60% - Акцент6 2" xfId="36"/>
    <cellStyle name="Accent1" xfId="37"/>
    <cellStyle name="Accent1 - 20%" xfId="38"/>
    <cellStyle name="Accent1 - 40%" xfId="39"/>
    <cellStyle name="Accent1 - 60%" xfId="40"/>
    <cellStyle name="Accent1_DIAMEB work 1" xfId="41"/>
    <cellStyle name="Accent2" xfId="42"/>
    <cellStyle name="Accent2 - 20%" xfId="43"/>
    <cellStyle name="Accent2 - 40%" xfId="44"/>
    <cellStyle name="Accent2 - 60%" xfId="45"/>
    <cellStyle name="Accent2_DIAMEB work 1" xfId="46"/>
    <cellStyle name="Accent3" xfId="47"/>
    <cellStyle name="Accent3 - 20%" xfId="48"/>
    <cellStyle name="Accent3 - 40%" xfId="49"/>
    <cellStyle name="Accent3 - 60%" xfId="50"/>
    <cellStyle name="Accent3_DIAMEB work 1" xfId="51"/>
    <cellStyle name="Accent4" xfId="52"/>
    <cellStyle name="Accent4 - 20%" xfId="53"/>
    <cellStyle name="Accent4 - 40%" xfId="54"/>
    <cellStyle name="Accent4 - 60%" xfId="55"/>
    <cellStyle name="Accent4_DIAMEB work 1" xfId="56"/>
    <cellStyle name="Accent5" xfId="57"/>
    <cellStyle name="Accent5 - 20%" xfId="58"/>
    <cellStyle name="Accent5 - 40%" xfId="59"/>
    <cellStyle name="Accent5 - 60%" xfId="60"/>
    <cellStyle name="Accent5_DIAMEB work 1" xfId="61"/>
    <cellStyle name="Accent6" xfId="62"/>
    <cellStyle name="Accent6 - 20%" xfId="63"/>
    <cellStyle name="Accent6 - 40%" xfId="64"/>
    <cellStyle name="Accent6 - 60%" xfId="65"/>
    <cellStyle name="Accent6_DIAMEB work 1" xfId="66"/>
    <cellStyle name="Bad" xfId="67"/>
    <cellStyle name="Calculation" xfId="68"/>
    <cellStyle name="Check Cell" xfId="69"/>
    <cellStyle name="Emphasis 1" xfId="70"/>
    <cellStyle name="Emphasis 2" xfId="71"/>
    <cellStyle name="Emphasis 3" xfId="72"/>
    <cellStyle name="Euro" xfId="73"/>
    <cellStyle name="Explanatory Text" xfId="74"/>
    <cellStyle name="Good" xfId="75"/>
    <cellStyle name="Heading 1" xfId="76"/>
    <cellStyle name="Heading 2" xfId="77"/>
    <cellStyle name="Heading 3" xfId="78"/>
    <cellStyle name="Heading 4" xfId="79"/>
    <cellStyle name="Input" xfId="80"/>
    <cellStyle name="Linked Cell" xfId="81"/>
    <cellStyle name="Neutral" xfId="82"/>
    <cellStyle name="Normal_Assay Kit" xfId="132"/>
    <cellStyle name="Normale_Foglio1" xfId="83"/>
    <cellStyle name="Normalny 2" xfId="84"/>
    <cellStyle name="Normalny_Arkusz1" xfId="85"/>
    <cellStyle name="Note" xfId="86"/>
    <cellStyle name="Output" xfId="87"/>
    <cellStyle name="Sheet Title" xfId="88"/>
    <cellStyle name="Standard_Price01" xfId="89"/>
    <cellStyle name="Style 1" xfId="90"/>
    <cellStyle name="Title" xfId="91"/>
    <cellStyle name="Total" xfId="92"/>
    <cellStyle name="Warning Text" xfId="93"/>
    <cellStyle name="Акцент1 2" xfId="94"/>
    <cellStyle name="Акцент2 2" xfId="95"/>
    <cellStyle name="Акцент3 2" xfId="96"/>
    <cellStyle name="Акцент4 2" xfId="97"/>
    <cellStyle name="Акцент5 2" xfId="98"/>
    <cellStyle name="Акцент6 2" xfId="99"/>
    <cellStyle name="Ввод  2" xfId="100"/>
    <cellStyle name="Вывод 2" xfId="101"/>
    <cellStyle name="Вычисление 2" xfId="102"/>
    <cellStyle name="Заголовок 1 2" xfId="103"/>
    <cellStyle name="Заголовок 2 2" xfId="104"/>
    <cellStyle name="Заголовок 3 2" xfId="105"/>
    <cellStyle name="Заголовок 4 2" xfId="106"/>
    <cellStyle name="Итог 2" xfId="107"/>
    <cellStyle name="Контрольная ячейка 2" xfId="108"/>
    <cellStyle name="Название 2" xfId="109"/>
    <cellStyle name="Нейтральный 2" xfId="110"/>
    <cellStyle name="Обычный" xfId="0" builtinId="0"/>
    <cellStyle name="Обычный 2" xfId="111"/>
    <cellStyle name="Обычный 2 2" xfId="112"/>
    <cellStyle name="Обычный 2 3" xfId="129"/>
    <cellStyle name="Обычный 2 3 2" xfId="130"/>
    <cellStyle name="Обычный 2 4" xfId="131"/>
    <cellStyle name="Обычный_222" xfId="113"/>
    <cellStyle name="Обычный_Catalogue 2003" xfId="114"/>
    <cellStyle name="Обычный_Diameb 2006" xfId="115"/>
    <cellStyle name="Обычный_DIAMEB work 1" xfId="116"/>
    <cellStyle name="Обычный_Haematology 2005-eur" xfId="117"/>
    <cellStyle name="Обычный_ILU ALLERG work 070601" xfId="118"/>
    <cellStyle name="Обычный_Prestige" xfId="119"/>
    <cellStyle name="Обычный_Price rapid" xfId="120"/>
    <cellStyle name="Обычный_Книга1" xfId="121"/>
    <cellStyle name="Обычный_Розхідні аналіз. електроліт." xfId="122"/>
    <cellStyle name="Плохой 2" xfId="123"/>
    <cellStyle name="Пояснение 2" xfId="124"/>
    <cellStyle name="Примечание 2" xfId="125"/>
    <cellStyle name="Связанная ячейка 2" xfId="126"/>
    <cellStyle name="Текст предупреждения 2" xfId="127"/>
    <cellStyle name="Хороший 2" xfId="12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FFA093"/>
      <rgbColor rgb="00800080"/>
      <rgbColor rgb="00008080"/>
      <rgbColor rgb="00C0C0C0"/>
      <rgbColor rgb="00808080"/>
      <rgbColor rgb="00B1B1A4"/>
      <rgbColor rgb="00993366"/>
      <rgbColor rgb="00FFFFCC"/>
      <rgbColor rgb="00CCFFFF"/>
      <rgbColor rgb="00660066"/>
      <rgbColor rgb="00FF8080"/>
      <rgbColor rgb="000066CC"/>
      <rgbColor rgb="00CCCCFF"/>
      <rgbColor rgb="00000080"/>
      <rgbColor rgb="00FF00FF"/>
      <rgbColor rgb="00D0D0C3"/>
      <rgbColor rgb="0000FFFF"/>
      <rgbColor rgb="00800080"/>
      <rgbColor rgb="00800000"/>
      <rgbColor rgb="00008080"/>
      <rgbColor rgb="000000FF"/>
      <rgbColor rgb="0000CCFF"/>
      <rgbColor rgb="00E5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13</xdr:col>
      <xdr:colOff>165100</xdr:colOff>
      <xdr:row>23</xdr:row>
      <xdr:rowOff>19050</xdr:rowOff>
    </xdr:from>
    <xdr:to>
      <xdr:col>29</xdr:col>
      <xdr:colOff>165100</xdr:colOff>
      <xdr:row>25</xdr:row>
      <xdr:rowOff>19050</xdr:rowOff>
    </xdr:to>
    <xdr:sp macro="" textlink="" fLocksText="0">
      <xdr:nvSpPr>
        <xdr:cNvPr id="1025" name="Автофигура 1"/>
        <xdr:cNvSpPr>
          <a:spLocks noChangeArrowheads="1"/>
        </xdr:cNvSpPr>
      </xdr:nvSpPr>
      <xdr:spPr bwMode="auto">
        <a:xfrm>
          <a:off x="2724150" y="4445000"/>
          <a:ext cx="3149600" cy="330200"/>
        </a:xfrm>
        <a:prstGeom prst="roundRect">
          <a:avLst>
            <a:gd name="adj" fmla="val 50000"/>
          </a:avLst>
        </a:prstGeom>
        <a:noFill/>
        <a:ln w="9360">
          <a:solidFill>
            <a:srgbClr val="000000"/>
          </a:solidFill>
          <a:miter lim="800000"/>
          <a:headEnd/>
          <a:tailEnd/>
        </a:ln>
        <a:effectLst/>
      </xdr:spPr>
      <xdr:txBody>
        <a:bodyPr vertOverflow="clip" wrap="square" lIns="90000" tIns="46800" rIns="90000" bIns="46800" anchor="ctr" upright="1"/>
        <a:lstStyle/>
        <a:p>
          <a:pPr algn="ctr" rtl="0">
            <a:defRPr sz="1000"/>
          </a:pPr>
          <a:r>
            <a:rPr lang="ru-RU" sz="1200" b="1" i="0" u="none" strike="noStrike" baseline="0">
              <a:solidFill>
                <a:srgbClr val="000000"/>
              </a:solidFill>
              <a:latin typeface="Arial"/>
              <a:cs typeface="Arial"/>
            </a:rPr>
            <a:t>ІМУНОХІМІЧНИЙ АНАЛІЗ</a:t>
          </a:r>
        </a:p>
        <a:p>
          <a:pPr algn="ctr" rtl="0">
            <a:defRPr sz="1000"/>
          </a:pPr>
          <a:endParaRPr lang="ru-RU" sz="1200" b="1" i="0" u="none" strike="noStrike" baseline="0">
            <a:solidFill>
              <a:srgbClr val="000000"/>
            </a:solidFill>
            <a:latin typeface="Arial"/>
            <a:cs typeface="Arial"/>
          </a:endParaRPr>
        </a:p>
        <a:p>
          <a:pPr algn="ctr" rtl="0">
            <a:defRPr sz="1000"/>
          </a:pPr>
          <a:r>
            <a:rPr lang="ru-RU" sz="1100" b="0" i="0" u="none" strike="noStrike" baseline="0">
              <a:solidFill>
                <a:srgbClr val="000000"/>
              </a:solidFill>
              <a:latin typeface="Times New Roman"/>
              <a:cs typeface="Times New Roman"/>
            </a:rPr>
            <a:t> </a:t>
          </a:r>
        </a:p>
      </xdr:txBody>
    </xdr:sp>
    <xdr:clientData/>
  </xdr:twoCellAnchor>
  <xdr:twoCellAnchor>
    <xdr:from>
      <xdr:col>1</xdr:col>
      <xdr:colOff>196850</xdr:colOff>
      <xdr:row>28</xdr:row>
      <xdr:rowOff>19050</xdr:rowOff>
    </xdr:from>
    <xdr:to>
      <xdr:col>13</xdr:col>
      <xdr:colOff>184150</xdr:colOff>
      <xdr:row>30</xdr:row>
      <xdr:rowOff>19050</xdr:rowOff>
    </xdr:to>
    <xdr:sp macro="" textlink="" fLocksText="0">
      <xdr:nvSpPr>
        <xdr:cNvPr id="1026" name="Автофигура 2"/>
        <xdr:cNvSpPr>
          <a:spLocks noChangeArrowheads="1"/>
        </xdr:cNvSpPr>
      </xdr:nvSpPr>
      <xdr:spPr bwMode="auto">
        <a:xfrm>
          <a:off x="393700" y="5270500"/>
          <a:ext cx="2349500" cy="330200"/>
        </a:xfrm>
        <a:prstGeom prst="roundRect">
          <a:avLst>
            <a:gd name="adj" fmla="val 50000"/>
          </a:avLst>
        </a:prstGeom>
        <a:noFill/>
        <a:ln w="9360">
          <a:solidFill>
            <a:srgbClr val="000000"/>
          </a:solidFill>
          <a:miter lim="800000"/>
          <a:headEnd/>
          <a:tailEnd/>
        </a:ln>
        <a:effectLst/>
      </xdr:spPr>
      <xdr:txBody>
        <a:bodyPr vertOverflow="clip" wrap="square" lIns="20160" tIns="20160" rIns="20160" bIns="20160" anchor="ctr" upright="1"/>
        <a:lstStyle/>
        <a:p>
          <a:pPr algn="ctr" rtl="0">
            <a:defRPr sz="1000"/>
          </a:pPr>
          <a:r>
            <a:rPr lang="ru-RU" sz="1200" b="1" i="0" u="none" strike="noStrike" baseline="0">
              <a:solidFill>
                <a:srgbClr val="000000"/>
              </a:solidFill>
              <a:latin typeface="Arial"/>
              <a:cs typeface="Arial"/>
            </a:rPr>
            <a:t>ТУРБІДІМЕТРІЯ</a:t>
          </a:r>
        </a:p>
        <a:p>
          <a:pPr algn="ctr" rtl="0">
            <a:defRPr sz="1000"/>
          </a:pPr>
          <a:r>
            <a:rPr lang="ru-RU" sz="1200" b="0" i="0" u="none" strike="noStrike" baseline="0">
              <a:solidFill>
                <a:srgbClr val="000000"/>
              </a:solidFill>
              <a:latin typeface="Times New Roman"/>
              <a:cs typeface="Times New Roman"/>
            </a:rPr>
            <a:t> </a:t>
          </a:r>
        </a:p>
        <a:p>
          <a:pPr algn="ctr"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2</xdr:col>
      <xdr:colOff>0</xdr:colOff>
      <xdr:row>35</xdr:row>
      <xdr:rowOff>76200</xdr:rowOff>
    </xdr:from>
    <xdr:to>
      <xdr:col>16</xdr:col>
      <xdr:colOff>184150</xdr:colOff>
      <xdr:row>37</xdr:row>
      <xdr:rowOff>88900</xdr:rowOff>
    </xdr:to>
    <xdr:sp macro="" textlink="" fLocksText="0">
      <xdr:nvSpPr>
        <xdr:cNvPr id="1027" name="Автофигура 3"/>
        <xdr:cNvSpPr>
          <a:spLocks noChangeArrowheads="1"/>
        </xdr:cNvSpPr>
      </xdr:nvSpPr>
      <xdr:spPr bwMode="auto">
        <a:xfrm>
          <a:off x="393700" y="6483350"/>
          <a:ext cx="2940050" cy="336550"/>
        </a:xfrm>
        <a:prstGeom prst="roundRect">
          <a:avLst>
            <a:gd name="adj" fmla="val 50000"/>
          </a:avLst>
        </a:prstGeom>
        <a:noFill/>
        <a:ln w="9360">
          <a:solidFill>
            <a:srgbClr val="000000"/>
          </a:solidFill>
          <a:miter lim="800000"/>
          <a:headEnd/>
          <a:tailEnd/>
        </a:ln>
        <a:effectLst/>
      </xdr:spPr>
      <xdr:txBody>
        <a:bodyPr vertOverflow="clip" wrap="square" lIns="20160" tIns="20160" rIns="20160" bIns="20160" anchor="ctr" upright="1"/>
        <a:lstStyle/>
        <a:p>
          <a:pPr algn="ctr" rtl="0">
            <a:defRPr sz="1000"/>
          </a:pPr>
          <a:r>
            <a:rPr lang="ru-RU" sz="1200" b="1" i="0" u="none" strike="noStrike" baseline="0">
              <a:solidFill>
                <a:srgbClr val="000000"/>
              </a:solidFill>
              <a:latin typeface="Arial"/>
              <a:cs typeface="Arial"/>
            </a:rPr>
            <a:t>ЕКСПРЕС-ДІАГНОСТИКА</a:t>
          </a:r>
        </a:p>
        <a:p>
          <a:pPr algn="ctr"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16</xdr:col>
      <xdr:colOff>0</xdr:colOff>
      <xdr:row>28</xdr:row>
      <xdr:rowOff>0</xdr:rowOff>
    </xdr:from>
    <xdr:to>
      <xdr:col>29</xdr:col>
      <xdr:colOff>165100</xdr:colOff>
      <xdr:row>29</xdr:row>
      <xdr:rowOff>165100</xdr:rowOff>
    </xdr:to>
    <xdr:sp macro="" textlink="" fLocksText="0">
      <xdr:nvSpPr>
        <xdr:cNvPr id="1028" name="Автофигура 4"/>
        <xdr:cNvSpPr>
          <a:spLocks noChangeArrowheads="1"/>
        </xdr:cNvSpPr>
      </xdr:nvSpPr>
      <xdr:spPr bwMode="auto">
        <a:xfrm>
          <a:off x="3149600" y="5251450"/>
          <a:ext cx="2724150" cy="330200"/>
        </a:xfrm>
        <a:prstGeom prst="roundRect">
          <a:avLst>
            <a:gd name="adj" fmla="val 50000"/>
          </a:avLst>
        </a:prstGeom>
        <a:noFill/>
        <a:ln w="9360">
          <a:solidFill>
            <a:srgbClr val="000000"/>
          </a:solidFill>
          <a:miter lim="800000"/>
          <a:headEnd/>
          <a:tailEnd/>
        </a:ln>
        <a:effectLst/>
      </xdr:spPr>
      <xdr:txBody>
        <a:bodyPr vertOverflow="clip" wrap="square" lIns="20160" tIns="20160" rIns="20160" bIns="20160" anchor="ctr" upright="1"/>
        <a:lstStyle/>
        <a:p>
          <a:pPr algn="ctr" rtl="0">
            <a:defRPr sz="1000"/>
          </a:pPr>
          <a:r>
            <a:rPr lang="ru-RU" sz="1200" b="1" i="0" u="none" strike="noStrike" baseline="0">
              <a:solidFill>
                <a:srgbClr val="000000"/>
              </a:solidFill>
              <a:latin typeface="Arial"/>
              <a:cs typeface="Arial"/>
            </a:rPr>
            <a:t>ГЕМАТОЛОГІЯ</a:t>
          </a:r>
        </a:p>
        <a:p>
          <a:pPr algn="ctr"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196850</xdr:colOff>
      <xdr:row>33</xdr:row>
      <xdr:rowOff>19050</xdr:rowOff>
    </xdr:from>
    <xdr:to>
      <xdr:col>15</xdr:col>
      <xdr:colOff>184150</xdr:colOff>
      <xdr:row>35</xdr:row>
      <xdr:rowOff>0</xdr:rowOff>
    </xdr:to>
    <xdr:sp macro="" textlink="" fLocksText="0">
      <xdr:nvSpPr>
        <xdr:cNvPr id="1029" name="Автофигура 5"/>
        <xdr:cNvSpPr>
          <a:spLocks noChangeArrowheads="1"/>
        </xdr:cNvSpPr>
      </xdr:nvSpPr>
      <xdr:spPr bwMode="auto">
        <a:xfrm>
          <a:off x="393700" y="6096000"/>
          <a:ext cx="2743200" cy="311150"/>
        </a:xfrm>
        <a:prstGeom prst="roundRect">
          <a:avLst>
            <a:gd name="adj" fmla="val 50000"/>
          </a:avLst>
        </a:prstGeom>
        <a:noFill/>
        <a:ln w="9360">
          <a:solidFill>
            <a:srgbClr val="000000"/>
          </a:solidFill>
          <a:miter lim="800000"/>
          <a:headEnd/>
          <a:tailEnd/>
        </a:ln>
        <a:effectLst/>
      </xdr:spPr>
      <xdr:txBody>
        <a:bodyPr vertOverflow="clip" wrap="square" lIns="20160" tIns="20160" rIns="20160" bIns="20160" anchor="ctr" upright="1"/>
        <a:lstStyle/>
        <a:p>
          <a:pPr algn="ctr" rtl="0">
            <a:defRPr sz="1000"/>
          </a:pPr>
          <a:r>
            <a:rPr lang="ru-RU" sz="1200" b="1" i="0" u="none" strike="noStrike" baseline="0">
              <a:solidFill>
                <a:srgbClr val="000000"/>
              </a:solidFill>
              <a:latin typeface="Arial"/>
              <a:cs typeface="Arial"/>
            </a:rPr>
            <a:t>АЛЕРГОДІАГНОСТИКА</a:t>
          </a:r>
        </a:p>
        <a:p>
          <a:pPr algn="ctr"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196850</xdr:colOff>
      <xdr:row>23</xdr:row>
      <xdr:rowOff>0</xdr:rowOff>
    </xdr:from>
    <xdr:to>
      <xdr:col>11</xdr:col>
      <xdr:colOff>146050</xdr:colOff>
      <xdr:row>24</xdr:row>
      <xdr:rowOff>165100</xdr:rowOff>
    </xdr:to>
    <xdr:sp macro="" textlink="" fLocksText="0">
      <xdr:nvSpPr>
        <xdr:cNvPr id="1030" name="Автофигура 6"/>
        <xdr:cNvSpPr>
          <a:spLocks noChangeArrowheads="1"/>
        </xdr:cNvSpPr>
      </xdr:nvSpPr>
      <xdr:spPr bwMode="auto">
        <a:xfrm>
          <a:off x="393700" y="4425950"/>
          <a:ext cx="1917700" cy="330200"/>
        </a:xfrm>
        <a:prstGeom prst="roundRect">
          <a:avLst>
            <a:gd name="adj" fmla="val 50000"/>
          </a:avLst>
        </a:prstGeom>
        <a:noFill/>
        <a:ln w="9360">
          <a:solidFill>
            <a:srgbClr val="000000"/>
          </a:solidFill>
          <a:miter lim="800000"/>
          <a:headEnd/>
          <a:tailEnd/>
        </a:ln>
        <a:effectLst/>
      </xdr:spPr>
      <xdr:txBody>
        <a:bodyPr vertOverflow="clip" wrap="square" lIns="90000" tIns="46800" rIns="90000" bIns="46800" anchor="ctr" upright="1"/>
        <a:lstStyle/>
        <a:p>
          <a:pPr algn="ctr" rtl="0">
            <a:defRPr sz="1000"/>
          </a:pPr>
          <a:r>
            <a:rPr lang="ru-RU" sz="1200" b="1" i="0" u="none" strike="noStrike" baseline="0">
              <a:solidFill>
                <a:srgbClr val="000000"/>
              </a:solidFill>
              <a:latin typeface="Arial"/>
              <a:cs typeface="Arial"/>
            </a:rPr>
            <a:t>ОБЛАДНАННЯ</a:t>
          </a:r>
        </a:p>
        <a:p>
          <a:pPr algn="ctr"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2</xdr:col>
      <xdr:colOff>0</xdr:colOff>
      <xdr:row>38</xdr:row>
      <xdr:rowOff>0</xdr:rowOff>
    </xdr:from>
    <xdr:to>
      <xdr:col>18</xdr:col>
      <xdr:colOff>88923</xdr:colOff>
      <xdr:row>40</xdr:row>
      <xdr:rowOff>0</xdr:rowOff>
    </xdr:to>
    <xdr:sp macro="" textlink="" fLocksText="0">
      <xdr:nvSpPr>
        <xdr:cNvPr id="1031" name="Автофигура 7"/>
        <xdr:cNvSpPr>
          <a:spLocks noChangeArrowheads="1"/>
        </xdr:cNvSpPr>
      </xdr:nvSpPr>
      <xdr:spPr bwMode="auto">
        <a:xfrm>
          <a:off x="393700" y="6902450"/>
          <a:ext cx="3244850" cy="330200"/>
        </a:xfrm>
        <a:prstGeom prst="roundRect">
          <a:avLst>
            <a:gd name="adj" fmla="val 50000"/>
          </a:avLst>
        </a:prstGeom>
        <a:noFill/>
        <a:ln w="9360">
          <a:solidFill>
            <a:srgbClr val="000000"/>
          </a:solidFill>
          <a:miter lim="800000"/>
          <a:headEnd/>
          <a:tailEnd/>
        </a:ln>
        <a:effectLst/>
      </xdr:spPr>
      <xdr:txBody>
        <a:bodyPr vertOverflow="clip" wrap="square" lIns="20160" tIns="20160" rIns="20160" bIns="20160" anchor="ctr" upright="1"/>
        <a:lstStyle/>
        <a:p>
          <a:pPr algn="ctr" rtl="0">
            <a:defRPr sz="1000"/>
          </a:pPr>
          <a:r>
            <a:rPr lang="ru-RU" sz="1200" b="1" i="0" u="none" strike="noStrike" baseline="0">
              <a:solidFill>
                <a:srgbClr val="000000"/>
              </a:solidFill>
              <a:latin typeface="Arial"/>
              <a:cs typeface="Arial"/>
            </a:rPr>
            <a:t>СИСТЕМИ АВТОМАТИЧН. МІКРОСКОПІЇ</a:t>
          </a:r>
        </a:p>
        <a:p>
          <a:pPr algn="ctr" rtl="0">
            <a:defRPr sz="1000"/>
          </a:pPr>
          <a:endParaRPr lang="ru-RU" sz="1200" b="1" i="0" u="none" strike="noStrike" baseline="0">
            <a:solidFill>
              <a:srgbClr val="000000"/>
            </a:solidFill>
            <a:latin typeface="Arial"/>
            <a:cs typeface="Arial"/>
          </a:endParaRPr>
        </a:p>
      </xdr:txBody>
    </xdr:sp>
    <xdr:clientData/>
  </xdr:twoCellAnchor>
  <xdr:twoCellAnchor>
    <xdr:from>
      <xdr:col>3</xdr:col>
      <xdr:colOff>0</xdr:colOff>
      <xdr:row>42</xdr:row>
      <xdr:rowOff>0</xdr:rowOff>
    </xdr:from>
    <xdr:to>
      <xdr:col>3</xdr:col>
      <xdr:colOff>85725</xdr:colOff>
      <xdr:row>43</xdr:row>
      <xdr:rowOff>47625</xdr:rowOff>
    </xdr:to>
    <xdr:sp macro="" textlink="">
      <xdr:nvSpPr>
        <xdr:cNvPr id="1064" name="Поле 8"/>
        <xdr:cNvSpPr txBox="1">
          <a:spLocks noChangeArrowheads="1"/>
        </xdr:cNvSpPr>
      </xdr:nvSpPr>
      <xdr:spPr bwMode="auto">
        <a:xfrm>
          <a:off x="571500" y="7477125"/>
          <a:ext cx="85725" cy="209550"/>
        </a:xfrm>
        <a:prstGeom prst="rect">
          <a:avLst/>
        </a:prstGeom>
        <a:noFill/>
        <a:ln w="9525">
          <a:noFill/>
          <a:round/>
          <a:headEnd/>
          <a:tailEnd/>
        </a:ln>
      </xdr:spPr>
    </xdr:sp>
    <xdr:clientData/>
  </xdr:twoCellAnchor>
  <xdr:twoCellAnchor>
    <xdr:from>
      <xdr:col>11</xdr:col>
      <xdr:colOff>133350</xdr:colOff>
      <xdr:row>0</xdr:row>
      <xdr:rowOff>19050</xdr:rowOff>
    </xdr:from>
    <xdr:to>
      <xdr:col>19</xdr:col>
      <xdr:colOff>76200</xdr:colOff>
      <xdr:row>4</xdr:row>
      <xdr:rowOff>114300</xdr:rowOff>
    </xdr:to>
    <xdr:pic>
      <xdr:nvPicPr>
        <xdr:cNvPr id="1065" name="Рисунок 9"/>
        <xdr:cNvPicPr>
          <a:picLocks noChangeAspect="1" noChangeArrowheads="1"/>
        </xdr:cNvPicPr>
      </xdr:nvPicPr>
      <xdr:blipFill>
        <a:blip xmlns:r="http://schemas.openxmlformats.org/officeDocument/2006/relationships" r:embed="rId1" cstate="print"/>
        <a:srcRect/>
        <a:stretch>
          <a:fillRect/>
        </a:stretch>
      </xdr:blipFill>
      <xdr:spPr bwMode="auto">
        <a:xfrm>
          <a:off x="2228850" y="19050"/>
          <a:ext cx="1466850" cy="742950"/>
        </a:xfrm>
        <a:prstGeom prst="rect">
          <a:avLst/>
        </a:prstGeom>
        <a:noFill/>
        <a:ln w="9525">
          <a:noFill/>
          <a:round/>
          <a:headEnd/>
          <a:tailEnd/>
        </a:ln>
      </xdr:spPr>
    </xdr:pic>
    <xdr:clientData/>
  </xdr:twoCellAnchor>
  <xdr:twoCellAnchor>
    <xdr:from>
      <xdr:col>14</xdr:col>
      <xdr:colOff>165100</xdr:colOff>
      <xdr:row>25</xdr:row>
      <xdr:rowOff>95250</xdr:rowOff>
    </xdr:from>
    <xdr:to>
      <xdr:col>29</xdr:col>
      <xdr:colOff>184150</xdr:colOff>
      <xdr:row>27</xdr:row>
      <xdr:rowOff>95250</xdr:rowOff>
    </xdr:to>
    <xdr:sp macro="" textlink="" fLocksText="0">
      <xdr:nvSpPr>
        <xdr:cNvPr id="1034" name="Автофигура 10"/>
        <xdr:cNvSpPr>
          <a:spLocks noChangeArrowheads="1"/>
        </xdr:cNvSpPr>
      </xdr:nvSpPr>
      <xdr:spPr bwMode="auto">
        <a:xfrm>
          <a:off x="2921000" y="4851400"/>
          <a:ext cx="2971800" cy="330200"/>
        </a:xfrm>
        <a:prstGeom prst="roundRect">
          <a:avLst>
            <a:gd name="adj" fmla="val 50000"/>
          </a:avLst>
        </a:prstGeom>
        <a:noFill/>
        <a:ln w="9360">
          <a:solidFill>
            <a:srgbClr val="000000"/>
          </a:solidFill>
          <a:miter lim="800000"/>
          <a:headEnd/>
          <a:tailEnd/>
        </a:ln>
        <a:effectLst/>
      </xdr:spPr>
      <xdr:txBody>
        <a:bodyPr vertOverflow="clip" wrap="square" lIns="90000" tIns="46800" rIns="90000" bIns="46800" anchor="ctr" upright="1"/>
        <a:lstStyle/>
        <a:p>
          <a:pPr algn="ctr" rtl="0">
            <a:defRPr sz="1000"/>
          </a:pPr>
          <a:r>
            <a:rPr lang="ru-RU" sz="1200" b="1" i="0" u="none" strike="noStrike" baseline="0">
              <a:solidFill>
                <a:srgbClr val="000000"/>
              </a:solidFill>
              <a:latin typeface="Arial"/>
              <a:cs typeface="Arial"/>
            </a:rPr>
            <a:t>ІМУНОФЕРМЕНТНИЙ АНАЛІЗ</a:t>
          </a:r>
        </a:p>
        <a:p>
          <a:pPr algn="ctr" rtl="0">
            <a:defRPr sz="1000"/>
          </a:pPr>
          <a:endParaRPr lang="ru-RU" sz="1200" b="1" i="0" u="none" strike="noStrike" baseline="0">
            <a:solidFill>
              <a:srgbClr val="000000"/>
            </a:solidFill>
            <a:latin typeface="Arial"/>
            <a:cs typeface="Arial"/>
          </a:endParaRPr>
        </a:p>
        <a:p>
          <a:pPr algn="ctr" rtl="0">
            <a:defRPr sz="1000"/>
          </a:pPr>
          <a:endParaRPr lang="ru-RU" sz="1200" b="1" i="0" u="none" strike="noStrike" baseline="0">
            <a:solidFill>
              <a:srgbClr val="000000"/>
            </a:solidFill>
            <a:latin typeface="Arial"/>
            <a:cs typeface="Arial"/>
          </a:endParaRPr>
        </a:p>
        <a:p>
          <a:pPr algn="ctr" rtl="0">
            <a:defRPr sz="1000"/>
          </a:pPr>
          <a:r>
            <a:rPr lang="ru-RU" sz="1100" b="0" i="0" u="none" strike="noStrike" baseline="0">
              <a:solidFill>
                <a:srgbClr val="000000"/>
              </a:solidFill>
              <a:latin typeface="Times New Roman"/>
              <a:cs typeface="Times New Roman"/>
            </a:rPr>
            <a:t> </a:t>
          </a:r>
        </a:p>
      </xdr:txBody>
    </xdr:sp>
    <xdr:clientData/>
  </xdr:twoCellAnchor>
  <xdr:twoCellAnchor>
    <xdr:from>
      <xdr:col>1</xdr:col>
      <xdr:colOff>196850</xdr:colOff>
      <xdr:row>25</xdr:row>
      <xdr:rowOff>95250</xdr:rowOff>
    </xdr:from>
    <xdr:to>
      <xdr:col>12</xdr:col>
      <xdr:colOff>165100</xdr:colOff>
      <xdr:row>27</xdr:row>
      <xdr:rowOff>95250</xdr:rowOff>
    </xdr:to>
    <xdr:sp macro="" textlink="" fLocksText="0">
      <xdr:nvSpPr>
        <xdr:cNvPr id="1035" name="Автофигура 11"/>
        <xdr:cNvSpPr>
          <a:spLocks noChangeArrowheads="1"/>
        </xdr:cNvSpPr>
      </xdr:nvSpPr>
      <xdr:spPr bwMode="auto">
        <a:xfrm>
          <a:off x="393700" y="4851400"/>
          <a:ext cx="2133600" cy="330200"/>
        </a:xfrm>
        <a:prstGeom prst="roundRect">
          <a:avLst>
            <a:gd name="adj" fmla="val 50000"/>
          </a:avLst>
        </a:prstGeom>
        <a:noFill/>
        <a:ln w="9360">
          <a:solidFill>
            <a:srgbClr val="000000"/>
          </a:solidFill>
          <a:miter lim="800000"/>
          <a:headEnd/>
          <a:tailEnd/>
        </a:ln>
        <a:effectLst/>
      </xdr:spPr>
      <xdr:txBody>
        <a:bodyPr vertOverflow="clip" wrap="square" lIns="20160" tIns="20160" rIns="20160" bIns="20160" anchor="ctr" upright="1"/>
        <a:lstStyle/>
        <a:p>
          <a:pPr algn="ctr" rtl="0">
            <a:defRPr sz="1000"/>
          </a:pPr>
          <a:r>
            <a:rPr lang="ru-RU" sz="1200" b="1" i="0" u="none" strike="noStrike" baseline="0">
              <a:solidFill>
                <a:srgbClr val="000000"/>
              </a:solidFill>
              <a:latin typeface="Arial"/>
              <a:cs typeface="Arial"/>
            </a:rPr>
            <a:t>КЛІНІЧНА ХІМІЯ</a:t>
          </a:r>
        </a:p>
        <a:p>
          <a:pPr algn="ctr" rtl="0">
            <a:defRPr sz="1000"/>
          </a:pPr>
          <a:endParaRPr lang="ru-RU" sz="1200" b="1" i="0" u="none" strike="noStrike" baseline="0">
            <a:solidFill>
              <a:srgbClr val="000000"/>
            </a:solidFill>
            <a:latin typeface="Arial"/>
            <a:cs typeface="Arial"/>
          </a:endParaRPr>
        </a:p>
        <a:p>
          <a:pPr algn="ctr" rtl="0">
            <a:defRPr sz="1000"/>
          </a:pPr>
          <a:endParaRPr lang="ru-RU" sz="1200" b="1" i="0" u="none" strike="noStrike" baseline="0">
            <a:solidFill>
              <a:srgbClr val="000000"/>
            </a:solidFill>
            <a:latin typeface="Arial"/>
            <a:cs typeface="Arial"/>
          </a:endParaRPr>
        </a:p>
        <a:p>
          <a:pPr algn="ctr" rtl="0">
            <a:defRPr sz="1000"/>
          </a:pPr>
          <a:r>
            <a:rPr lang="ru-RU" sz="1100" b="0" i="0" u="none" strike="noStrike" baseline="0">
              <a:solidFill>
                <a:srgbClr val="000000"/>
              </a:solidFill>
              <a:latin typeface="Times New Roman"/>
              <a:cs typeface="Times New Roman"/>
            </a:rPr>
            <a:t> </a:t>
          </a:r>
        </a:p>
      </xdr:txBody>
    </xdr:sp>
    <xdr:clientData/>
  </xdr:twoCellAnchor>
  <xdr:twoCellAnchor>
    <xdr:from>
      <xdr:col>2</xdr:col>
      <xdr:colOff>19050</xdr:colOff>
      <xdr:row>30</xdr:row>
      <xdr:rowOff>95250</xdr:rowOff>
    </xdr:from>
    <xdr:to>
      <xdr:col>14</xdr:col>
      <xdr:colOff>165100</xdr:colOff>
      <xdr:row>32</xdr:row>
      <xdr:rowOff>76200</xdr:rowOff>
    </xdr:to>
    <xdr:sp macro="" textlink="" fLocksText="0">
      <xdr:nvSpPr>
        <xdr:cNvPr id="1036" name="Автофигура 12"/>
        <xdr:cNvSpPr>
          <a:spLocks noChangeArrowheads="1"/>
        </xdr:cNvSpPr>
      </xdr:nvSpPr>
      <xdr:spPr bwMode="auto">
        <a:xfrm>
          <a:off x="412750" y="5676900"/>
          <a:ext cx="2508250" cy="311150"/>
        </a:xfrm>
        <a:prstGeom prst="roundRect">
          <a:avLst>
            <a:gd name="adj" fmla="val 50000"/>
          </a:avLst>
        </a:prstGeom>
        <a:noFill/>
        <a:ln w="9360">
          <a:solidFill>
            <a:srgbClr val="000000"/>
          </a:solidFill>
          <a:miter lim="800000"/>
          <a:headEnd/>
          <a:tailEnd/>
        </a:ln>
        <a:effectLst/>
      </xdr:spPr>
      <xdr:txBody>
        <a:bodyPr vertOverflow="clip" wrap="square" lIns="20160" tIns="20160" rIns="20160" bIns="20160" anchor="ctr" upright="1"/>
        <a:lstStyle/>
        <a:p>
          <a:pPr algn="ctr" rtl="0">
            <a:defRPr sz="1000"/>
          </a:pPr>
          <a:r>
            <a:rPr lang="ru-RU" sz="1200" b="1" i="0" u="none" strike="noStrike" baseline="0">
              <a:solidFill>
                <a:srgbClr val="000000"/>
              </a:solidFill>
              <a:latin typeface="Arial"/>
              <a:cs typeface="Arial"/>
            </a:rPr>
            <a:t>КОАГУЛОЛОГІЯ</a:t>
          </a:r>
        </a:p>
        <a:p>
          <a:pPr algn="ctr"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16</xdr:col>
      <xdr:colOff>165100</xdr:colOff>
      <xdr:row>30</xdr:row>
      <xdr:rowOff>76200</xdr:rowOff>
    </xdr:from>
    <xdr:to>
      <xdr:col>30</xdr:col>
      <xdr:colOff>19050</xdr:colOff>
      <xdr:row>32</xdr:row>
      <xdr:rowOff>76200</xdr:rowOff>
    </xdr:to>
    <xdr:sp macro="" textlink="" fLocksText="0">
      <xdr:nvSpPr>
        <xdr:cNvPr id="1037" name="Автофигура 13"/>
        <xdr:cNvSpPr>
          <a:spLocks noChangeArrowheads="1"/>
        </xdr:cNvSpPr>
      </xdr:nvSpPr>
      <xdr:spPr bwMode="auto">
        <a:xfrm>
          <a:off x="3314700" y="5657850"/>
          <a:ext cx="2609850" cy="330200"/>
        </a:xfrm>
        <a:prstGeom prst="roundRect">
          <a:avLst>
            <a:gd name="adj" fmla="val 50000"/>
          </a:avLst>
        </a:prstGeom>
        <a:noFill/>
        <a:ln w="9360">
          <a:solidFill>
            <a:srgbClr val="000000"/>
          </a:solidFill>
          <a:miter lim="800000"/>
          <a:headEnd/>
          <a:tailEnd/>
        </a:ln>
        <a:effectLst/>
      </xdr:spPr>
      <xdr:txBody>
        <a:bodyPr vertOverflow="clip" wrap="square" lIns="20160" tIns="20160" rIns="20160" bIns="20160" anchor="ctr" upright="1"/>
        <a:lstStyle/>
        <a:p>
          <a:pPr algn="ctr" rtl="0">
            <a:defRPr sz="1000"/>
          </a:pPr>
          <a:r>
            <a:rPr lang="ru-RU" sz="1200" b="1" i="0" u="none" strike="noStrike" baseline="0">
              <a:solidFill>
                <a:srgbClr val="000000"/>
              </a:solidFill>
              <a:latin typeface="Arial"/>
              <a:cs typeface="Arial"/>
            </a:rPr>
            <a:t>ЕЛЕКТРОФОРЕЗ</a:t>
          </a:r>
        </a:p>
        <a:p>
          <a:pPr algn="ctr"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18</xdr:col>
      <xdr:colOff>0</xdr:colOff>
      <xdr:row>33</xdr:row>
      <xdr:rowOff>19050</xdr:rowOff>
    </xdr:from>
    <xdr:to>
      <xdr:col>29</xdr:col>
      <xdr:colOff>196850</xdr:colOff>
      <xdr:row>35</xdr:row>
      <xdr:rowOff>0</xdr:rowOff>
    </xdr:to>
    <xdr:sp macro="" textlink="" fLocksText="0">
      <xdr:nvSpPr>
        <xdr:cNvPr id="1038" name="Автофигура 14"/>
        <xdr:cNvSpPr>
          <a:spLocks noChangeArrowheads="1"/>
        </xdr:cNvSpPr>
      </xdr:nvSpPr>
      <xdr:spPr bwMode="auto">
        <a:xfrm>
          <a:off x="3543300" y="6096000"/>
          <a:ext cx="2362200" cy="311150"/>
        </a:xfrm>
        <a:prstGeom prst="roundRect">
          <a:avLst>
            <a:gd name="adj" fmla="val 50000"/>
          </a:avLst>
        </a:prstGeom>
        <a:noFill/>
        <a:ln w="9360">
          <a:solidFill>
            <a:srgbClr val="000000"/>
          </a:solidFill>
          <a:miter lim="800000"/>
          <a:headEnd/>
          <a:tailEnd/>
        </a:ln>
        <a:effectLst/>
      </xdr:spPr>
      <xdr:txBody>
        <a:bodyPr vertOverflow="clip" wrap="square" lIns="20160" tIns="20160" rIns="20160" bIns="20160" anchor="ctr" upright="1"/>
        <a:lstStyle/>
        <a:p>
          <a:pPr algn="ctr" rtl="0">
            <a:defRPr sz="1000"/>
          </a:pPr>
          <a:r>
            <a:rPr lang="ru-RU" sz="1200" b="1" i="0" u="none" strike="noStrike" baseline="0">
              <a:solidFill>
                <a:srgbClr val="000000"/>
              </a:solidFill>
              <a:latin typeface="Arial"/>
              <a:cs typeface="Arial"/>
            </a:rPr>
            <a:t>АНАЛІЗ СЕЧІ</a:t>
          </a:r>
        </a:p>
        <a:p>
          <a:pPr algn="ctr"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19</xdr:col>
      <xdr:colOff>31750</xdr:colOff>
      <xdr:row>35</xdr:row>
      <xdr:rowOff>76200</xdr:rowOff>
    </xdr:from>
    <xdr:to>
      <xdr:col>30</xdr:col>
      <xdr:colOff>0</xdr:colOff>
      <xdr:row>37</xdr:row>
      <xdr:rowOff>88900</xdr:rowOff>
    </xdr:to>
    <xdr:sp macro="" textlink="" fLocksText="0">
      <xdr:nvSpPr>
        <xdr:cNvPr id="1039" name="Автофигура 15"/>
        <xdr:cNvSpPr>
          <a:spLocks noChangeArrowheads="1"/>
        </xdr:cNvSpPr>
      </xdr:nvSpPr>
      <xdr:spPr bwMode="auto">
        <a:xfrm>
          <a:off x="3771900" y="6483350"/>
          <a:ext cx="2133600" cy="336550"/>
        </a:xfrm>
        <a:prstGeom prst="roundRect">
          <a:avLst>
            <a:gd name="adj" fmla="val 50000"/>
          </a:avLst>
        </a:prstGeom>
        <a:noFill/>
        <a:ln w="9360">
          <a:solidFill>
            <a:srgbClr val="000000"/>
          </a:solidFill>
          <a:miter lim="800000"/>
          <a:headEnd/>
          <a:tailEnd/>
        </a:ln>
        <a:effectLst/>
      </xdr:spPr>
      <xdr:txBody>
        <a:bodyPr vertOverflow="clip" wrap="square" lIns="20160" tIns="20160" rIns="20160" bIns="20160" anchor="ctr" upright="1"/>
        <a:lstStyle/>
        <a:p>
          <a:pPr algn="ctr" rtl="0">
            <a:defRPr sz="1000"/>
          </a:pPr>
          <a:r>
            <a:rPr lang="ru-RU" sz="1200" b="1" i="0" u="none" strike="noStrike" baseline="0">
              <a:solidFill>
                <a:srgbClr val="000000"/>
              </a:solidFill>
              <a:latin typeface="Arial"/>
              <a:cs typeface="Arial"/>
            </a:rPr>
            <a:t>ПАРАЗИТОЛОГІЯ</a:t>
          </a:r>
        </a:p>
        <a:p>
          <a:pPr algn="ctr"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20</xdr:col>
      <xdr:colOff>76200</xdr:colOff>
      <xdr:row>38</xdr:row>
      <xdr:rowOff>0</xdr:rowOff>
    </xdr:from>
    <xdr:to>
      <xdr:col>29</xdr:col>
      <xdr:colOff>196850</xdr:colOff>
      <xdr:row>39</xdr:row>
      <xdr:rowOff>165100</xdr:rowOff>
    </xdr:to>
    <xdr:sp macro="" textlink="" fLocksText="0">
      <xdr:nvSpPr>
        <xdr:cNvPr id="1040" name="Автофигура 16"/>
        <xdr:cNvSpPr>
          <a:spLocks noChangeArrowheads="1"/>
        </xdr:cNvSpPr>
      </xdr:nvSpPr>
      <xdr:spPr bwMode="auto">
        <a:xfrm>
          <a:off x="4013200" y="6902450"/>
          <a:ext cx="1892300" cy="330200"/>
        </a:xfrm>
        <a:prstGeom prst="roundRect">
          <a:avLst>
            <a:gd name="adj" fmla="val 50000"/>
          </a:avLst>
        </a:prstGeom>
        <a:noFill/>
        <a:ln w="9360">
          <a:solidFill>
            <a:srgbClr val="000000"/>
          </a:solidFill>
          <a:miter lim="800000"/>
          <a:headEnd/>
          <a:tailEnd/>
        </a:ln>
        <a:effectLst/>
      </xdr:spPr>
      <xdr:txBody>
        <a:bodyPr vertOverflow="clip" wrap="square" lIns="20160" tIns="20160" rIns="20160" bIns="20160" anchor="ctr" upright="1"/>
        <a:lstStyle/>
        <a:p>
          <a:pPr algn="ctr" rtl="0">
            <a:defRPr sz="1000"/>
          </a:pPr>
          <a:r>
            <a:rPr lang="ru-RU" sz="1200" b="1" i="0" u="none" strike="noStrike" baseline="0">
              <a:solidFill>
                <a:srgbClr val="000000"/>
              </a:solidFill>
              <a:latin typeface="Arial"/>
              <a:cs typeface="Arial"/>
            </a:rPr>
            <a:t>ЛІС</a:t>
          </a:r>
        </a:p>
        <a:p>
          <a:pPr algn="ctr" rtl="0">
            <a:defRPr sz="1000"/>
          </a:pPr>
          <a:r>
            <a:rPr lang="ru-RU" sz="1200" b="1" i="0" u="none" strike="noStrike" baseline="0">
              <a:solidFill>
                <a:srgbClr val="000000"/>
              </a:solidFill>
              <a:latin typeface="Arial"/>
              <a:cs typeface="Arial"/>
            </a:rPr>
            <a:t>ЛІС</a:t>
          </a:r>
        </a:p>
        <a:p>
          <a:pPr algn="ctr" rtl="0">
            <a:defRPr sz="1000"/>
          </a:pPr>
          <a:r>
            <a:rPr lang="ru-RU" sz="1200" b="0" i="0" u="none" strike="noStrike" baseline="0">
              <a:solidFill>
                <a:srgbClr val="000000"/>
              </a:solidFill>
              <a:latin typeface="Times New Roman"/>
              <a:cs typeface="Times New Roman"/>
            </a:rPr>
            <a:t>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TP_product/Documents%20and%20Settings/Admin/Local%20Settings/Temporary%20Internet%20Files/Content.Outlook/I6E7DQ80/&#1050;&#1086;&#1087;&#1080;&#1103;%202013-01%20DIAMEB%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TP_product/Documents%20and%20Settings/Admin/&#1056;&#1072;&#1073;&#1086;&#1095;&#1080;&#1081;%20&#1089;&#1090;&#1086;&#1083;/&#1050;&#1086;&#1087;&#1080;&#1103;%202013-01%20DIAMEB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TP_product/Backup/2013%20DIAMEB%2028.02.201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TP_product/Documents%20and%20Settings/Admin/&#1056;&#1072;&#1073;&#1086;&#1095;&#1080;&#1081;%20&#1089;&#1090;&#1086;&#1083;/&#1050;&#1086;&#1087;&#1080;&#1103;%202013-01%20DIAMEB%20(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Титул"/>
      <sheetName val="Пустий"/>
      <sheetName val="Зверн_"/>
      <sheetName val="Зміст"/>
      <sheetName val="коеф"/>
      <sheetName val="Equipment"/>
      <sheetName val="Алегрія"/>
      <sheetName val="ELISA"/>
      <sheetName val="RUS"/>
      <sheetName val="Biochem"/>
      <sheetName val="PIA"/>
      <sheetName val="Prestige 24"/>
      <sheetName val="Prestige 36"/>
      <sheetName val="Розхідні аналіз_ ел-літ"/>
      <sheetName val="Hematology"/>
      <sheetName val="Coag 2"/>
      <sheetName val="Allerg Fooke"/>
      <sheetName val="Rapid"/>
      <sheetName val="Nycocard"/>
      <sheetName val="Дозатори"/>
      <sheetName val="Vacutest"/>
      <sheetName val="Запит 1"/>
      <sheetName val="Запит _2_"/>
      <sheetName val="Помітки"/>
      <sheetName val="RAD120"/>
      <sheetName val="Hitachi 911_2_7"/>
      <sheetName val="E_phor"/>
      <sheetName val="Запит"/>
      <sheetName val="Вказівник"/>
      <sheetName val="Allerg СТАРА_"/>
      <sheetName val="DOA"/>
      <sheetName val="TDM"/>
      <sheetName val="Accent_200"/>
      <sheetName val="Accent_300 new"/>
      <sheetName val="Cal__contr"/>
      <sheetName val="Contr_ B_R"/>
    </sheetNames>
    <sheetDataSet>
      <sheetData sheetId="0"/>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Титул"/>
      <sheetName val="Пустий"/>
      <sheetName val="Зверн_"/>
      <sheetName val="Зміст"/>
      <sheetName val="коеф"/>
      <sheetName val="Equipment"/>
      <sheetName val="Алегрія"/>
      <sheetName val="ELISA"/>
      <sheetName val="RUS"/>
      <sheetName val="Biochem"/>
      <sheetName val="PIA"/>
      <sheetName val="Prestige 24"/>
      <sheetName val="Prestige 36"/>
      <sheetName val="Розхідні аналіз_ ел-літ"/>
      <sheetName val="Hematology"/>
      <sheetName val="Coag 2"/>
      <sheetName val="Allerg Fooke"/>
      <sheetName val="Nycocard"/>
      <sheetName val="Дозатори"/>
      <sheetName val="Vacutest"/>
      <sheetName val="Запит 1"/>
      <sheetName val="Запит _2_"/>
      <sheetName val="Помітки"/>
      <sheetName val="RAD120"/>
      <sheetName val="Hitachi 911_2_7"/>
      <sheetName val="E_phor"/>
      <sheetName val="Запит"/>
      <sheetName val="Вказівник"/>
      <sheetName val="Allerg СТАРА_"/>
      <sheetName val="DOA"/>
      <sheetName val="TDM"/>
      <sheetName val="Accent_200"/>
      <sheetName val="Accent_300 new"/>
      <sheetName val="Cal__contr"/>
      <sheetName val="Contr_ B_R"/>
      <sheetName val="Rapid_2013 (2)"/>
    </sheetNames>
    <sheetDataSet>
      <sheetData sheetId="0"/>
      <sheetData sheetId="1"/>
      <sheetData sheetId="2"/>
      <sheetData sheetId="3"/>
      <sheetData sheetId="4">
        <row r="7">
          <cell r="J7">
            <v>8.3589000000000002</v>
          </cell>
          <cell r="L7">
            <v>10.965</v>
          </cell>
        </row>
        <row r="25">
          <cell r="P25">
            <v>2.91</v>
          </cell>
        </row>
        <row r="27">
          <cell r="P27">
            <v>4.91</v>
          </cell>
        </row>
        <row r="29">
          <cell r="P29">
            <v>2.181</v>
          </cell>
        </row>
        <row r="31">
          <cell r="J31">
            <v>0</v>
          </cell>
        </row>
        <row r="33">
          <cell r="L33">
            <v>0</v>
          </cell>
          <cell r="P33">
            <v>2.1480000000000001</v>
          </cell>
        </row>
        <row r="36">
          <cell r="J36">
            <v>0</v>
          </cell>
          <cell r="L36">
            <v>0</v>
          </cell>
          <cell r="P36">
            <v>2.2429999999999999</v>
          </cell>
        </row>
        <row r="53">
          <cell r="P53">
            <v>2.1</v>
          </cell>
        </row>
        <row r="67">
          <cell r="J67">
            <v>0</v>
          </cell>
          <cell r="P67">
            <v>3.101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Титул"/>
      <sheetName val="Пустий"/>
      <sheetName val="Зверн_"/>
      <sheetName val="Зміст"/>
      <sheetName val="коеф"/>
      <sheetName val="Equipment"/>
      <sheetName val="ELISA"/>
      <sheetName val="alegria"/>
      <sheetName val="RUS_ДС"/>
      <sheetName val="Biochem"/>
      <sheetName val="PIA"/>
      <sheetName val="Prestige 24"/>
      <sheetName val="Prestige 36"/>
      <sheetName val="Розхідні аналіз_ ел-літ"/>
      <sheetName val="Hematology"/>
      <sheetName val="Coag 2"/>
      <sheetName val="Allerg Fooke"/>
      <sheetName val="Rapid_2013"/>
      <sheetName val="Rapid"/>
      <sheetName val="Nycocard"/>
      <sheetName val="Дозатори"/>
      <sheetName val="Vacutest"/>
      <sheetName val="ІХА"/>
      <sheetName val="ПЛР"/>
      <sheetName val="Запит 1"/>
      <sheetName val="Запит _2_"/>
      <sheetName val="Помітки"/>
      <sheetName val="RAD120"/>
      <sheetName val="Hitachi 911_2_7"/>
      <sheetName val="E_phor"/>
      <sheetName val="Запит"/>
      <sheetName val="Вказівник"/>
      <sheetName val="Allerg СТАРА_"/>
      <sheetName val="DOA"/>
      <sheetName val="TDM"/>
      <sheetName val="Accent_200"/>
      <sheetName val="Accent_300 new"/>
      <sheetName val="Cal__contr"/>
      <sheetName val="Contr_ B_R"/>
    </sheetNames>
    <sheetDataSet>
      <sheetData sheetId="0"/>
      <sheetData sheetId="1"/>
      <sheetData sheetId="2"/>
      <sheetData sheetId="3"/>
      <sheetData sheetId="4">
        <row r="7">
          <cell r="O7">
            <v>0.28199999999999997</v>
          </cell>
        </row>
        <row r="73">
          <cell r="F73">
            <v>1.1619999999999999</v>
          </cell>
          <cell r="P73">
            <v>1.1619999999999999</v>
          </cell>
        </row>
        <row r="74">
          <cell r="P74">
            <v>1.101</v>
          </cell>
        </row>
        <row r="76">
          <cell r="P76">
            <v>1.1080000000000001</v>
          </cell>
        </row>
        <row r="83">
          <cell r="P83">
            <v>1.101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Титул"/>
      <sheetName val="Пустий"/>
      <sheetName val="Зверн_"/>
      <sheetName val="Зміст"/>
      <sheetName val="коеф"/>
      <sheetName val="Equipment"/>
      <sheetName val="Алегрія"/>
      <sheetName val="ELISA"/>
      <sheetName val="Biochem"/>
      <sheetName val="PIA"/>
      <sheetName val="Prestige 24"/>
      <sheetName val="Prestige 36"/>
      <sheetName val="Розхідні аналіз_ ел-літ"/>
      <sheetName val="Hematology"/>
      <sheetName val="Coag 2"/>
      <sheetName val="Allerg Fooke"/>
      <sheetName val="Rapid"/>
      <sheetName val="Nycocard"/>
      <sheetName val="Дозатори"/>
      <sheetName val="Vacutest"/>
      <sheetName val="Запит 1"/>
      <sheetName val="Запит _2_"/>
      <sheetName val="Помітки"/>
      <sheetName val="RAD120"/>
      <sheetName val="Hitachi 911_2_7"/>
      <sheetName val="E_phor"/>
      <sheetName val="Запит"/>
      <sheetName val="Вказівник"/>
      <sheetName val="Allerg СТАРА_"/>
      <sheetName val="DOA"/>
      <sheetName val="TDM"/>
      <sheetName val="Accent_200"/>
      <sheetName val="Accent_300 new"/>
      <sheetName val="Cal__contr"/>
      <sheetName val="Contr_ B_R"/>
      <sheetName val="RUS_ДС"/>
    </sheetNames>
    <sheetDataSet>
      <sheetData sheetId="0" refreshError="1"/>
      <sheetData sheetId="1" refreshError="1"/>
      <sheetData sheetId="2" refreshError="1"/>
      <sheetData sheetId="3" refreshError="1"/>
      <sheetData sheetId="4" refreshError="1">
        <row r="7">
          <cell r="O7">
            <v>0.28199999999999997</v>
          </cell>
        </row>
        <row r="70">
          <cell r="F70">
            <v>1.1619999999999999</v>
          </cell>
        </row>
        <row r="71">
          <cell r="P71">
            <v>1.101</v>
          </cell>
        </row>
        <row r="80">
          <cell r="P80">
            <v>1.101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Лист1"/>
  <dimension ref="A1:AF56"/>
  <sheetViews>
    <sheetView topLeftCell="A28" workbookViewId="0">
      <selection activeCell="H100" sqref="H100"/>
    </sheetView>
  </sheetViews>
  <sheetFormatPr defaultColWidth="2.85546875" defaultRowHeight="13.35" customHeight="1"/>
  <sheetData>
    <row r="1" spans="1:32" ht="13.35" customHeight="1">
      <c r="A1" s="4"/>
    </row>
    <row r="2" spans="1:32" ht="13.35" customHeight="1">
      <c r="A2" s="4"/>
    </row>
    <row r="3" spans="1:32" ht="13.35" customHeight="1">
      <c r="A3" s="4"/>
    </row>
    <row r="4" spans="1:32" ht="13.35" customHeight="1">
      <c r="A4" s="5"/>
    </row>
    <row r="5" spans="1:32" ht="13.35" customHeight="1">
      <c r="A5" s="4"/>
    </row>
    <row r="6" spans="1:32" ht="13.35" customHeight="1">
      <c r="A6" s="4"/>
    </row>
    <row r="7" spans="1:32" ht="21" customHeight="1">
      <c r="A7" s="2661" t="s">
        <v>9373</v>
      </c>
      <c r="B7" s="2661"/>
      <c r="C7" s="2661"/>
      <c r="D7" s="2661"/>
      <c r="E7" s="2661"/>
      <c r="F7" s="2661"/>
      <c r="G7" s="2661"/>
      <c r="H7" s="2661"/>
      <c r="I7" s="2661"/>
      <c r="J7" s="2661"/>
      <c r="K7" s="2661"/>
      <c r="L7" s="2661"/>
      <c r="M7" s="2661"/>
      <c r="N7" s="2661"/>
      <c r="O7" s="2661"/>
      <c r="P7" s="2661"/>
      <c r="Q7" s="2661"/>
      <c r="R7" s="2661"/>
      <c r="S7" s="2661"/>
      <c r="T7" s="2661"/>
      <c r="U7" s="2661"/>
      <c r="V7" s="2661"/>
      <c r="W7" s="2661"/>
      <c r="X7" s="2661"/>
      <c r="Y7" s="2661"/>
      <c r="Z7" s="2661"/>
      <c r="AA7" s="2661"/>
      <c r="AB7" s="2661"/>
      <c r="AC7" s="2661"/>
      <c r="AD7" s="2661"/>
      <c r="AE7" s="2661"/>
    </row>
    <row r="8" spans="1:32" ht="13.35" customHeight="1">
      <c r="A8" s="4"/>
    </row>
    <row r="9" spans="1:32" ht="13.35" customHeight="1">
      <c r="A9" s="4"/>
    </row>
    <row r="10" spans="1:32" ht="13.35" customHeight="1">
      <c r="A10" s="4"/>
    </row>
    <row r="11" spans="1:32" ht="13.35" customHeight="1">
      <c r="A11" s="4"/>
    </row>
    <row r="12" spans="1:32" ht="13.35" customHeight="1">
      <c r="A12" s="4"/>
      <c r="S12" s="6"/>
    </row>
    <row r="13" spans="1:32" ht="20.25" customHeight="1">
      <c r="A13" s="2662" t="s">
        <v>9374</v>
      </c>
      <c r="B13" s="2662"/>
      <c r="C13" s="2662"/>
      <c r="D13" s="2662"/>
      <c r="E13" s="2662"/>
      <c r="F13" s="2662"/>
      <c r="G13" s="2662"/>
      <c r="H13" s="2662"/>
      <c r="I13" s="2662"/>
      <c r="J13" s="2662"/>
      <c r="K13" s="2662"/>
      <c r="L13" s="2662"/>
      <c r="M13" s="2662"/>
      <c r="N13" s="2662"/>
      <c r="O13" s="2662"/>
      <c r="P13" s="2662"/>
      <c r="Q13" s="2662"/>
      <c r="R13" s="2662"/>
      <c r="S13" s="2662"/>
      <c r="T13" s="2662"/>
      <c r="U13" s="2662"/>
      <c r="V13" s="2662"/>
      <c r="W13" s="2662"/>
      <c r="X13" s="2662"/>
      <c r="Y13" s="2662"/>
      <c r="Z13" s="2662"/>
      <c r="AA13" s="2662"/>
      <c r="AB13" s="2662"/>
      <c r="AC13" s="2662"/>
      <c r="AD13" s="2662"/>
      <c r="AE13" s="2662"/>
      <c r="AF13" s="7"/>
    </row>
    <row r="14" spans="1:32" ht="15.75" customHeight="1">
      <c r="A14" s="8"/>
    </row>
    <row r="15" spans="1:32" ht="35.25" customHeight="1">
      <c r="A15" s="2663" t="s">
        <v>9375</v>
      </c>
      <c r="B15" s="2663"/>
      <c r="C15" s="2663"/>
      <c r="D15" s="2663"/>
      <c r="E15" s="2663"/>
      <c r="F15" s="2663"/>
      <c r="G15" s="2663"/>
      <c r="H15" s="2663"/>
      <c r="I15" s="2663"/>
      <c r="J15" s="2663"/>
      <c r="K15" s="2663"/>
      <c r="L15" s="2663"/>
      <c r="M15" s="2663"/>
      <c r="N15" s="2663"/>
      <c r="O15" s="2663"/>
      <c r="P15" s="2663"/>
      <c r="Q15" s="2663"/>
      <c r="R15" s="2663"/>
      <c r="S15" s="2663"/>
      <c r="T15" s="2663"/>
      <c r="U15" s="2663"/>
      <c r="V15" s="2663"/>
      <c r="W15" s="2663"/>
      <c r="X15" s="2663"/>
      <c r="Y15" s="2663"/>
      <c r="Z15" s="2663"/>
      <c r="AA15" s="2663"/>
      <c r="AB15" s="2663"/>
      <c r="AC15" s="2663"/>
      <c r="AD15" s="2663"/>
      <c r="AE15" s="2663"/>
      <c r="AF15" s="9"/>
    </row>
    <row r="16" spans="1:32" ht="12.75" customHeight="1">
      <c r="A16" s="10"/>
    </row>
    <row r="17" spans="1:32" ht="12.75" customHeight="1">
      <c r="A17" s="10"/>
    </row>
    <row r="18" spans="1:32" ht="18.75" customHeight="1">
      <c r="A18" s="2662" t="s">
        <v>9376</v>
      </c>
      <c r="B18" s="2662"/>
      <c r="C18" s="2662"/>
      <c r="D18" s="2662"/>
      <c r="E18" s="2662"/>
      <c r="F18" s="2662"/>
      <c r="G18" s="2662"/>
      <c r="H18" s="2662"/>
      <c r="I18" s="2662"/>
      <c r="J18" s="2662"/>
      <c r="K18" s="2662"/>
      <c r="L18" s="2662"/>
      <c r="M18" s="2662"/>
      <c r="N18" s="2662"/>
      <c r="O18" s="2662"/>
      <c r="P18" s="2662"/>
      <c r="Q18" s="2662"/>
      <c r="R18" s="2662"/>
      <c r="S18" s="2662"/>
      <c r="T18" s="2662"/>
      <c r="U18" s="2662"/>
      <c r="V18" s="2662"/>
      <c r="W18" s="2662"/>
      <c r="X18" s="2662"/>
      <c r="Y18" s="2662"/>
      <c r="Z18" s="2662"/>
      <c r="AA18" s="2662"/>
      <c r="AB18" s="2662"/>
      <c r="AC18" s="2662"/>
      <c r="AD18" s="2662"/>
      <c r="AE18" s="2662"/>
      <c r="AF18" s="11"/>
    </row>
    <row r="19" spans="1:32" ht="18.75" customHeight="1">
      <c r="A19" s="2662" t="s">
        <v>9377</v>
      </c>
      <c r="B19" s="2662"/>
      <c r="C19" s="2662"/>
      <c r="D19" s="2662"/>
      <c r="E19" s="2662"/>
      <c r="F19" s="2662"/>
      <c r="G19" s="2662"/>
      <c r="H19" s="2662"/>
      <c r="I19" s="2662"/>
      <c r="J19" s="2662"/>
      <c r="K19" s="2662"/>
      <c r="L19" s="2662"/>
      <c r="M19" s="2662"/>
      <c r="N19" s="2662"/>
      <c r="O19" s="2662"/>
      <c r="P19" s="2662"/>
      <c r="Q19" s="2662"/>
      <c r="R19" s="2662"/>
      <c r="S19" s="2662"/>
      <c r="T19" s="2662"/>
      <c r="U19" s="2662"/>
      <c r="V19" s="2662"/>
      <c r="W19" s="2662"/>
      <c r="X19" s="2662"/>
      <c r="Y19" s="2662"/>
      <c r="Z19" s="2662"/>
      <c r="AA19" s="2662"/>
      <c r="AB19" s="2662"/>
      <c r="AC19" s="2662"/>
      <c r="AD19" s="2662"/>
      <c r="AE19" s="2662"/>
      <c r="AF19" s="11"/>
    </row>
    <row r="20" spans="1:32" ht="13.35" customHeight="1">
      <c r="A20" s="12"/>
    </row>
    <row r="21" spans="1:32" ht="13.35" customHeight="1">
      <c r="A21" s="12"/>
      <c r="O21" s="13"/>
      <c r="P21" s="13"/>
      <c r="Q21" s="13"/>
      <c r="R21" s="13"/>
      <c r="S21" s="13"/>
    </row>
    <row r="22" spans="1:32" ht="13.35" customHeight="1">
      <c r="A22" s="12"/>
      <c r="O22" s="13"/>
      <c r="P22" s="13"/>
      <c r="Q22" s="13"/>
      <c r="R22" s="13"/>
      <c r="S22" s="13"/>
    </row>
    <row r="23" spans="1:32" ht="13.35" customHeight="1">
      <c r="A23" s="12"/>
      <c r="O23" s="13"/>
      <c r="P23" s="13"/>
      <c r="Q23" s="13"/>
      <c r="R23" s="13"/>
      <c r="S23" s="13"/>
    </row>
    <row r="24" spans="1:32" ht="13.35" customHeight="1">
      <c r="A24" s="12"/>
      <c r="O24" s="13"/>
      <c r="P24" s="13"/>
      <c r="Q24" s="13"/>
      <c r="R24" s="13"/>
      <c r="S24" s="13"/>
    </row>
    <row r="25" spans="1:32" ht="13.35" customHeight="1">
      <c r="A25" s="12"/>
      <c r="O25" s="13"/>
      <c r="P25" s="13"/>
      <c r="Q25" s="13"/>
      <c r="R25" s="13"/>
      <c r="S25" s="13"/>
    </row>
    <row r="26" spans="1:32" ht="13.35" customHeight="1">
      <c r="A26" s="12"/>
      <c r="O26" s="13"/>
      <c r="P26" s="13"/>
      <c r="Q26" s="13"/>
      <c r="R26" s="13"/>
      <c r="S26" s="13"/>
    </row>
    <row r="27" spans="1:32" ht="13.35" customHeight="1">
      <c r="A27" s="12"/>
      <c r="O27" s="13"/>
      <c r="P27" s="13"/>
      <c r="Q27" s="13"/>
      <c r="R27" s="13"/>
      <c r="S27" s="13"/>
    </row>
    <row r="28" spans="1:32" ht="13.35" customHeight="1">
      <c r="A28" s="12"/>
      <c r="O28" s="13"/>
      <c r="P28" s="13"/>
      <c r="Q28" s="13"/>
      <c r="R28" s="13"/>
      <c r="S28" s="13"/>
    </row>
    <row r="29" spans="1:32" ht="13.35" customHeight="1">
      <c r="A29" s="12"/>
      <c r="O29" s="13"/>
      <c r="P29" s="13"/>
      <c r="Q29" s="13"/>
      <c r="R29" s="13"/>
      <c r="S29" s="13"/>
    </row>
    <row r="30" spans="1:32" ht="13.35" customHeight="1">
      <c r="A30" s="12"/>
      <c r="O30" s="13"/>
      <c r="P30" s="13"/>
      <c r="Q30" s="13"/>
      <c r="R30" s="13"/>
      <c r="S30" s="13"/>
    </row>
    <row r="31" spans="1:32" ht="13.35" customHeight="1">
      <c r="A31" s="12"/>
      <c r="O31" s="13"/>
      <c r="P31" s="13"/>
      <c r="Q31" s="13"/>
      <c r="R31" s="13"/>
      <c r="S31" s="13"/>
    </row>
    <row r="32" spans="1:32" ht="13.35" customHeight="1">
      <c r="A32" s="12"/>
      <c r="O32" s="13"/>
      <c r="P32" s="13"/>
      <c r="Q32" s="13"/>
      <c r="R32" s="13"/>
      <c r="S32" s="13"/>
    </row>
    <row r="33" spans="1:32" ht="13.35" customHeight="1">
      <c r="A33" s="12"/>
      <c r="O33" s="13"/>
      <c r="P33" s="13"/>
      <c r="Q33" s="13"/>
      <c r="R33" s="13"/>
      <c r="S33" s="13"/>
    </row>
    <row r="34" spans="1:32" ht="13.35" customHeight="1">
      <c r="A34" s="12"/>
      <c r="O34" s="13"/>
      <c r="P34" s="13"/>
      <c r="Q34" s="13"/>
      <c r="R34" s="13"/>
      <c r="S34" s="13"/>
    </row>
    <row r="35" spans="1:32" ht="13.35" customHeight="1">
      <c r="A35" s="12"/>
      <c r="O35" s="13"/>
      <c r="P35" s="13"/>
      <c r="Q35" s="13"/>
      <c r="R35" s="13"/>
      <c r="S35" s="13"/>
    </row>
    <row r="36" spans="1:32" ht="13.35" customHeight="1">
      <c r="A36" s="12"/>
      <c r="O36" s="13"/>
      <c r="P36" s="13"/>
      <c r="Q36" s="13"/>
      <c r="R36" s="13"/>
      <c r="S36" s="13"/>
    </row>
    <row r="37" spans="1:32" ht="13.35" customHeight="1">
      <c r="A37" s="12"/>
      <c r="O37" s="13"/>
      <c r="P37" s="13"/>
      <c r="Q37" s="13"/>
      <c r="R37" s="13"/>
      <c r="S37" s="13"/>
    </row>
    <row r="38" spans="1:32" ht="13.35" customHeight="1">
      <c r="A38" s="12"/>
      <c r="O38" s="13"/>
      <c r="P38" s="13"/>
      <c r="Q38" s="13"/>
      <c r="R38" s="13"/>
      <c r="S38" s="13"/>
    </row>
    <row r="39" spans="1:32" ht="13.35" customHeight="1">
      <c r="A39" s="12"/>
      <c r="O39" s="13"/>
      <c r="P39" s="13"/>
      <c r="Q39" s="13"/>
      <c r="R39" s="13"/>
      <c r="S39" s="13"/>
    </row>
    <row r="40" spans="1:32" ht="13.35" customHeight="1">
      <c r="A40" s="12"/>
      <c r="O40" s="13"/>
      <c r="P40" s="13"/>
      <c r="Q40" s="13"/>
      <c r="R40" s="13"/>
      <c r="S40" s="13"/>
    </row>
    <row r="41" spans="1:32" ht="13.35" customHeight="1">
      <c r="A41" s="12"/>
      <c r="O41" s="13"/>
      <c r="P41" s="13"/>
      <c r="Q41" s="13"/>
      <c r="R41" s="13"/>
      <c r="S41" s="13"/>
    </row>
    <row r="42" spans="1:32" ht="13.35" customHeight="1">
      <c r="A42" s="12"/>
    </row>
    <row r="43" spans="1:32" ht="13.35" customHeight="1">
      <c r="A43" s="14"/>
    </row>
    <row r="44" spans="1:32" ht="13.35" customHeight="1">
      <c r="A44" s="15"/>
    </row>
    <row r="45" spans="1:32" ht="22.5" customHeight="1">
      <c r="A45" s="2664" t="s">
        <v>9378</v>
      </c>
      <c r="B45" s="2664"/>
      <c r="C45" s="2664"/>
      <c r="D45" s="2664"/>
      <c r="E45" s="2664"/>
      <c r="F45" s="2664"/>
      <c r="G45" s="2664"/>
      <c r="H45" s="2664"/>
      <c r="I45" s="2664"/>
      <c r="J45" s="2664"/>
      <c r="K45" s="2664"/>
      <c r="L45" s="2664"/>
      <c r="M45" s="2664"/>
      <c r="N45" s="2664"/>
      <c r="O45" s="2664"/>
      <c r="P45" s="2664"/>
      <c r="Q45" s="2664"/>
      <c r="R45" s="2664"/>
      <c r="S45" s="2664"/>
      <c r="T45" s="2664"/>
      <c r="U45" s="2664"/>
      <c r="V45" s="2664"/>
      <c r="W45" s="2664"/>
      <c r="X45" s="2664"/>
      <c r="Y45" s="2664"/>
      <c r="Z45" s="2664"/>
      <c r="AA45" s="2664"/>
      <c r="AB45" s="2664"/>
      <c r="AC45" s="2664"/>
      <c r="AD45" s="2664"/>
      <c r="AE45" s="2664"/>
      <c r="AF45" s="16"/>
    </row>
    <row r="46" spans="1:32" ht="12.75" hidden="1" customHeight="1">
      <c r="A46" s="2659" t="s">
        <v>9379</v>
      </c>
      <c r="B46" s="2659"/>
      <c r="C46" s="2659"/>
      <c r="D46" s="2659"/>
      <c r="E46" s="2659"/>
      <c r="F46" s="2659"/>
      <c r="G46" s="2659"/>
      <c r="H46" s="2659"/>
      <c r="I46" s="2659"/>
      <c r="J46" s="2659"/>
      <c r="K46" s="2659"/>
      <c r="L46" s="2659"/>
      <c r="M46" s="2659"/>
      <c r="N46" s="2659"/>
      <c r="O46" s="2659"/>
      <c r="P46" s="2659"/>
      <c r="Q46" s="2659"/>
      <c r="R46" s="2659"/>
      <c r="S46" s="2659"/>
      <c r="T46" s="2659"/>
      <c r="U46" s="2659"/>
      <c r="V46" s="2659"/>
      <c r="W46" s="2659"/>
      <c r="X46" s="2659"/>
      <c r="Y46" s="2659"/>
      <c r="Z46" s="2659"/>
      <c r="AA46" s="2659"/>
      <c r="AB46" s="2659"/>
      <c r="AC46" s="2659"/>
      <c r="AD46" s="2659"/>
      <c r="AE46" s="2659"/>
      <c r="AF46" s="2659"/>
    </row>
    <row r="47" spans="1:32" ht="13.35" customHeight="1">
      <c r="A47" s="17"/>
    </row>
    <row r="51" spans="1:32" s="19" customFormat="1" ht="18" customHeight="1">
      <c r="A51" s="2660" t="s">
        <v>9380</v>
      </c>
      <c r="B51" s="2660"/>
      <c r="C51" s="2660"/>
      <c r="D51" s="2660"/>
      <c r="E51" s="2660"/>
      <c r="F51" s="2660"/>
      <c r="G51" s="2660"/>
      <c r="H51" s="2660"/>
      <c r="I51" s="2660"/>
      <c r="J51" s="2660"/>
      <c r="K51" s="2660"/>
      <c r="L51" s="2660"/>
      <c r="M51" s="2660"/>
      <c r="N51" s="2660"/>
      <c r="O51" s="2660"/>
      <c r="P51" s="2660"/>
      <c r="Q51" s="2660"/>
      <c r="R51" s="2660"/>
      <c r="S51" s="2660"/>
      <c r="T51" s="2660"/>
      <c r="U51" s="2660"/>
      <c r="V51" s="2660"/>
      <c r="W51" s="2660"/>
      <c r="X51" s="2660"/>
      <c r="Y51" s="2660"/>
      <c r="Z51" s="2660"/>
      <c r="AA51" s="2660"/>
      <c r="AB51" s="2660"/>
      <c r="AC51" s="2660"/>
      <c r="AD51" s="2660"/>
      <c r="AE51" s="2660"/>
      <c r="AF51" s="18"/>
    </row>
    <row r="52" spans="1:32" s="19" customFormat="1" ht="13.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row>
    <row r="53" spans="1:32" s="22" customFormat="1" ht="14.25" customHeight="1">
      <c r="A53" s="2657" t="s">
        <v>9381</v>
      </c>
      <c r="B53" s="2657"/>
      <c r="C53" s="2657"/>
      <c r="D53" s="2657"/>
      <c r="E53" s="2657"/>
      <c r="F53" s="2657"/>
      <c r="G53" s="2657"/>
      <c r="H53" s="2657"/>
      <c r="I53" s="2657"/>
      <c r="J53" s="2657"/>
      <c r="K53" s="2657"/>
      <c r="L53" s="2657"/>
      <c r="M53" s="2657"/>
      <c r="N53" s="2657"/>
      <c r="O53" s="2657"/>
      <c r="P53" s="2657"/>
      <c r="Q53" s="2657"/>
      <c r="R53" s="2657"/>
      <c r="S53" s="2657"/>
      <c r="T53" s="2657"/>
      <c r="U53" s="2657"/>
      <c r="V53" s="2657"/>
      <c r="W53" s="2657"/>
      <c r="X53" s="2657"/>
      <c r="Y53" s="2657"/>
      <c r="Z53" s="2657"/>
      <c r="AA53" s="2657"/>
      <c r="AB53" s="2657"/>
      <c r="AC53" s="2657"/>
      <c r="AD53" s="2657"/>
      <c r="AE53" s="2657"/>
      <c r="AF53" s="21"/>
    </row>
    <row r="54" spans="1:32" s="22" customFormat="1" ht="14.25" customHeight="1">
      <c r="A54" s="2658" t="s">
        <v>9382</v>
      </c>
      <c r="B54" s="2658"/>
      <c r="C54" s="2658"/>
      <c r="D54" s="2658"/>
      <c r="E54" s="2658"/>
      <c r="F54" s="2658"/>
      <c r="G54" s="2658"/>
      <c r="H54" s="2658"/>
      <c r="I54" s="2658"/>
      <c r="J54" s="2658"/>
      <c r="K54" s="2658"/>
      <c r="L54" s="2658"/>
      <c r="M54" s="2658"/>
      <c r="N54" s="2658"/>
      <c r="O54" s="2658"/>
      <c r="P54" s="2658"/>
      <c r="Q54" s="2658"/>
      <c r="R54" s="2658"/>
      <c r="S54" s="2658"/>
      <c r="T54" s="2658"/>
      <c r="U54" s="2658"/>
      <c r="V54" s="2658"/>
      <c r="W54" s="2658"/>
      <c r="X54" s="2658"/>
      <c r="Y54" s="2658"/>
      <c r="Z54" s="2658"/>
      <c r="AA54" s="2658"/>
      <c r="AB54" s="2658"/>
      <c r="AC54" s="2658"/>
      <c r="AD54" s="2658"/>
      <c r="AE54" s="2658"/>
      <c r="AF54" s="23"/>
    </row>
    <row r="55" spans="1:32" s="22" customFormat="1" ht="12.75" customHeight="1">
      <c r="A55" s="2657" t="s">
        <v>9383</v>
      </c>
      <c r="B55" s="2657"/>
      <c r="C55" s="2657"/>
      <c r="D55" s="2657"/>
      <c r="E55" s="2657"/>
      <c r="F55" s="2657"/>
      <c r="G55" s="2657"/>
      <c r="H55" s="2657"/>
      <c r="I55" s="2657"/>
      <c r="J55" s="2657"/>
      <c r="K55" s="2657"/>
      <c r="L55" s="2657"/>
      <c r="M55" s="2657"/>
      <c r="N55" s="2657"/>
      <c r="O55" s="21"/>
      <c r="S55" s="2657"/>
      <c r="T55" s="2657"/>
      <c r="U55" s="2657"/>
      <c r="V55" s="2657"/>
      <c r="W55" s="2657"/>
      <c r="X55" s="2657"/>
      <c r="Y55" s="2657"/>
      <c r="Z55" s="2657"/>
      <c r="AA55" s="2657"/>
      <c r="AB55" s="2657"/>
      <c r="AC55" s="2657"/>
      <c r="AD55" s="2657"/>
      <c r="AE55" s="2657"/>
      <c r="AF55" s="21"/>
    </row>
    <row r="56" spans="1:32" s="22" customFormat="1" ht="12.75" customHeight="1">
      <c r="A56" s="2657" t="s">
        <v>9384</v>
      </c>
      <c r="B56" s="2657"/>
      <c r="C56" s="2657"/>
      <c r="D56" s="2657"/>
      <c r="E56" s="2657"/>
      <c r="F56" s="2657"/>
      <c r="G56" s="2657"/>
      <c r="H56" s="2657"/>
      <c r="I56" s="2657"/>
      <c r="J56" s="2657"/>
      <c r="K56" s="2657"/>
      <c r="L56" s="2657"/>
      <c r="M56" s="2657"/>
      <c r="N56" s="2657"/>
      <c r="O56" s="21"/>
      <c r="S56" s="2657"/>
      <c r="T56" s="2657"/>
      <c r="U56" s="2657"/>
      <c r="V56" s="2657"/>
      <c r="W56" s="2657"/>
      <c r="X56" s="2657"/>
      <c r="Y56" s="2657"/>
      <c r="Z56" s="2657"/>
      <c r="AA56" s="2657"/>
      <c r="AB56" s="2657"/>
      <c r="AC56" s="2657"/>
      <c r="AD56" s="2657"/>
      <c r="AE56" s="2657"/>
      <c r="AF56" s="21"/>
    </row>
  </sheetData>
  <sheetProtection sheet="1"/>
  <mergeCells count="14">
    <mergeCell ref="A46:AF46"/>
    <mergeCell ref="A51:AE51"/>
    <mergeCell ref="A7:AE7"/>
    <mergeCell ref="A13:AE13"/>
    <mergeCell ref="A15:AE15"/>
    <mergeCell ref="A18:AE18"/>
    <mergeCell ref="A19:AE19"/>
    <mergeCell ref="A45:AE45"/>
    <mergeCell ref="A53:AE53"/>
    <mergeCell ref="A54:AE54"/>
    <mergeCell ref="A56:N56"/>
    <mergeCell ref="S56:AE56"/>
    <mergeCell ref="A55:N55"/>
    <mergeCell ref="S55:AE55"/>
  </mergeCells>
  <phoneticPr fontId="132" type="noConversion"/>
  <pageMargins left="0.59027777777777779" right="0.59027777777777779" top="0.59027777777777779" bottom="0.59027777777777779" header="0.51180555555555562" footer="0.51180555555555562"/>
  <pageSetup paperSize="9" firstPageNumber="0" orientation="portrait"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sheetPr codeName="Лист10" filterMode="1"/>
  <dimension ref="A1:Q597"/>
  <sheetViews>
    <sheetView zoomScale="115" zoomScaleNormal="115" workbookViewId="0">
      <pane ySplit="3" topLeftCell="A88" activePane="bottomLeft" state="frozen"/>
      <selection activeCell="AH24" sqref="AH24"/>
      <selection pane="bottomLeft" activeCell="AH24" sqref="AH24"/>
    </sheetView>
  </sheetViews>
  <sheetFormatPr defaultColWidth="14" defaultRowHeight="13.5" outlineLevelCol="1"/>
  <cols>
    <col min="1" max="2" width="14" style="283" customWidth="1" outlineLevel="1"/>
    <col min="3" max="3" width="8.85546875" style="283" customWidth="1"/>
    <col min="4" max="4" width="10.5703125" style="283" customWidth="1"/>
    <col min="5" max="5" width="31" style="284" customWidth="1"/>
    <col min="6" max="7" width="14" style="284" hidden="1" customWidth="1" outlineLevel="1"/>
    <col min="8" max="8" width="14" style="285" hidden="1" customWidth="1" outlineLevel="1"/>
    <col min="9" max="9" width="5.85546875" style="286" customWidth="1" collapsed="1"/>
    <col min="10" max="10" width="5.85546875" style="286" customWidth="1"/>
    <col min="11" max="11" width="8.140625" style="286" customWidth="1"/>
    <col min="12" max="12" width="7.5703125" style="287" customWidth="1"/>
    <col min="13" max="13" width="9.140625" style="288" customWidth="1"/>
    <col min="14" max="14" width="9.5703125" style="289" customWidth="1"/>
    <col min="15" max="15" width="11.42578125" style="290" hidden="1" customWidth="1"/>
    <col min="16" max="16" width="9.5703125" style="308" hidden="1" customWidth="1"/>
    <col min="17" max="17" width="16.85546875" style="292" hidden="1" customWidth="1"/>
    <col min="18" max="16384" width="14" style="293"/>
  </cols>
  <sheetData>
    <row r="1" spans="1:17" s="304" customFormat="1" ht="35.25" customHeight="1">
      <c r="A1" s="75" t="s">
        <v>8669</v>
      </c>
      <c r="B1" s="75" t="s">
        <v>10722</v>
      </c>
      <c r="C1" s="294" t="s">
        <v>8670</v>
      </c>
      <c r="D1" s="295" t="s">
        <v>4736</v>
      </c>
      <c r="E1" s="296" t="s">
        <v>8672</v>
      </c>
      <c r="F1" s="297" t="s">
        <v>8673</v>
      </c>
      <c r="G1" s="297" t="s">
        <v>8674</v>
      </c>
      <c r="H1" s="298" t="s">
        <v>4737</v>
      </c>
      <c r="I1" s="2683" t="s">
        <v>4738</v>
      </c>
      <c r="J1" s="2683"/>
      <c r="K1" s="296" t="s">
        <v>4739</v>
      </c>
      <c r="L1" s="299" t="s">
        <v>4740</v>
      </c>
      <c r="M1" s="300" t="s">
        <v>4741</v>
      </c>
      <c r="N1" s="301" t="s">
        <v>8677</v>
      </c>
      <c r="O1" s="302"/>
      <c r="P1" s="306">
        <v>2010</v>
      </c>
      <c r="Q1" s="304">
        <v>2011</v>
      </c>
    </row>
    <row r="2" spans="1:17" s="307" customFormat="1" ht="12.75" hidden="1" customHeight="1">
      <c r="A2" s="75" t="s">
        <v>8678</v>
      </c>
      <c r="B2" s="75"/>
      <c r="C2" s="294" t="s">
        <v>8679</v>
      </c>
      <c r="D2" s="305" t="s">
        <v>4736</v>
      </c>
      <c r="E2" s="296" t="s">
        <v>8672</v>
      </c>
      <c r="F2" s="297" t="s">
        <v>8673</v>
      </c>
      <c r="G2" s="297" t="s">
        <v>8674</v>
      </c>
      <c r="H2" s="298" t="s">
        <v>4737</v>
      </c>
      <c r="I2" s="2684" t="s">
        <v>4738</v>
      </c>
      <c r="J2" s="2684"/>
      <c r="K2" s="296" t="s">
        <v>4742</v>
      </c>
      <c r="L2" s="299" t="s">
        <v>4743</v>
      </c>
      <c r="M2" s="86" t="s">
        <v>8680</v>
      </c>
      <c r="N2" s="86" t="s">
        <v>8682</v>
      </c>
      <c r="O2" s="306">
        <v>2003</v>
      </c>
      <c r="P2" s="303">
        <v>2010</v>
      </c>
    </row>
    <row r="3" spans="1:17" s="307" customFormat="1" ht="12.75" hidden="1" customHeight="1">
      <c r="A3" s="75" t="s">
        <v>8678</v>
      </c>
      <c r="B3" s="75"/>
      <c r="C3" s="294" t="s">
        <v>8683</v>
      </c>
      <c r="D3" s="305" t="s">
        <v>4736</v>
      </c>
      <c r="E3" s="296" t="s">
        <v>8672</v>
      </c>
      <c r="F3" s="297" t="s">
        <v>8673</v>
      </c>
      <c r="G3" s="297" t="s">
        <v>8674</v>
      </c>
      <c r="H3" s="298" t="s">
        <v>4744</v>
      </c>
      <c r="I3" s="2684" t="s">
        <v>4745</v>
      </c>
      <c r="J3" s="2684"/>
      <c r="K3" s="296" t="s">
        <v>4746</v>
      </c>
      <c r="L3" s="299" t="s">
        <v>4747</v>
      </c>
      <c r="M3" s="86" t="s">
        <v>8685</v>
      </c>
      <c r="N3" s="86" t="s">
        <v>8687</v>
      </c>
      <c r="O3" s="306">
        <v>2003</v>
      </c>
      <c r="P3" s="303">
        <v>2010</v>
      </c>
    </row>
    <row r="4" spans="1:17" hidden="1">
      <c r="Q4" s="293"/>
    </row>
    <row r="5" spans="1:17" hidden="1">
      <c r="Q5" s="293"/>
    </row>
    <row r="6" spans="1:17" ht="45.75" hidden="1">
      <c r="A6" s="309" t="s">
        <v>8688</v>
      </c>
      <c r="B6" s="874"/>
      <c r="C6" s="2685" t="s">
        <v>9502</v>
      </c>
      <c r="D6" s="2685"/>
      <c r="E6" s="2685"/>
      <c r="F6" s="2685"/>
      <c r="G6" s="2685"/>
      <c r="H6" s="2685"/>
      <c r="I6" s="2685"/>
      <c r="J6" s="2685"/>
      <c r="K6" s="2685"/>
      <c r="L6" s="2685"/>
      <c r="M6" s="2685"/>
      <c r="N6" s="2685"/>
      <c r="Q6" s="293"/>
    </row>
    <row r="7" spans="1:17" ht="45.75" hidden="1">
      <c r="A7" s="309" t="s">
        <v>8689</v>
      </c>
      <c r="B7" s="874"/>
      <c r="C7" s="2685" t="s">
        <v>4748</v>
      </c>
      <c r="D7" s="2685"/>
      <c r="E7" s="2685"/>
      <c r="F7" s="2685"/>
      <c r="G7" s="2685"/>
      <c r="H7" s="2685"/>
      <c r="I7" s="2685"/>
      <c r="J7" s="2685"/>
      <c r="K7" s="2685"/>
      <c r="L7" s="2685"/>
      <c r="M7" s="2685"/>
      <c r="N7" s="2685"/>
      <c r="Q7" s="293"/>
    </row>
    <row r="8" spans="1:17" ht="45.75" hidden="1">
      <c r="A8" s="309" t="s">
        <v>8689</v>
      </c>
      <c r="B8" s="874"/>
      <c r="C8" s="2685" t="s">
        <v>4749</v>
      </c>
      <c r="D8" s="2685"/>
      <c r="E8" s="2685"/>
      <c r="F8" s="2685"/>
      <c r="G8" s="2685"/>
      <c r="H8" s="2685"/>
      <c r="I8" s="2685"/>
      <c r="J8" s="2685"/>
      <c r="K8" s="2685"/>
      <c r="L8" s="2685"/>
      <c r="M8" s="2685"/>
      <c r="N8" s="2685"/>
      <c r="Q8" s="293"/>
    </row>
    <row r="9" spans="1:17" hidden="1">
      <c r="A9" s="310"/>
      <c r="B9" s="310"/>
      <c r="C9" s="310"/>
      <c r="D9" s="311"/>
      <c r="E9" s="312"/>
      <c r="F9" s="312"/>
      <c r="G9" s="312"/>
      <c r="H9" s="313"/>
      <c r="I9" s="314"/>
      <c r="J9" s="314"/>
      <c r="K9" s="314"/>
      <c r="L9" s="315"/>
      <c r="M9" s="316"/>
      <c r="N9" s="317"/>
      <c r="Q9" s="293"/>
    </row>
    <row r="10" spans="1:17" hidden="1">
      <c r="D10" s="311"/>
      <c r="E10" s="312"/>
      <c r="F10" s="312"/>
      <c r="G10" s="312"/>
      <c r="H10" s="313"/>
      <c r="I10" s="314"/>
      <c r="J10" s="314"/>
      <c r="K10" s="314"/>
      <c r="L10" s="315"/>
      <c r="M10" s="316"/>
      <c r="N10" s="317"/>
      <c r="Q10" s="293"/>
    </row>
    <row r="11" spans="1:17" ht="23.25" hidden="1">
      <c r="A11" s="88" t="s">
        <v>8692</v>
      </c>
      <c r="B11" s="88"/>
      <c r="C11" s="2686" t="s">
        <v>9504</v>
      </c>
      <c r="D11" s="2686"/>
      <c r="E11" s="2686"/>
      <c r="F11" s="2686"/>
      <c r="G11" s="2686"/>
      <c r="H11" s="2686"/>
      <c r="I11" s="2686"/>
      <c r="J11" s="2686"/>
      <c r="K11" s="2686"/>
      <c r="L11" s="2686"/>
      <c r="M11" s="2686"/>
      <c r="N11" s="2686"/>
      <c r="Q11" s="293"/>
    </row>
    <row r="12" spans="1:17" ht="23.25" hidden="1">
      <c r="A12" s="88" t="s">
        <v>8690</v>
      </c>
      <c r="B12" s="88"/>
      <c r="C12" s="2678" t="s">
        <v>4750</v>
      </c>
      <c r="D12" s="2678"/>
      <c r="E12" s="2678"/>
      <c r="F12" s="2678"/>
      <c r="G12" s="2678"/>
      <c r="H12" s="2678"/>
      <c r="I12" s="2678"/>
      <c r="J12" s="2678"/>
      <c r="K12" s="2678"/>
      <c r="L12" s="2678"/>
      <c r="M12" s="2678"/>
      <c r="N12" s="2678"/>
      <c r="Q12" s="293"/>
    </row>
    <row r="13" spans="1:17" ht="23.25" hidden="1">
      <c r="A13" s="88" t="s">
        <v>8690</v>
      </c>
      <c r="B13" s="88"/>
      <c r="C13" s="2678" t="s">
        <v>4751</v>
      </c>
      <c r="D13" s="2678"/>
      <c r="E13" s="2678"/>
      <c r="F13" s="2678"/>
      <c r="G13" s="2678"/>
      <c r="H13" s="2678"/>
      <c r="I13" s="2678"/>
      <c r="J13" s="2678"/>
      <c r="K13" s="2678"/>
      <c r="L13" s="2678"/>
      <c r="M13" s="2678"/>
      <c r="N13" s="2678"/>
      <c r="Q13" s="293"/>
    </row>
    <row r="14" spans="1:17" ht="12.75" hidden="1" customHeight="1">
      <c r="A14" s="318">
        <v>0</v>
      </c>
      <c r="B14" s="318"/>
      <c r="C14" s="318" t="s">
        <v>8622</v>
      </c>
      <c r="D14" s="319" t="s">
        <v>4752</v>
      </c>
      <c r="E14" s="320" t="s">
        <v>4753</v>
      </c>
      <c r="F14" s="321"/>
      <c r="G14" s="321"/>
      <c r="H14" s="322" t="s">
        <v>4754</v>
      </c>
      <c r="I14" s="323" t="s">
        <v>4755</v>
      </c>
      <c r="J14" s="324" t="s">
        <v>9339</v>
      </c>
      <c r="K14" s="324">
        <v>480</v>
      </c>
      <c r="L14" s="325" t="e">
        <f t="shared" ref="L14:L47" si="0">M14/K14</f>
        <v>#REF!</v>
      </c>
      <c r="M14" s="326" t="e">
        <f>N14*#REF!</f>
        <v>#REF!</v>
      </c>
      <c r="N14" s="327" t="e">
        <f>P14*#REF!+1</f>
        <v>#REF!</v>
      </c>
      <c r="P14" s="328">
        <v>4</v>
      </c>
      <c r="Q14" s="293"/>
    </row>
    <row r="15" spans="1:17" ht="13.5" customHeight="1">
      <c r="A15" s="329">
        <v>1</v>
      </c>
      <c r="B15" s="329">
        <v>1</v>
      </c>
      <c r="C15" s="330" t="s">
        <v>8615</v>
      </c>
      <c r="D15" s="330" t="s">
        <v>4756</v>
      </c>
      <c r="E15" s="331" t="s">
        <v>4757</v>
      </c>
      <c r="F15" s="332" t="s">
        <v>4758</v>
      </c>
      <c r="G15" s="332" t="s">
        <v>4759</v>
      </c>
      <c r="H15" s="333" t="s">
        <v>4760</v>
      </c>
      <c r="I15" s="334" t="s">
        <v>4761</v>
      </c>
      <c r="J15" s="335" t="s">
        <v>9339</v>
      </c>
      <c r="K15" s="324">
        <v>360</v>
      </c>
      <c r="L15" s="336" t="e">
        <f t="shared" si="0"/>
        <v>#REF!</v>
      </c>
      <c r="M15" s="337" t="e">
        <f>N15*#REF!</f>
        <v>#REF!</v>
      </c>
      <c r="N15" s="338" t="e">
        <f>Q15*#REF!</f>
        <v>#REF!</v>
      </c>
      <c r="P15" s="2081">
        <v>5.47</v>
      </c>
      <c r="Q15" s="261">
        <v>5.47</v>
      </c>
    </row>
    <row r="16" spans="1:17" ht="13.5" customHeight="1">
      <c r="A16" s="329">
        <v>1</v>
      </c>
      <c r="B16" s="329">
        <v>1</v>
      </c>
      <c r="C16" s="341" t="s">
        <v>8615</v>
      </c>
      <c r="D16" s="341" t="s">
        <v>4762</v>
      </c>
      <c r="E16" s="342" t="s">
        <v>4763</v>
      </c>
      <c r="F16" s="332" t="s">
        <v>4764</v>
      </c>
      <c r="G16" s="332" t="s">
        <v>4765</v>
      </c>
      <c r="H16" s="333" t="s">
        <v>4760</v>
      </c>
      <c r="I16" s="334" t="s">
        <v>4766</v>
      </c>
      <c r="J16" s="335" t="s">
        <v>9339</v>
      </c>
      <c r="K16" s="335">
        <v>2000</v>
      </c>
      <c r="L16" s="343" t="e">
        <f t="shared" si="0"/>
        <v>#REF!</v>
      </c>
      <c r="M16" s="344" t="e">
        <f>N16*#REF!</f>
        <v>#REF!</v>
      </c>
      <c r="N16" s="345" t="e">
        <f>Q16*#REF!+0.5</f>
        <v>#REF!</v>
      </c>
      <c r="P16" s="2081">
        <v>12.94</v>
      </c>
      <c r="Q16" s="261">
        <v>12.94</v>
      </c>
    </row>
    <row r="17" spans="1:17" ht="13.5" customHeight="1">
      <c r="A17" s="329">
        <v>1</v>
      </c>
      <c r="B17" s="329">
        <v>1</v>
      </c>
      <c r="C17" s="346" t="s">
        <v>8615</v>
      </c>
      <c r="D17" s="346" t="s">
        <v>4767</v>
      </c>
      <c r="E17" s="347" t="s">
        <v>4768</v>
      </c>
      <c r="F17" s="348" t="s">
        <v>4769</v>
      </c>
      <c r="G17" s="348" t="s">
        <v>4770</v>
      </c>
      <c r="H17" s="349"/>
      <c r="I17" s="350" t="s">
        <v>4771</v>
      </c>
      <c r="J17" s="351" t="s">
        <v>9339</v>
      </c>
      <c r="K17" s="351">
        <v>2</v>
      </c>
      <c r="L17" s="352" t="e">
        <f t="shared" si="0"/>
        <v>#REF!</v>
      </c>
      <c r="M17" s="353" t="e">
        <f>N17*#REF!</f>
        <v>#REF!</v>
      </c>
      <c r="N17" s="354" t="e">
        <f>Q17*#REF!</f>
        <v>#REF!</v>
      </c>
      <c r="O17" s="355"/>
      <c r="P17" s="2081">
        <v>0.85</v>
      </c>
      <c r="Q17" s="261">
        <v>0.85</v>
      </c>
    </row>
    <row r="18" spans="1:17" ht="13.5" hidden="1" customHeight="1">
      <c r="A18" s="341">
        <v>1</v>
      </c>
      <c r="B18" s="341"/>
      <c r="C18" s="330" t="s">
        <v>8625</v>
      </c>
      <c r="D18" s="330" t="s">
        <v>4772</v>
      </c>
      <c r="E18" s="331" t="s">
        <v>4773</v>
      </c>
      <c r="F18" s="332" t="s">
        <v>4764</v>
      </c>
      <c r="G18" s="332" t="s">
        <v>4774</v>
      </c>
      <c r="H18" s="333" t="s">
        <v>4754</v>
      </c>
      <c r="I18" s="334" t="s">
        <v>4775</v>
      </c>
      <c r="J18" s="335" t="s">
        <v>9339</v>
      </c>
      <c r="K18" s="324">
        <v>500</v>
      </c>
      <c r="L18" s="336" t="e">
        <f t="shared" si="0"/>
        <v>#REF!</v>
      </c>
      <c r="M18" s="337" t="e">
        <f>N18*#REF!</f>
        <v>#REF!</v>
      </c>
      <c r="N18" s="338" t="e">
        <f>Q18*#REF!</f>
        <v>#REF!</v>
      </c>
      <c r="P18" s="308">
        <v>7.33</v>
      </c>
      <c r="Q18" s="308">
        <v>7.33</v>
      </c>
    </row>
    <row r="19" spans="1:17" ht="13.5" hidden="1" customHeight="1">
      <c r="A19" s="341">
        <v>1</v>
      </c>
      <c r="B19" s="341"/>
      <c r="C19" s="341" t="s">
        <v>8625</v>
      </c>
      <c r="D19" s="341" t="s">
        <v>4776</v>
      </c>
      <c r="E19" s="342" t="s">
        <v>4773</v>
      </c>
      <c r="F19" s="332" t="s">
        <v>4764</v>
      </c>
      <c r="G19" s="332" t="s">
        <v>4774</v>
      </c>
      <c r="H19" s="333"/>
      <c r="I19" s="334" t="s">
        <v>4777</v>
      </c>
      <c r="J19" s="335"/>
      <c r="K19" s="335">
        <v>1000</v>
      </c>
      <c r="L19" s="343" t="e">
        <f t="shared" si="0"/>
        <v>#REF!</v>
      </c>
      <c r="M19" s="344" t="e">
        <f>N19*#REF!</f>
        <v>#REF!</v>
      </c>
      <c r="N19" s="345" t="e">
        <f>Q19*#REF!+0.5</f>
        <v>#REF!</v>
      </c>
      <c r="P19" s="308">
        <v>11.63</v>
      </c>
      <c r="Q19" s="308">
        <v>11.63</v>
      </c>
    </row>
    <row r="20" spans="1:17" ht="13.5" hidden="1" customHeight="1">
      <c r="A20" s="341">
        <v>1</v>
      </c>
      <c r="B20" s="341"/>
      <c r="C20" s="341" t="s">
        <v>8625</v>
      </c>
      <c r="D20" s="341" t="s">
        <v>4778</v>
      </c>
      <c r="E20" s="356" t="s">
        <v>4779</v>
      </c>
      <c r="F20" s="357" t="s">
        <v>4769</v>
      </c>
      <c r="G20" s="357" t="s">
        <v>4780</v>
      </c>
      <c r="I20" s="334" t="s">
        <v>4781</v>
      </c>
      <c r="J20" s="335" t="s">
        <v>9339</v>
      </c>
      <c r="K20" s="335">
        <v>3</v>
      </c>
      <c r="L20" s="358" t="e">
        <f t="shared" si="0"/>
        <v>#REF!</v>
      </c>
      <c r="M20" s="344" t="e">
        <f>N20*#REF!</f>
        <v>#REF!</v>
      </c>
      <c r="N20" s="345" t="e">
        <f>Q20*#REF!</f>
        <v>#REF!</v>
      </c>
      <c r="O20" s="355"/>
      <c r="P20" s="366">
        <v>0.63</v>
      </c>
      <c r="Q20" s="292">
        <v>0.65</v>
      </c>
    </row>
    <row r="21" spans="1:17" ht="12.75" hidden="1" customHeight="1">
      <c r="A21" s="360">
        <v>0</v>
      </c>
      <c r="B21" s="360"/>
      <c r="C21" s="361" t="s">
        <v>8625</v>
      </c>
      <c r="D21" s="361" t="s">
        <v>4782</v>
      </c>
      <c r="E21" s="362" t="s">
        <v>4783</v>
      </c>
      <c r="F21" s="321" t="s">
        <v>4784</v>
      </c>
      <c r="G21" s="321" t="s">
        <v>4785</v>
      </c>
      <c r="H21" s="322" t="s">
        <v>4786</v>
      </c>
      <c r="I21" s="363" t="s">
        <v>4787</v>
      </c>
      <c r="J21" s="364" t="s">
        <v>9339</v>
      </c>
      <c r="K21" s="324">
        <v>50</v>
      </c>
      <c r="L21" s="365" t="e">
        <f>M21/K21</f>
        <v>#REF!</v>
      </c>
      <c r="M21" s="337" t="e">
        <f>N21*#REF!</f>
        <v>#REF!</v>
      </c>
      <c r="N21" s="338" t="e">
        <f>Q21*#REF!+0.5</f>
        <v>#REF!</v>
      </c>
      <c r="O21" s="355"/>
      <c r="P21" s="359">
        <v>121.32</v>
      </c>
      <c r="Q21" s="366"/>
    </row>
    <row r="22" spans="1:17" ht="12.75" hidden="1" customHeight="1">
      <c r="A22" s="360">
        <v>0</v>
      </c>
      <c r="B22" s="360"/>
      <c r="C22" s="367" t="s">
        <v>8625</v>
      </c>
      <c r="D22" s="367" t="s">
        <v>4788</v>
      </c>
      <c r="E22" s="356" t="s">
        <v>4789</v>
      </c>
      <c r="F22" s="357" t="s">
        <v>4790</v>
      </c>
      <c r="G22" s="357" t="s">
        <v>4791</v>
      </c>
      <c r="I22" s="334" t="s">
        <v>4792</v>
      </c>
      <c r="J22" s="368" t="s">
        <v>9339</v>
      </c>
      <c r="K22" s="335">
        <v>4</v>
      </c>
      <c r="L22" s="358" t="e">
        <f>M22/K22</f>
        <v>#REF!</v>
      </c>
      <c r="M22" s="344" t="e">
        <f>N22*#REF!</f>
        <v>#REF!</v>
      </c>
      <c r="N22" s="345" t="e">
        <f>Q22*#REF!+0.5</f>
        <v>#REF!</v>
      </c>
      <c r="O22" s="355"/>
      <c r="P22" s="359">
        <v>9.15</v>
      </c>
      <c r="Q22" s="366"/>
    </row>
    <row r="23" spans="1:17" ht="12.75" hidden="1" customHeight="1">
      <c r="A23" s="360">
        <v>0</v>
      </c>
      <c r="B23" s="360"/>
      <c r="C23" s="369" t="s">
        <v>8625</v>
      </c>
      <c r="D23" s="369" t="s">
        <v>4793</v>
      </c>
      <c r="E23" s="347" t="s">
        <v>4794</v>
      </c>
      <c r="F23" s="348" t="s">
        <v>4795</v>
      </c>
      <c r="G23" s="348" t="s">
        <v>4796</v>
      </c>
      <c r="H23" s="349"/>
      <c r="I23" s="370" t="s">
        <v>4797</v>
      </c>
      <c r="J23" s="371" t="s">
        <v>9339</v>
      </c>
      <c r="K23" s="372">
        <v>10</v>
      </c>
      <c r="L23" s="352" t="e">
        <f>M23/K23</f>
        <v>#REF!</v>
      </c>
      <c r="M23" s="353" t="e">
        <f>N23*#REF!</f>
        <v>#REF!</v>
      </c>
      <c r="N23" s="354" t="e">
        <f>Q23*#REF!+0.5</f>
        <v>#REF!</v>
      </c>
      <c r="O23" s="355"/>
      <c r="P23" s="359">
        <v>29.72</v>
      </c>
      <c r="Q23" s="366"/>
    </row>
    <row r="24" spans="1:17" ht="13.5" customHeight="1">
      <c r="A24" s="373">
        <v>1</v>
      </c>
      <c r="B24" s="373">
        <v>1</v>
      </c>
      <c r="C24" s="330" t="s">
        <v>8615</v>
      </c>
      <c r="D24" s="330" t="s">
        <v>4798</v>
      </c>
      <c r="E24" s="331" t="s">
        <v>4799</v>
      </c>
      <c r="F24" s="374" t="s">
        <v>4800</v>
      </c>
      <c r="G24" s="374" t="s">
        <v>4801</v>
      </c>
      <c r="H24" s="375" t="s">
        <v>4802</v>
      </c>
      <c r="I24" s="363" t="s">
        <v>4803</v>
      </c>
      <c r="J24" s="364" t="s">
        <v>4804</v>
      </c>
      <c r="K24" s="324">
        <v>300</v>
      </c>
      <c r="L24" s="336" t="e">
        <f t="shared" si="0"/>
        <v>#REF!</v>
      </c>
      <c r="M24" s="337" t="e">
        <f>N24*#REF!</f>
        <v>#REF!</v>
      </c>
      <c r="N24" s="338" t="e">
        <f>Q24*#REF!</f>
        <v>#REF!</v>
      </c>
      <c r="P24" s="2081">
        <v>8.19</v>
      </c>
      <c r="Q24" s="261">
        <v>8.19</v>
      </c>
    </row>
    <row r="25" spans="1:17" ht="12.75" hidden="1" customHeight="1">
      <c r="A25" s="341">
        <v>0</v>
      </c>
      <c r="B25" s="341"/>
      <c r="C25" s="376" t="s">
        <v>8622</v>
      </c>
      <c r="D25" s="377" t="s">
        <v>4805</v>
      </c>
      <c r="E25" s="378" t="s">
        <v>4806</v>
      </c>
      <c r="F25" s="357" t="s">
        <v>4800</v>
      </c>
      <c r="G25" s="357" t="s">
        <v>4807</v>
      </c>
      <c r="I25" s="379" t="s">
        <v>4755</v>
      </c>
      <c r="J25" s="335"/>
      <c r="K25" s="335">
        <v>480</v>
      </c>
      <c r="L25" s="380" t="e">
        <f t="shared" si="0"/>
        <v>#REF!</v>
      </c>
      <c r="M25" s="326" t="e">
        <f>N25*#REF!</f>
        <v>#REF!</v>
      </c>
      <c r="N25" s="381" t="e">
        <f>P25*#REF!+1</f>
        <v>#REF!</v>
      </c>
      <c r="P25" s="382">
        <v>12</v>
      </c>
      <c r="Q25" s="293"/>
    </row>
    <row r="26" spans="1:17" ht="13.5" customHeight="1">
      <c r="A26" s="373">
        <v>1</v>
      </c>
      <c r="B26" s="373">
        <v>1</v>
      </c>
      <c r="C26" s="341" t="s">
        <v>8615</v>
      </c>
      <c r="D26" s="341" t="s">
        <v>4808</v>
      </c>
      <c r="E26" s="342" t="s">
        <v>4799</v>
      </c>
      <c r="F26" s="332" t="s">
        <v>4800</v>
      </c>
      <c r="G26" s="332" t="s">
        <v>4801</v>
      </c>
      <c r="H26" s="333" t="s">
        <v>4802</v>
      </c>
      <c r="I26" s="334" t="s">
        <v>6886</v>
      </c>
      <c r="J26" s="368" t="s">
        <v>4809</v>
      </c>
      <c r="K26" s="335">
        <v>600</v>
      </c>
      <c r="L26" s="343" t="e">
        <f t="shared" si="0"/>
        <v>#REF!</v>
      </c>
      <c r="M26" s="344" t="e">
        <f>N26*#REF!</f>
        <v>#REF!</v>
      </c>
      <c r="N26" s="345" t="e">
        <f>Q26*#REF!+0.5</f>
        <v>#REF!</v>
      </c>
      <c r="P26" s="2081">
        <v>14.2</v>
      </c>
      <c r="Q26" s="261">
        <v>14.2</v>
      </c>
    </row>
    <row r="27" spans="1:17" ht="13.5" customHeight="1">
      <c r="A27" s="373">
        <v>1</v>
      </c>
      <c r="B27" s="373">
        <v>1</v>
      </c>
      <c r="C27" s="346" t="s">
        <v>8615</v>
      </c>
      <c r="D27" s="346" t="s">
        <v>4810</v>
      </c>
      <c r="E27" s="383" t="s">
        <v>4799</v>
      </c>
      <c r="F27" s="384" t="s">
        <v>4800</v>
      </c>
      <c r="G27" s="384" t="s">
        <v>4801</v>
      </c>
      <c r="H27" s="385" t="s">
        <v>4802</v>
      </c>
      <c r="I27" s="370" t="s">
        <v>4811</v>
      </c>
      <c r="J27" s="371" t="s">
        <v>4812</v>
      </c>
      <c r="K27" s="372">
        <v>1500</v>
      </c>
      <c r="L27" s="386" t="e">
        <f t="shared" si="0"/>
        <v>#REF!</v>
      </c>
      <c r="M27" s="353" t="e">
        <f>N27*#REF!</f>
        <v>#REF!</v>
      </c>
      <c r="N27" s="354" t="e">
        <f>Q27*#REF!+0.5</f>
        <v>#REF!</v>
      </c>
      <c r="P27" s="2081">
        <v>31.33</v>
      </c>
      <c r="Q27" s="261">
        <v>31.33</v>
      </c>
    </row>
    <row r="28" spans="1:17" ht="13.5" hidden="1" customHeight="1">
      <c r="A28" s="341">
        <v>1</v>
      </c>
      <c r="B28" s="341"/>
      <c r="C28" s="341" t="s">
        <v>8625</v>
      </c>
      <c r="D28" s="341">
        <v>102011</v>
      </c>
      <c r="E28" s="342" t="s">
        <v>4813</v>
      </c>
      <c r="F28" s="332" t="s">
        <v>4800</v>
      </c>
      <c r="G28" s="332" t="s">
        <v>4814</v>
      </c>
      <c r="H28" s="333" t="s">
        <v>4815</v>
      </c>
      <c r="I28" s="334" t="s">
        <v>4816</v>
      </c>
      <c r="J28" s="335" t="s">
        <v>4817</v>
      </c>
      <c r="K28" s="335">
        <v>260</v>
      </c>
      <c r="L28" s="343" t="e">
        <f t="shared" si="0"/>
        <v>#REF!</v>
      </c>
      <c r="M28" s="344" t="e">
        <f>N28*#REF!</f>
        <v>#REF!</v>
      </c>
      <c r="N28" s="345" t="e">
        <f>Q28*#REF!+0.5</f>
        <v>#REF!</v>
      </c>
      <c r="P28" s="308">
        <v>9.2200000000000006</v>
      </c>
      <c r="Q28" s="308">
        <v>9.2200000000000006</v>
      </c>
    </row>
    <row r="29" spans="1:17" ht="12.75" hidden="1" customHeight="1">
      <c r="A29" s="341">
        <v>1</v>
      </c>
      <c r="B29" s="341"/>
      <c r="C29" s="346" t="s">
        <v>8625</v>
      </c>
      <c r="D29" s="346">
        <v>102001</v>
      </c>
      <c r="E29" s="383" t="s">
        <v>4813</v>
      </c>
      <c r="F29" s="384" t="s">
        <v>4800</v>
      </c>
      <c r="G29" s="384" t="s">
        <v>4814</v>
      </c>
      <c r="H29" s="385" t="s">
        <v>4815</v>
      </c>
      <c r="I29" s="370" t="s">
        <v>4775</v>
      </c>
      <c r="J29" s="372" t="s">
        <v>4818</v>
      </c>
      <c r="K29" s="372">
        <v>520</v>
      </c>
      <c r="L29" s="386" t="e">
        <f t="shared" si="0"/>
        <v>#REF!</v>
      </c>
      <c r="M29" s="344" t="e">
        <f>N29*#REF!</f>
        <v>#REF!</v>
      </c>
      <c r="N29" s="345" t="e">
        <f>Q29*#REF!+0.5</f>
        <v>#REF!</v>
      </c>
      <c r="P29" s="308">
        <v>16.91</v>
      </c>
      <c r="Q29" s="308">
        <v>16.91</v>
      </c>
    </row>
    <row r="30" spans="1:17" ht="12.75" hidden="1" customHeight="1">
      <c r="A30" s="341">
        <v>0</v>
      </c>
      <c r="B30" s="341"/>
      <c r="C30" s="387" t="s">
        <v>8615</v>
      </c>
      <c r="D30" s="387" t="s">
        <v>4819</v>
      </c>
      <c r="E30" s="388" t="s">
        <v>4813</v>
      </c>
      <c r="F30" s="389" t="s">
        <v>4800</v>
      </c>
      <c r="G30" s="389" t="s">
        <v>4801</v>
      </c>
      <c r="H30" s="390" t="s">
        <v>4802</v>
      </c>
      <c r="I30" s="391" t="s">
        <v>4820</v>
      </c>
      <c r="J30" s="392" t="s">
        <v>4821</v>
      </c>
      <c r="K30" s="392">
        <v>150</v>
      </c>
      <c r="L30" s="393" t="e">
        <f t="shared" si="0"/>
        <v>#REF!</v>
      </c>
      <c r="M30" s="394" t="e">
        <f>N30*#REF!</f>
        <v>#REF!</v>
      </c>
      <c r="N30" s="327" t="e">
        <f>P30*#REF!+1</f>
        <v>#REF!</v>
      </c>
      <c r="P30" s="339">
        <v>5.13</v>
      </c>
      <c r="Q30" s="293"/>
    </row>
    <row r="31" spans="1:17" ht="12.75" hidden="1" customHeight="1">
      <c r="A31" s="341">
        <v>0</v>
      </c>
      <c r="B31" s="341"/>
      <c r="C31" s="318" t="s">
        <v>8625</v>
      </c>
      <c r="D31" s="318" t="s">
        <v>4822</v>
      </c>
      <c r="E31" s="395" t="s">
        <v>4823</v>
      </c>
      <c r="F31" s="389"/>
      <c r="G31" s="389" t="s">
        <v>4824</v>
      </c>
      <c r="H31" s="390" t="s">
        <v>4825</v>
      </c>
      <c r="I31" s="391" t="s">
        <v>4826</v>
      </c>
      <c r="J31" s="392" t="s">
        <v>4827</v>
      </c>
      <c r="K31" s="324">
        <v>500</v>
      </c>
      <c r="L31" s="336" t="e">
        <f t="shared" si="0"/>
        <v>#REF!</v>
      </c>
      <c r="M31" s="326" t="e">
        <f>N31*#REF!</f>
        <v>#REF!</v>
      </c>
      <c r="N31" s="381" t="e">
        <f>Q31*#REF!+0.5</f>
        <v>#REF!</v>
      </c>
      <c r="O31" s="290">
        <v>1860</v>
      </c>
      <c r="P31" s="396">
        <v>32.18</v>
      </c>
      <c r="Q31" s="396">
        <v>32.18</v>
      </c>
    </row>
    <row r="32" spans="1:17" ht="13.5" customHeight="1">
      <c r="A32" s="373">
        <v>1</v>
      </c>
      <c r="B32" s="373">
        <v>1</v>
      </c>
      <c r="C32" s="330" t="s">
        <v>8615</v>
      </c>
      <c r="D32" s="330" t="s">
        <v>4828</v>
      </c>
      <c r="E32" s="331" t="s">
        <v>4829</v>
      </c>
      <c r="F32" s="374" t="s">
        <v>4830</v>
      </c>
      <c r="G32" s="374" t="s">
        <v>4831</v>
      </c>
      <c r="H32" s="375" t="s">
        <v>4802</v>
      </c>
      <c r="I32" s="363" t="s">
        <v>4820</v>
      </c>
      <c r="J32" s="364" t="s">
        <v>4821</v>
      </c>
      <c r="K32" s="324">
        <v>150</v>
      </c>
      <c r="L32" s="336" t="e">
        <f t="shared" si="0"/>
        <v>#REF!</v>
      </c>
      <c r="M32" s="337" t="e">
        <f>N32*#REF!</f>
        <v>#REF!</v>
      </c>
      <c r="N32" s="338" t="e">
        <f>Q32*#REF!</f>
        <v>#REF!</v>
      </c>
      <c r="P32" s="2081">
        <v>2.39</v>
      </c>
      <c r="Q32" s="261">
        <v>2.39</v>
      </c>
    </row>
    <row r="33" spans="1:17" ht="13.5" customHeight="1">
      <c r="A33" s="373">
        <v>1</v>
      </c>
      <c r="B33" s="373">
        <v>1</v>
      </c>
      <c r="C33" s="341" t="s">
        <v>8615</v>
      </c>
      <c r="D33" s="341" t="s">
        <v>4832</v>
      </c>
      <c r="E33" s="342" t="s">
        <v>4829</v>
      </c>
      <c r="F33" s="332" t="s">
        <v>4830</v>
      </c>
      <c r="G33" s="332" t="s">
        <v>4831</v>
      </c>
      <c r="H33" s="333" t="s">
        <v>4802</v>
      </c>
      <c r="I33" s="334" t="s">
        <v>4803</v>
      </c>
      <c r="J33" s="368" t="s">
        <v>4804</v>
      </c>
      <c r="K33" s="335">
        <v>300</v>
      </c>
      <c r="L33" s="343" t="e">
        <f t="shared" si="0"/>
        <v>#REF!</v>
      </c>
      <c r="M33" s="344" t="e">
        <f>N33*#REF!</f>
        <v>#REF!</v>
      </c>
      <c r="N33" s="345" t="e">
        <f>Q33*#REF!</f>
        <v>#REF!</v>
      </c>
      <c r="P33" s="2081">
        <v>3.76</v>
      </c>
      <c r="Q33" s="261">
        <v>3.76</v>
      </c>
    </row>
    <row r="34" spans="1:17" ht="12.75" hidden="1" customHeight="1">
      <c r="A34" s="341">
        <v>0</v>
      </c>
      <c r="B34" s="341"/>
      <c r="C34" s="376" t="s">
        <v>8622</v>
      </c>
      <c r="D34" s="377" t="s">
        <v>4833</v>
      </c>
      <c r="E34" s="397" t="s">
        <v>4834</v>
      </c>
      <c r="F34" s="332" t="s">
        <v>4830</v>
      </c>
      <c r="G34" s="332" t="s">
        <v>4831</v>
      </c>
      <c r="I34" s="379" t="s">
        <v>4755</v>
      </c>
      <c r="J34" s="335"/>
      <c r="K34" s="335">
        <v>480</v>
      </c>
      <c r="L34" s="380" t="e">
        <f t="shared" si="0"/>
        <v>#REF!</v>
      </c>
      <c r="M34" s="326" t="e">
        <f>N34*#REF!</f>
        <v>#REF!</v>
      </c>
      <c r="N34" s="381" t="e">
        <f>P34*#REF!+1</f>
        <v>#REF!</v>
      </c>
      <c r="P34" s="328">
        <v>11</v>
      </c>
      <c r="Q34" s="293"/>
    </row>
    <row r="35" spans="1:17" ht="13.5" customHeight="1">
      <c r="A35" s="373">
        <v>1</v>
      </c>
      <c r="B35" s="373">
        <v>1</v>
      </c>
      <c r="C35" s="346" t="s">
        <v>8615</v>
      </c>
      <c r="D35" s="346" t="s">
        <v>4835</v>
      </c>
      <c r="E35" s="383" t="s">
        <v>4829</v>
      </c>
      <c r="F35" s="384" t="s">
        <v>4830</v>
      </c>
      <c r="G35" s="384" t="s">
        <v>4831</v>
      </c>
      <c r="H35" s="385" t="s">
        <v>4802</v>
      </c>
      <c r="I35" s="370" t="s">
        <v>4811</v>
      </c>
      <c r="J35" s="371" t="s">
        <v>4812</v>
      </c>
      <c r="K35" s="372">
        <v>1500</v>
      </c>
      <c r="L35" s="386" t="e">
        <f t="shared" si="0"/>
        <v>#REF!</v>
      </c>
      <c r="M35" s="353" t="e">
        <f>N35*#REF!</f>
        <v>#REF!</v>
      </c>
      <c r="N35" s="354" t="e">
        <f>Q35*#REF!+0.5</f>
        <v>#REF!</v>
      </c>
      <c r="P35" s="2081">
        <v>18.78</v>
      </c>
      <c r="Q35" s="261">
        <v>18.78</v>
      </c>
    </row>
    <row r="36" spans="1:17" ht="13.5" hidden="1" customHeight="1">
      <c r="A36" s="341">
        <v>1</v>
      </c>
      <c r="B36" s="341"/>
      <c r="C36" s="341" t="s">
        <v>8625</v>
      </c>
      <c r="D36" s="341">
        <v>102012</v>
      </c>
      <c r="E36" s="342" t="s">
        <v>4834</v>
      </c>
      <c r="F36" s="332" t="s">
        <v>4830</v>
      </c>
      <c r="G36" s="332" t="s">
        <v>4831</v>
      </c>
      <c r="H36" s="333" t="s">
        <v>4815</v>
      </c>
      <c r="I36" s="334" t="s">
        <v>4816</v>
      </c>
      <c r="J36" s="335" t="s">
        <v>4817</v>
      </c>
      <c r="K36" s="335">
        <v>260</v>
      </c>
      <c r="L36" s="343" t="e">
        <f t="shared" si="0"/>
        <v>#REF!</v>
      </c>
      <c r="M36" s="344" t="e">
        <f>N36*#REF!</f>
        <v>#REF!</v>
      </c>
      <c r="N36" s="345" t="e">
        <f>Q36*#REF!</f>
        <v>#REF!</v>
      </c>
      <c r="P36" s="308">
        <v>5.64</v>
      </c>
      <c r="Q36" s="308">
        <v>5.64</v>
      </c>
    </row>
    <row r="37" spans="1:17" ht="13.5" hidden="1" customHeight="1">
      <c r="A37" s="341">
        <v>1</v>
      </c>
      <c r="B37" s="341"/>
      <c r="C37" s="346" t="s">
        <v>8625</v>
      </c>
      <c r="D37" s="346">
        <v>102002</v>
      </c>
      <c r="E37" s="383" t="s">
        <v>4834</v>
      </c>
      <c r="F37" s="384" t="s">
        <v>4830</v>
      </c>
      <c r="G37" s="384" t="s">
        <v>4831</v>
      </c>
      <c r="H37" s="385" t="s">
        <v>4815</v>
      </c>
      <c r="I37" s="370" t="s">
        <v>4775</v>
      </c>
      <c r="J37" s="372" t="s">
        <v>4818</v>
      </c>
      <c r="K37" s="372">
        <v>520</v>
      </c>
      <c r="L37" s="386" t="e">
        <f t="shared" si="0"/>
        <v>#REF!</v>
      </c>
      <c r="M37" s="344" t="e">
        <f>N37*#REF!</f>
        <v>#REF!</v>
      </c>
      <c r="N37" s="345" t="e">
        <f>Q37*#REF!+0.5</f>
        <v>#REF!</v>
      </c>
      <c r="P37" s="308">
        <v>9.74</v>
      </c>
      <c r="Q37" s="308">
        <v>9.74</v>
      </c>
    </row>
    <row r="38" spans="1:17" ht="12.75" hidden="1" customHeight="1">
      <c r="A38" s="341">
        <v>0</v>
      </c>
      <c r="B38" s="341"/>
      <c r="C38" s="387" t="s">
        <v>8625</v>
      </c>
      <c r="D38" s="387" t="s">
        <v>4836</v>
      </c>
      <c r="E38" s="388" t="s">
        <v>4837</v>
      </c>
      <c r="F38" s="389"/>
      <c r="G38" s="389" t="s">
        <v>4838</v>
      </c>
      <c r="H38" s="390" t="s">
        <v>4825</v>
      </c>
      <c r="I38" s="391" t="s">
        <v>4826</v>
      </c>
      <c r="J38" s="392" t="s">
        <v>4827</v>
      </c>
      <c r="K38" s="392">
        <v>500</v>
      </c>
      <c r="L38" s="393" t="e">
        <f t="shared" si="0"/>
        <v>#REF!</v>
      </c>
      <c r="M38" s="326" t="e">
        <f>N38*#REF!</f>
        <v>#REF!</v>
      </c>
      <c r="N38" s="381" t="e">
        <f>Q38*#REF!+0.5</f>
        <v>#REF!</v>
      </c>
      <c r="O38" s="290">
        <v>2013</v>
      </c>
      <c r="P38" s="396">
        <v>34.799999999999997</v>
      </c>
      <c r="Q38" s="396">
        <v>34.799999999999997</v>
      </c>
    </row>
    <row r="39" spans="1:17" ht="12.75" hidden="1" customHeight="1">
      <c r="A39" s="341">
        <v>0</v>
      </c>
      <c r="B39" s="341"/>
      <c r="C39" s="318" t="s">
        <v>8622</v>
      </c>
      <c r="D39" s="319" t="s">
        <v>4839</v>
      </c>
      <c r="E39" s="320" t="s">
        <v>4840</v>
      </c>
      <c r="F39" s="398" t="s">
        <v>4841</v>
      </c>
      <c r="G39" s="398" t="s">
        <v>4842</v>
      </c>
      <c r="H39" s="399"/>
      <c r="I39" s="400" t="s">
        <v>4755</v>
      </c>
      <c r="J39" s="392"/>
      <c r="K39" s="324">
        <v>480</v>
      </c>
      <c r="L39" s="325" t="e">
        <f t="shared" si="0"/>
        <v>#REF!</v>
      </c>
      <c r="M39" s="326" t="e">
        <f>N39*#REF!</f>
        <v>#REF!</v>
      </c>
      <c r="N39" s="327" t="e">
        <f>P39*#REF!+1</f>
        <v>#REF!</v>
      </c>
      <c r="P39" s="328">
        <v>11</v>
      </c>
      <c r="Q39" s="293"/>
    </row>
    <row r="40" spans="1:17" ht="13.5" hidden="1" customHeight="1">
      <c r="A40" s="341">
        <v>1</v>
      </c>
      <c r="B40" s="341"/>
      <c r="C40" s="401" t="s">
        <v>8625</v>
      </c>
      <c r="D40" s="401">
        <v>103210</v>
      </c>
      <c r="E40" s="402" t="s">
        <v>4843</v>
      </c>
      <c r="F40" s="389" t="s">
        <v>4844</v>
      </c>
      <c r="G40" s="389" t="s">
        <v>4845</v>
      </c>
      <c r="H40" s="390" t="s">
        <v>4815</v>
      </c>
      <c r="I40" s="391" t="s">
        <v>4846</v>
      </c>
      <c r="J40" s="392" t="s">
        <v>4847</v>
      </c>
      <c r="K40" s="392">
        <v>208</v>
      </c>
      <c r="L40" s="393" t="e">
        <f t="shared" si="0"/>
        <v>#REF!</v>
      </c>
      <c r="M40" s="403" t="e">
        <f>N40*#REF!</f>
        <v>#REF!</v>
      </c>
      <c r="N40" s="404" t="e">
        <f>Q40*#REF!</f>
        <v>#REF!</v>
      </c>
      <c r="P40" s="308">
        <v>6.48</v>
      </c>
      <c r="Q40" s="308">
        <v>6.48</v>
      </c>
    </row>
    <row r="41" spans="1:17" ht="13.5" hidden="1" customHeight="1">
      <c r="A41" s="341">
        <v>1</v>
      </c>
      <c r="B41" s="341"/>
      <c r="C41" s="341" t="s">
        <v>8625</v>
      </c>
      <c r="D41" s="341" t="s">
        <v>4848</v>
      </c>
      <c r="E41" s="342" t="s">
        <v>4849</v>
      </c>
      <c r="F41" s="374" t="s">
        <v>4850</v>
      </c>
      <c r="G41" s="374" t="s">
        <v>4851</v>
      </c>
      <c r="H41" s="375" t="s">
        <v>4852</v>
      </c>
      <c r="I41" s="363" t="s">
        <v>4853</v>
      </c>
      <c r="J41" s="324" t="s">
        <v>9339</v>
      </c>
      <c r="K41" s="335">
        <v>125</v>
      </c>
      <c r="L41" s="343" t="e">
        <f t="shared" si="0"/>
        <v>#REF!</v>
      </c>
      <c r="M41" s="344" t="e">
        <f>N41*#REF!</f>
        <v>#REF!</v>
      </c>
      <c r="N41" s="345" t="e">
        <f>Q41*#REF!</f>
        <v>#REF!</v>
      </c>
      <c r="P41" s="308">
        <v>6.72</v>
      </c>
      <c r="Q41" s="308">
        <v>6.72</v>
      </c>
    </row>
    <row r="42" spans="1:17" ht="12.75" hidden="1" customHeight="1">
      <c r="A42" s="341">
        <v>0</v>
      </c>
      <c r="B42" s="341"/>
      <c r="C42" s="376" t="s">
        <v>8622</v>
      </c>
      <c r="D42" s="377" t="s">
        <v>4854</v>
      </c>
      <c r="E42" s="405" t="s">
        <v>4855</v>
      </c>
      <c r="F42" s="406" t="s">
        <v>4856</v>
      </c>
      <c r="G42" s="406" t="s">
        <v>4857</v>
      </c>
      <c r="H42" s="285" t="s">
        <v>4858</v>
      </c>
      <c r="I42" s="379" t="s">
        <v>4755</v>
      </c>
      <c r="J42" s="335" t="s">
        <v>9339</v>
      </c>
      <c r="K42" s="335">
        <v>480</v>
      </c>
      <c r="L42" s="380" t="e">
        <f t="shared" si="0"/>
        <v>#REF!</v>
      </c>
      <c r="M42" s="326" t="e">
        <f>N42*#REF!</f>
        <v>#REF!</v>
      </c>
      <c r="N42" s="327" t="e">
        <f>P42*#REF!+1</f>
        <v>#REF!</v>
      </c>
      <c r="P42" s="382">
        <v>14</v>
      </c>
      <c r="Q42" s="293"/>
    </row>
    <row r="43" spans="1:17" ht="13.5" hidden="1" customHeight="1">
      <c r="A43" s="341">
        <v>1</v>
      </c>
      <c r="B43" s="341"/>
      <c r="C43" s="346" t="s">
        <v>8625</v>
      </c>
      <c r="D43" s="346" t="s">
        <v>4859</v>
      </c>
      <c r="E43" s="347" t="s">
        <v>4860</v>
      </c>
      <c r="F43" s="348" t="s">
        <v>4850</v>
      </c>
      <c r="G43" s="348" t="s">
        <v>4861</v>
      </c>
      <c r="H43" s="349"/>
      <c r="I43" s="370" t="s">
        <v>4781</v>
      </c>
      <c r="J43" s="372" t="s">
        <v>9339</v>
      </c>
      <c r="K43" s="372">
        <v>3</v>
      </c>
      <c r="L43" s="352" t="e">
        <f t="shared" si="0"/>
        <v>#REF!</v>
      </c>
      <c r="M43" s="353" t="e">
        <f>N43*#REF!</f>
        <v>#REF!</v>
      </c>
      <c r="N43" s="354" t="e">
        <f>Q43*#REF!</f>
        <v>#REF!</v>
      </c>
      <c r="O43" s="355"/>
      <c r="P43" s="407">
        <v>2.66</v>
      </c>
      <c r="Q43" s="292">
        <v>2.71</v>
      </c>
    </row>
    <row r="44" spans="1:17" ht="13.5" customHeight="1">
      <c r="A44" s="373">
        <v>1</v>
      </c>
      <c r="B44" s="373">
        <v>1</v>
      </c>
      <c r="C44" s="341" t="s">
        <v>8615</v>
      </c>
      <c r="D44" s="341" t="s">
        <v>4862</v>
      </c>
      <c r="E44" s="342" t="s">
        <v>4863</v>
      </c>
      <c r="F44" s="374" t="s">
        <v>4864</v>
      </c>
      <c r="G44" s="374" t="s">
        <v>4865</v>
      </c>
      <c r="H44" s="375" t="s">
        <v>4866</v>
      </c>
      <c r="I44" s="363" t="s">
        <v>4867</v>
      </c>
      <c r="J44" s="364" t="s">
        <v>9339</v>
      </c>
      <c r="K44" s="335">
        <v>720</v>
      </c>
      <c r="L44" s="343" t="e">
        <f t="shared" si="0"/>
        <v>#REF!</v>
      </c>
      <c r="M44" s="344" t="e">
        <f>N44*#REF!</f>
        <v>#REF!</v>
      </c>
      <c r="N44" s="345" t="e">
        <f>Q44*#REF!</f>
        <v>#REF!</v>
      </c>
      <c r="P44" s="2081">
        <v>4.22</v>
      </c>
      <c r="Q44" s="261">
        <v>4.22</v>
      </c>
    </row>
    <row r="45" spans="1:17" ht="12.75" hidden="1" customHeight="1">
      <c r="A45" s="341">
        <v>0</v>
      </c>
      <c r="B45" s="341"/>
      <c r="C45" s="376" t="s">
        <v>8622</v>
      </c>
      <c r="D45" s="377" t="s">
        <v>4868</v>
      </c>
      <c r="E45" s="405" t="s">
        <v>4869</v>
      </c>
      <c r="F45" s="406" t="s">
        <v>4864</v>
      </c>
      <c r="G45" s="406" t="s">
        <v>4870</v>
      </c>
      <c r="H45" s="285" t="s">
        <v>4858</v>
      </c>
      <c r="I45" s="379" t="s">
        <v>4755</v>
      </c>
      <c r="J45" s="335"/>
      <c r="K45" s="335">
        <v>480</v>
      </c>
      <c r="L45" s="380" t="e">
        <f t="shared" si="0"/>
        <v>#REF!</v>
      </c>
      <c r="M45" s="326" t="e">
        <f>N45*#REF!</f>
        <v>#REF!</v>
      </c>
      <c r="N45" s="381" t="e">
        <f>P45*#REF!+1</f>
        <v>#REF!</v>
      </c>
      <c r="P45" s="328">
        <v>4.8</v>
      </c>
      <c r="Q45" s="293"/>
    </row>
    <row r="46" spans="1:17" ht="13.5" customHeight="1">
      <c r="A46" s="373">
        <v>1</v>
      </c>
      <c r="B46" s="373">
        <v>1</v>
      </c>
      <c r="C46" s="341" t="s">
        <v>8615</v>
      </c>
      <c r="D46" s="341" t="s">
        <v>4871</v>
      </c>
      <c r="E46" s="342" t="s">
        <v>4872</v>
      </c>
      <c r="F46" s="332" t="s">
        <v>4873</v>
      </c>
      <c r="G46" s="332" t="s">
        <v>4870</v>
      </c>
      <c r="H46" s="333" t="s">
        <v>4866</v>
      </c>
      <c r="I46" s="334" t="s">
        <v>4761</v>
      </c>
      <c r="J46" s="368" t="s">
        <v>9339</v>
      </c>
      <c r="K46" s="335">
        <v>360</v>
      </c>
      <c r="L46" s="343" t="e">
        <f t="shared" si="0"/>
        <v>#REF!</v>
      </c>
      <c r="M46" s="344" t="e">
        <f>N46*#REF!</f>
        <v>#REF!</v>
      </c>
      <c r="N46" s="345" t="e">
        <f>Q46*#REF!</f>
        <v>#REF!</v>
      </c>
      <c r="P46" s="2081">
        <v>4.32</v>
      </c>
      <c r="Q46" s="261">
        <v>4.32</v>
      </c>
    </row>
    <row r="47" spans="1:17" ht="13.5" customHeight="1">
      <c r="A47" s="373">
        <v>1</v>
      </c>
      <c r="B47" s="373">
        <v>1</v>
      </c>
      <c r="C47" s="341" t="s">
        <v>8615</v>
      </c>
      <c r="D47" s="341" t="s">
        <v>4874</v>
      </c>
      <c r="E47" s="342" t="s">
        <v>4863</v>
      </c>
      <c r="F47" s="332" t="s">
        <v>4864</v>
      </c>
      <c r="G47" s="332" t="s">
        <v>4865</v>
      </c>
      <c r="H47" s="333" t="s">
        <v>4866</v>
      </c>
      <c r="I47" s="334" t="s">
        <v>4766</v>
      </c>
      <c r="J47" s="368" t="s">
        <v>9339</v>
      </c>
      <c r="K47" s="335">
        <v>2000</v>
      </c>
      <c r="L47" s="343" t="e">
        <f t="shared" si="0"/>
        <v>#REF!</v>
      </c>
      <c r="M47" s="344" t="e">
        <f>N47*#REF!</f>
        <v>#REF!</v>
      </c>
      <c r="N47" s="345" t="e">
        <f>Q47*#REF!</f>
        <v>#REF!</v>
      </c>
      <c r="P47" s="2081">
        <v>7.65</v>
      </c>
      <c r="Q47" s="261">
        <v>7.65</v>
      </c>
    </row>
    <row r="48" spans="1:17" ht="13.5" customHeight="1">
      <c r="A48" s="373">
        <v>1</v>
      </c>
      <c r="B48" s="373">
        <v>1</v>
      </c>
      <c r="C48" s="341" t="s">
        <v>8615</v>
      </c>
      <c r="D48" s="341" t="s">
        <v>4875</v>
      </c>
      <c r="E48" s="356" t="s">
        <v>4876</v>
      </c>
      <c r="F48" s="357" t="s">
        <v>4877</v>
      </c>
      <c r="G48" s="357" t="s">
        <v>4878</v>
      </c>
      <c r="H48" s="408"/>
      <c r="I48" s="334" t="s">
        <v>4879</v>
      </c>
      <c r="J48" s="368" t="s">
        <v>9339</v>
      </c>
      <c r="K48" s="409">
        <v>5</v>
      </c>
      <c r="L48" s="358" t="e">
        <f t="shared" ref="L48:L79" si="1">M48/K48</f>
        <v>#REF!</v>
      </c>
      <c r="M48" s="344" t="e">
        <f>N48*#REF!</f>
        <v>#REF!</v>
      </c>
      <c r="N48" s="345" t="e">
        <f>Q48*#REF!</f>
        <v>#REF!</v>
      </c>
      <c r="O48" s="293"/>
      <c r="P48" s="2081">
        <v>0.69</v>
      </c>
      <c r="Q48" s="261">
        <v>0.69</v>
      </c>
    </row>
    <row r="49" spans="1:17" ht="12.75" hidden="1" customHeight="1">
      <c r="A49" s="341">
        <v>0</v>
      </c>
      <c r="B49" s="341"/>
      <c r="C49" s="376" t="s">
        <v>8615</v>
      </c>
      <c r="D49" s="376" t="s">
        <v>4880</v>
      </c>
      <c r="E49" s="397" t="s">
        <v>4881</v>
      </c>
      <c r="F49" s="332" t="s">
        <v>4864</v>
      </c>
      <c r="G49" s="332" t="s">
        <v>4870</v>
      </c>
      <c r="H49" s="333" t="s">
        <v>4866</v>
      </c>
      <c r="I49" s="334" t="s">
        <v>4882</v>
      </c>
      <c r="J49" s="335" t="s">
        <v>9339</v>
      </c>
      <c r="K49" s="335">
        <v>180</v>
      </c>
      <c r="L49" s="343" t="e">
        <f t="shared" si="1"/>
        <v>#REF!</v>
      </c>
      <c r="M49" s="326" t="e">
        <f>N49*#REF!</f>
        <v>#REF!</v>
      </c>
      <c r="N49" s="381" t="e">
        <f>P49*#REF!+1</f>
        <v>#REF!</v>
      </c>
      <c r="P49" s="339">
        <v>3.59</v>
      </c>
      <c r="Q49" s="293"/>
    </row>
    <row r="50" spans="1:17" ht="13.5" customHeight="1">
      <c r="A50" s="373">
        <v>1</v>
      </c>
      <c r="B50" s="373">
        <v>1</v>
      </c>
      <c r="C50" s="346" t="s">
        <v>8615</v>
      </c>
      <c r="D50" s="346" t="s">
        <v>4883</v>
      </c>
      <c r="E50" s="347" t="s">
        <v>4884</v>
      </c>
      <c r="F50" s="348" t="s">
        <v>4885</v>
      </c>
      <c r="G50" s="348" t="s">
        <v>4886</v>
      </c>
      <c r="H50" s="410"/>
      <c r="I50" s="370" t="s">
        <v>4879</v>
      </c>
      <c r="J50" s="371" t="s">
        <v>9339</v>
      </c>
      <c r="K50" s="351">
        <v>5</v>
      </c>
      <c r="L50" s="352" t="e">
        <f t="shared" si="1"/>
        <v>#REF!</v>
      </c>
      <c r="M50" s="353" t="e">
        <f>N50*#REF!</f>
        <v>#REF!</v>
      </c>
      <c r="N50" s="354" t="e">
        <f>Q50*#REF!</f>
        <v>#REF!</v>
      </c>
      <c r="O50" s="293"/>
      <c r="P50" s="2081">
        <v>0.69</v>
      </c>
      <c r="Q50" s="261">
        <v>0.69</v>
      </c>
    </row>
    <row r="51" spans="1:17" ht="13.5" hidden="1" customHeight="1">
      <c r="A51" s="341">
        <v>1</v>
      </c>
      <c r="B51" s="341"/>
      <c r="C51" s="341" t="s">
        <v>8625</v>
      </c>
      <c r="D51" s="341" t="s">
        <v>4887</v>
      </c>
      <c r="E51" s="342" t="s">
        <v>4888</v>
      </c>
      <c r="F51" s="332" t="s">
        <v>4864</v>
      </c>
      <c r="G51" s="332" t="s">
        <v>4865</v>
      </c>
      <c r="H51" s="333" t="s">
        <v>4889</v>
      </c>
      <c r="I51" s="334" t="s">
        <v>4826</v>
      </c>
      <c r="J51" s="335" t="s">
        <v>4827</v>
      </c>
      <c r="K51" s="335">
        <v>500</v>
      </c>
      <c r="L51" s="343" t="e">
        <f t="shared" si="1"/>
        <v>#REF!</v>
      </c>
      <c r="M51" s="344" t="e">
        <f>N51*#REF!</f>
        <v>#REF!</v>
      </c>
      <c r="N51" s="345" t="e">
        <f>Q51*#REF!</f>
        <v>#REF!</v>
      </c>
      <c r="P51" s="308">
        <v>6.88</v>
      </c>
      <c r="Q51" s="308">
        <v>6.88</v>
      </c>
    </row>
    <row r="52" spans="1:17" ht="13.5" hidden="1" customHeight="1">
      <c r="A52" s="341">
        <v>1</v>
      </c>
      <c r="B52" s="341"/>
      <c r="C52" s="346" t="s">
        <v>8625</v>
      </c>
      <c r="D52" s="346" t="s">
        <v>4890</v>
      </c>
      <c r="E52" s="347" t="s">
        <v>4891</v>
      </c>
      <c r="F52" s="348" t="s">
        <v>4892</v>
      </c>
      <c r="G52" s="348" t="s">
        <v>4893</v>
      </c>
      <c r="H52" s="349"/>
      <c r="I52" s="370" t="s">
        <v>4781</v>
      </c>
      <c r="J52" s="372"/>
      <c r="K52" s="372">
        <v>3</v>
      </c>
      <c r="L52" s="352" t="e">
        <f t="shared" si="1"/>
        <v>#REF!</v>
      </c>
      <c r="M52" s="353" t="e">
        <f>N52*#REF!</f>
        <v>#REF!</v>
      </c>
      <c r="N52" s="354" t="e">
        <f>Q52*#REF!</f>
        <v>#REF!</v>
      </c>
      <c r="O52" s="355"/>
      <c r="P52" s="366">
        <v>0.63</v>
      </c>
      <c r="Q52" s="292">
        <v>0.65</v>
      </c>
    </row>
    <row r="53" spans="1:17" ht="12.75" hidden="1" customHeight="1">
      <c r="A53" s="341">
        <v>0</v>
      </c>
      <c r="B53" s="341"/>
      <c r="C53" s="376" t="s">
        <v>8622</v>
      </c>
      <c r="D53" s="377" t="s">
        <v>4894</v>
      </c>
      <c r="E53" s="378" t="s">
        <v>4895</v>
      </c>
      <c r="F53" s="321" t="s">
        <v>4896</v>
      </c>
      <c r="G53" s="321" t="s">
        <v>4897</v>
      </c>
      <c r="H53" s="333" t="s">
        <v>4898</v>
      </c>
      <c r="I53" s="323" t="s">
        <v>4755</v>
      </c>
      <c r="J53" s="324"/>
      <c r="K53" s="335">
        <v>480</v>
      </c>
      <c r="L53" s="380" t="e">
        <f t="shared" si="1"/>
        <v>#REF!</v>
      </c>
      <c r="M53" s="326" t="e">
        <f>N53*#REF!</f>
        <v>#REF!</v>
      </c>
      <c r="N53" s="381" t="e">
        <f>P53*#REF!+1</f>
        <v>#REF!</v>
      </c>
      <c r="P53" s="382">
        <v>7</v>
      </c>
      <c r="Q53" s="293"/>
    </row>
    <row r="54" spans="1:17" ht="12.75" hidden="1" customHeight="1">
      <c r="A54" s="341">
        <v>0</v>
      </c>
      <c r="B54" s="341"/>
      <c r="C54" s="341" t="s">
        <v>8625</v>
      </c>
      <c r="D54" s="341" t="s">
        <v>4899</v>
      </c>
      <c r="E54" s="397" t="s">
        <v>4900</v>
      </c>
      <c r="F54" s="332" t="s">
        <v>4896</v>
      </c>
      <c r="G54" s="332" t="s">
        <v>4901</v>
      </c>
      <c r="H54" s="333" t="s">
        <v>4898</v>
      </c>
      <c r="I54" s="334" t="s">
        <v>4816</v>
      </c>
      <c r="J54" s="335" t="s">
        <v>9339</v>
      </c>
      <c r="K54" s="335">
        <v>250</v>
      </c>
      <c r="L54" s="343" t="e">
        <f t="shared" si="1"/>
        <v>#REF!</v>
      </c>
      <c r="M54" s="326" t="e">
        <f>N54*#REF!</f>
        <v>#REF!</v>
      </c>
      <c r="N54" s="381" t="e">
        <f>Q54*#REF!+0.5</f>
        <v>#REF!</v>
      </c>
      <c r="O54" s="290">
        <v>1920</v>
      </c>
      <c r="P54" s="291">
        <v>10.66</v>
      </c>
      <c r="Q54" s="308">
        <v>10.66</v>
      </c>
    </row>
    <row r="55" spans="1:17" ht="12.75" hidden="1" customHeight="1">
      <c r="A55" s="341">
        <v>0</v>
      </c>
      <c r="B55" s="341"/>
      <c r="C55" s="376" t="s">
        <v>8622</v>
      </c>
      <c r="D55" s="377" t="s">
        <v>4902</v>
      </c>
      <c r="E55" s="405" t="s">
        <v>4895</v>
      </c>
      <c r="F55" s="406" t="s">
        <v>4896</v>
      </c>
      <c r="G55" s="406" t="s">
        <v>4897</v>
      </c>
      <c r="H55" s="285" t="s">
        <v>4903</v>
      </c>
      <c r="I55" s="379" t="s">
        <v>4904</v>
      </c>
      <c r="J55" s="335"/>
      <c r="K55" s="335">
        <v>6000</v>
      </c>
      <c r="L55" s="380" t="e">
        <f t="shared" si="1"/>
        <v>#REF!</v>
      </c>
      <c r="M55" s="326" t="e">
        <f>N55*#REF!</f>
        <v>#REF!</v>
      </c>
      <c r="N55" s="327" t="e">
        <f>P55*#REF!+1</f>
        <v>#REF!</v>
      </c>
      <c r="P55" s="382">
        <v>17</v>
      </c>
      <c r="Q55" s="293"/>
    </row>
    <row r="56" spans="1:17" ht="12.75" hidden="1" customHeight="1">
      <c r="A56" s="341">
        <v>0</v>
      </c>
      <c r="B56" s="341"/>
      <c r="C56" s="341" t="s">
        <v>8625</v>
      </c>
      <c r="D56" s="341" t="s">
        <v>4905</v>
      </c>
      <c r="E56" s="397" t="s">
        <v>4900</v>
      </c>
      <c r="F56" s="332" t="s">
        <v>4906</v>
      </c>
      <c r="G56" s="332" t="s">
        <v>4901</v>
      </c>
      <c r="H56" s="333" t="s">
        <v>4898</v>
      </c>
      <c r="I56" s="334" t="s">
        <v>4775</v>
      </c>
      <c r="J56" s="335" t="s">
        <v>9339</v>
      </c>
      <c r="K56" s="335">
        <v>500</v>
      </c>
      <c r="L56" s="343" t="e">
        <f t="shared" si="1"/>
        <v>#REF!</v>
      </c>
      <c r="M56" s="326" t="e">
        <f>N56*#REF!</f>
        <v>#REF!</v>
      </c>
      <c r="N56" s="381" t="e">
        <f>Q56*#REF!+0.5</f>
        <v>#REF!</v>
      </c>
      <c r="O56" s="290">
        <v>1920</v>
      </c>
      <c r="P56" s="291">
        <v>18.98</v>
      </c>
      <c r="Q56" s="308">
        <v>18.98</v>
      </c>
    </row>
    <row r="57" spans="1:17" ht="12.75" hidden="1" customHeight="1">
      <c r="A57" s="341">
        <v>0</v>
      </c>
      <c r="B57" s="341"/>
      <c r="C57" s="341" t="s">
        <v>8625</v>
      </c>
      <c r="D57" s="341" t="s">
        <v>4907</v>
      </c>
      <c r="E57" s="378" t="s">
        <v>4908</v>
      </c>
      <c r="F57" s="357"/>
      <c r="G57" s="357" t="s">
        <v>4909</v>
      </c>
      <c r="I57" s="334" t="s">
        <v>4910</v>
      </c>
      <c r="J57" s="335" t="s">
        <v>9339</v>
      </c>
      <c r="K57" s="335">
        <v>6</v>
      </c>
      <c r="L57" s="358" t="e">
        <f t="shared" si="1"/>
        <v>#REF!</v>
      </c>
      <c r="M57" s="326" t="e">
        <f>N57*#REF!</f>
        <v>#REF!</v>
      </c>
      <c r="N57" s="381" t="e">
        <f>Q57*#REF!+0.5</f>
        <v>#REF!</v>
      </c>
      <c r="O57" s="355"/>
      <c r="P57" s="359">
        <v>14.94</v>
      </c>
      <c r="Q57" s="366">
        <v>14.94</v>
      </c>
    </row>
    <row r="58" spans="1:17" ht="12.75" hidden="1" customHeight="1">
      <c r="A58" s="341">
        <v>0</v>
      </c>
      <c r="B58" s="341"/>
      <c r="C58" s="376" t="s">
        <v>8622</v>
      </c>
      <c r="D58" s="377" t="s">
        <v>4911</v>
      </c>
      <c r="E58" s="378" t="s">
        <v>4908</v>
      </c>
      <c r="F58" s="357" t="s">
        <v>4912</v>
      </c>
      <c r="G58" s="357" t="s">
        <v>4909</v>
      </c>
      <c r="H58" s="408"/>
      <c r="I58" s="379" t="s">
        <v>4913</v>
      </c>
      <c r="J58" s="335"/>
      <c r="K58" s="335">
        <v>4.5</v>
      </c>
      <c r="L58" s="380" t="e">
        <f t="shared" si="1"/>
        <v>#REF!</v>
      </c>
      <c r="M58" s="326" t="e">
        <f>N58*#REF!</f>
        <v>#REF!</v>
      </c>
      <c r="N58" s="327" t="e">
        <f>P58*#REF!+1</f>
        <v>#REF!</v>
      </c>
      <c r="P58" s="382">
        <v>18</v>
      </c>
      <c r="Q58" s="293"/>
    </row>
    <row r="59" spans="1:17" ht="12.75" hidden="1" customHeight="1">
      <c r="A59" s="341">
        <v>0</v>
      </c>
      <c r="B59" s="341"/>
      <c r="C59" s="341" t="s">
        <v>8625</v>
      </c>
      <c r="D59" s="341" t="s">
        <v>4914</v>
      </c>
      <c r="E59" s="378" t="s">
        <v>4908</v>
      </c>
      <c r="F59" s="357"/>
      <c r="G59" s="357" t="s">
        <v>4909</v>
      </c>
      <c r="I59" s="334" t="s">
        <v>4915</v>
      </c>
      <c r="J59" s="335" t="s">
        <v>9339</v>
      </c>
      <c r="K59" s="335">
        <v>12</v>
      </c>
      <c r="L59" s="358" t="e">
        <f t="shared" si="1"/>
        <v>#REF!</v>
      </c>
      <c r="M59" s="326" t="e">
        <f>N59*#REF!</f>
        <v>#REF!</v>
      </c>
      <c r="N59" s="381" t="e">
        <f>Q59*#REF!+0.5</f>
        <v>#REF!</v>
      </c>
      <c r="O59" s="355"/>
      <c r="P59" s="359">
        <v>64.38</v>
      </c>
      <c r="Q59" s="366">
        <v>64.38</v>
      </c>
    </row>
    <row r="60" spans="1:17" ht="12.75" hidden="1" customHeight="1">
      <c r="A60" s="341">
        <v>0</v>
      </c>
      <c r="B60" s="341"/>
      <c r="C60" s="346" t="s">
        <v>8625</v>
      </c>
      <c r="D60" s="346" t="s">
        <v>4916</v>
      </c>
      <c r="E60" s="411" t="s">
        <v>4917</v>
      </c>
      <c r="F60" s="348"/>
      <c r="G60" s="348" t="s">
        <v>4918</v>
      </c>
      <c r="H60" s="349"/>
      <c r="I60" s="370" t="s">
        <v>4771</v>
      </c>
      <c r="J60" s="372" t="s">
        <v>9339</v>
      </c>
      <c r="K60" s="372">
        <v>2</v>
      </c>
      <c r="L60" s="352" t="e">
        <f t="shared" si="1"/>
        <v>#REF!</v>
      </c>
      <c r="M60" s="326" t="e">
        <f>N60*#REF!</f>
        <v>#REF!</v>
      </c>
      <c r="N60" s="381" t="e">
        <f>Q60*#REF!+0.5</f>
        <v>#REF!</v>
      </c>
      <c r="O60" s="355"/>
      <c r="P60" s="359">
        <v>7.01</v>
      </c>
      <c r="Q60" s="366">
        <v>7.01</v>
      </c>
    </row>
    <row r="61" spans="1:17" ht="12.75" hidden="1" customHeight="1">
      <c r="A61" s="341">
        <v>0</v>
      </c>
      <c r="B61" s="341"/>
      <c r="C61" s="318" t="s">
        <v>8622</v>
      </c>
      <c r="D61" s="319" t="s">
        <v>4919</v>
      </c>
      <c r="E61" s="320" t="s">
        <v>8651</v>
      </c>
      <c r="F61" s="398" t="s">
        <v>4920</v>
      </c>
      <c r="G61" s="398" t="s">
        <v>8651</v>
      </c>
      <c r="H61" s="399" t="s">
        <v>4921</v>
      </c>
      <c r="I61" s="400" t="s">
        <v>4777</v>
      </c>
      <c r="J61" s="392"/>
      <c r="K61" s="324">
        <v>1000</v>
      </c>
      <c r="L61" s="325" t="e">
        <f t="shared" si="1"/>
        <v>#REF!</v>
      </c>
      <c r="M61" s="326" t="e">
        <f>N61*#REF!</f>
        <v>#REF!</v>
      </c>
      <c r="N61" s="327" t="e">
        <f>P61*#REF!+1</f>
        <v>#REF!</v>
      </c>
      <c r="P61" s="382">
        <v>8</v>
      </c>
      <c r="Q61" s="293"/>
    </row>
    <row r="62" spans="1:17" ht="13.5" customHeight="1">
      <c r="A62" s="373">
        <v>1</v>
      </c>
      <c r="B62" s="373">
        <v>1</v>
      </c>
      <c r="C62" s="341" t="s">
        <v>8615</v>
      </c>
      <c r="D62" s="341" t="s">
        <v>8652</v>
      </c>
      <c r="E62" s="342" t="s">
        <v>4922</v>
      </c>
      <c r="F62" s="374" t="s">
        <v>4923</v>
      </c>
      <c r="G62" s="374" t="s">
        <v>4924</v>
      </c>
      <c r="H62" s="375" t="s">
        <v>4925</v>
      </c>
      <c r="I62" s="363" t="s">
        <v>4761</v>
      </c>
      <c r="J62" s="364" t="s">
        <v>9339</v>
      </c>
      <c r="K62" s="335">
        <v>360</v>
      </c>
      <c r="L62" s="343" t="e">
        <f t="shared" si="1"/>
        <v>#REF!</v>
      </c>
      <c r="M62" s="344" t="e">
        <f>N62*#REF!</f>
        <v>#REF!</v>
      </c>
      <c r="N62" s="345" t="e">
        <f>Q62*#REF!</f>
        <v>#REF!</v>
      </c>
      <c r="P62" s="2081">
        <v>6.53</v>
      </c>
      <c r="Q62" s="261">
        <v>6.53</v>
      </c>
    </row>
    <row r="63" spans="1:17" ht="12.75" hidden="1" customHeight="1">
      <c r="A63" s="341">
        <v>0</v>
      </c>
      <c r="B63" s="341"/>
      <c r="C63" s="376" t="s">
        <v>8622</v>
      </c>
      <c r="D63" s="377" t="s">
        <v>4926</v>
      </c>
      <c r="E63" s="378" t="s">
        <v>4927</v>
      </c>
      <c r="F63" s="357" t="s">
        <v>4928</v>
      </c>
      <c r="G63" s="357" t="s">
        <v>4924</v>
      </c>
      <c r="H63" s="285" t="s">
        <v>4929</v>
      </c>
      <c r="I63" s="379" t="s">
        <v>4777</v>
      </c>
      <c r="J63" s="335"/>
      <c r="K63" s="335">
        <v>1000</v>
      </c>
      <c r="L63" s="380" t="e">
        <f t="shared" si="1"/>
        <v>#REF!</v>
      </c>
      <c r="M63" s="326" t="e">
        <f>N63*#REF!</f>
        <v>#REF!</v>
      </c>
      <c r="N63" s="381" t="e">
        <f>P63*#REF!+1</f>
        <v>#REF!</v>
      </c>
      <c r="P63" s="328">
        <v>13</v>
      </c>
      <c r="Q63" s="293"/>
    </row>
    <row r="64" spans="1:17" ht="13.5" customHeight="1">
      <c r="A64" s="373">
        <v>1</v>
      </c>
      <c r="B64" s="373">
        <v>1</v>
      </c>
      <c r="C64" s="341" t="s">
        <v>8615</v>
      </c>
      <c r="D64" s="341" t="s">
        <v>4930</v>
      </c>
      <c r="E64" s="342" t="s">
        <v>4931</v>
      </c>
      <c r="F64" s="332" t="s">
        <v>4928</v>
      </c>
      <c r="G64" s="332" t="s">
        <v>8651</v>
      </c>
      <c r="H64" s="333" t="s">
        <v>4925</v>
      </c>
      <c r="I64" s="334" t="s">
        <v>4867</v>
      </c>
      <c r="J64" s="368" t="s">
        <v>9339</v>
      </c>
      <c r="K64" s="335">
        <v>720</v>
      </c>
      <c r="L64" s="343" t="e">
        <f t="shared" si="1"/>
        <v>#REF!</v>
      </c>
      <c r="M64" s="344" t="e">
        <f>N64*#REF!</f>
        <v>#REF!</v>
      </c>
      <c r="N64" s="345" t="e">
        <f>Q64*#REF!+0.5</f>
        <v>#REF!</v>
      </c>
      <c r="P64" s="2081">
        <v>9.1</v>
      </c>
      <c r="Q64" s="261">
        <v>9.1</v>
      </c>
    </row>
    <row r="65" spans="1:17" ht="13.5" customHeight="1">
      <c r="A65" s="373">
        <v>1</v>
      </c>
      <c r="B65" s="373">
        <v>1</v>
      </c>
      <c r="C65" s="341" t="s">
        <v>8615</v>
      </c>
      <c r="D65" s="341" t="s">
        <v>4932</v>
      </c>
      <c r="E65" s="342" t="s">
        <v>4931</v>
      </c>
      <c r="F65" s="332" t="s">
        <v>4928</v>
      </c>
      <c r="G65" s="332" t="s">
        <v>8651</v>
      </c>
      <c r="H65" s="333" t="s">
        <v>4925</v>
      </c>
      <c r="I65" s="334" t="s">
        <v>4766</v>
      </c>
      <c r="J65" s="368" t="s">
        <v>9339</v>
      </c>
      <c r="K65" s="335">
        <v>2000</v>
      </c>
      <c r="L65" s="343" t="e">
        <f t="shared" si="1"/>
        <v>#REF!</v>
      </c>
      <c r="M65" s="344" t="e">
        <f>N65*#REF!</f>
        <v>#REF!</v>
      </c>
      <c r="N65" s="345" t="e">
        <f>Q65*#REF!+0.5</f>
        <v>#REF!</v>
      </c>
      <c r="P65" s="2081">
        <v>21.55</v>
      </c>
      <c r="Q65" s="261">
        <v>21.55</v>
      </c>
    </row>
    <row r="66" spans="1:17" ht="12.75" hidden="1" customHeight="1">
      <c r="A66" s="341">
        <v>0</v>
      </c>
      <c r="B66" s="341"/>
      <c r="C66" s="376" t="s">
        <v>8622</v>
      </c>
      <c r="D66" s="377" t="s">
        <v>4933</v>
      </c>
      <c r="E66" s="397" t="s">
        <v>8651</v>
      </c>
      <c r="F66" s="332" t="s">
        <v>4928</v>
      </c>
      <c r="G66" s="332" t="s">
        <v>8651</v>
      </c>
      <c r="H66" s="285" t="s">
        <v>4921</v>
      </c>
      <c r="I66" s="379" t="s">
        <v>4755</v>
      </c>
      <c r="J66" s="335"/>
      <c r="K66" s="335">
        <v>480</v>
      </c>
      <c r="L66" s="380" t="e">
        <f t="shared" si="1"/>
        <v>#REF!</v>
      </c>
      <c r="M66" s="326" t="e">
        <f>N66*#REF!</f>
        <v>#REF!</v>
      </c>
      <c r="N66" s="381" t="e">
        <f>P66*#REF!+1</f>
        <v>#REF!</v>
      </c>
      <c r="P66" s="382">
        <v>9</v>
      </c>
      <c r="Q66" s="293"/>
    </row>
    <row r="67" spans="1:17" ht="13.5" customHeight="1">
      <c r="A67" s="373">
        <v>1</v>
      </c>
      <c r="B67" s="373">
        <v>1</v>
      </c>
      <c r="C67" s="341" t="s">
        <v>8615</v>
      </c>
      <c r="D67" s="341" t="s">
        <v>4934</v>
      </c>
      <c r="E67" s="356" t="s">
        <v>4935</v>
      </c>
      <c r="F67" s="357" t="s">
        <v>4936</v>
      </c>
      <c r="G67" s="357" t="s">
        <v>4937</v>
      </c>
      <c r="H67" s="408"/>
      <c r="I67" s="334" t="s">
        <v>4879</v>
      </c>
      <c r="J67" s="368" t="s">
        <v>9339</v>
      </c>
      <c r="K67" s="409">
        <v>5</v>
      </c>
      <c r="L67" s="358" t="e">
        <f t="shared" si="1"/>
        <v>#REF!</v>
      </c>
      <c r="M67" s="344" t="e">
        <f>N67*#REF!</f>
        <v>#REF!</v>
      </c>
      <c r="N67" s="345" t="e">
        <f>Q67*#REF!</f>
        <v>#REF!</v>
      </c>
      <c r="O67" s="293"/>
      <c r="P67" s="2081">
        <v>0.69</v>
      </c>
      <c r="Q67" s="261">
        <v>0.69</v>
      </c>
    </row>
    <row r="68" spans="1:17" ht="12.75" hidden="1" customHeight="1">
      <c r="A68" s="341">
        <v>0</v>
      </c>
      <c r="B68" s="341"/>
      <c r="C68" s="376" t="s">
        <v>8622</v>
      </c>
      <c r="D68" s="377" t="s">
        <v>4938</v>
      </c>
      <c r="E68" s="397" t="s">
        <v>8651</v>
      </c>
      <c r="F68" s="332" t="s">
        <v>4928</v>
      </c>
      <c r="G68" s="332" t="s">
        <v>8651</v>
      </c>
      <c r="H68" s="285" t="s">
        <v>4929</v>
      </c>
      <c r="I68" s="379" t="s">
        <v>4816</v>
      </c>
      <c r="J68" s="335"/>
      <c r="K68" s="335">
        <v>250</v>
      </c>
      <c r="L68" s="380" t="e">
        <f t="shared" si="1"/>
        <v>#REF!</v>
      </c>
      <c r="M68" s="326" t="e">
        <f>N68*#REF!</f>
        <v>#REF!</v>
      </c>
      <c r="N68" s="381" t="e">
        <f>P68*#REF!+1</f>
        <v>#REF!</v>
      </c>
      <c r="P68" s="382">
        <v>5.6</v>
      </c>
      <c r="Q68" s="293"/>
    </row>
    <row r="69" spans="1:17" ht="12.75" hidden="1" customHeight="1">
      <c r="A69" s="341">
        <v>0</v>
      </c>
      <c r="B69" s="341"/>
      <c r="C69" s="376" t="s">
        <v>8615</v>
      </c>
      <c r="D69" s="376" t="s">
        <v>4939</v>
      </c>
      <c r="E69" s="397" t="s">
        <v>8651</v>
      </c>
      <c r="F69" s="332" t="s">
        <v>4928</v>
      </c>
      <c r="G69" s="332" t="s">
        <v>8651</v>
      </c>
      <c r="H69" s="333" t="s">
        <v>4940</v>
      </c>
      <c r="I69" s="334" t="s">
        <v>4882</v>
      </c>
      <c r="J69" s="335" t="s">
        <v>9339</v>
      </c>
      <c r="K69" s="335">
        <v>180</v>
      </c>
      <c r="L69" s="343" t="e">
        <f t="shared" si="1"/>
        <v>#REF!</v>
      </c>
      <c r="M69" s="326" t="e">
        <f>N69*#REF!</f>
        <v>#REF!</v>
      </c>
      <c r="N69" s="327" t="e">
        <f>P69*#REF!+1</f>
        <v>#REF!</v>
      </c>
      <c r="P69" s="339">
        <v>4.63</v>
      </c>
      <c r="Q69" s="293"/>
    </row>
    <row r="70" spans="1:17" ht="12.75" hidden="1" customHeight="1">
      <c r="A70" s="341">
        <v>0</v>
      </c>
      <c r="B70" s="341"/>
      <c r="C70" s="376" t="s">
        <v>8622</v>
      </c>
      <c r="D70" s="377" t="s">
        <v>4941</v>
      </c>
      <c r="E70" s="397" t="s">
        <v>8651</v>
      </c>
      <c r="F70" s="332" t="s">
        <v>4928</v>
      </c>
      <c r="G70" s="332" t="s">
        <v>8651</v>
      </c>
      <c r="H70" s="285" t="s">
        <v>4942</v>
      </c>
      <c r="I70" s="379" t="s">
        <v>4943</v>
      </c>
      <c r="J70" s="335"/>
      <c r="K70" s="335">
        <v>400</v>
      </c>
      <c r="L70" s="380" t="e">
        <f t="shared" si="1"/>
        <v>#REF!</v>
      </c>
      <c r="M70" s="326" t="e">
        <f>N70*#REF!</f>
        <v>#REF!</v>
      </c>
      <c r="N70" s="327" t="e">
        <f>P70*#REF!+1</f>
        <v>#REF!</v>
      </c>
      <c r="P70" s="382">
        <v>15</v>
      </c>
      <c r="Q70" s="293"/>
    </row>
    <row r="71" spans="1:17" ht="12.75" hidden="1" customHeight="1">
      <c r="A71" s="341">
        <v>0</v>
      </c>
      <c r="B71" s="341"/>
      <c r="C71" s="376" t="s">
        <v>8622</v>
      </c>
      <c r="D71" s="377" t="s">
        <v>4944</v>
      </c>
      <c r="E71" s="397" t="s">
        <v>8651</v>
      </c>
      <c r="F71" s="332" t="s">
        <v>4928</v>
      </c>
      <c r="G71" s="332" t="s">
        <v>8651</v>
      </c>
      <c r="H71" s="285" t="s">
        <v>4945</v>
      </c>
      <c r="I71" s="379">
        <v>150</v>
      </c>
      <c r="J71" s="335"/>
      <c r="K71" s="335">
        <v>150</v>
      </c>
      <c r="L71" s="380" t="e">
        <f t="shared" si="1"/>
        <v>#REF!</v>
      </c>
      <c r="M71" s="326" t="e">
        <f>N71*#REF!</f>
        <v>#REF!</v>
      </c>
      <c r="N71" s="327" t="e">
        <f>P71*#REF!+1</f>
        <v>#REF!</v>
      </c>
      <c r="P71" s="382">
        <v>8</v>
      </c>
      <c r="Q71" s="293"/>
    </row>
    <row r="72" spans="1:17" ht="12.75" hidden="1" customHeight="1">
      <c r="A72" s="341">
        <v>0</v>
      </c>
      <c r="B72" s="341"/>
      <c r="C72" s="376" t="s">
        <v>8622</v>
      </c>
      <c r="D72" s="377" t="s">
        <v>4946</v>
      </c>
      <c r="E72" s="397" t="s">
        <v>8651</v>
      </c>
      <c r="F72" s="332" t="s">
        <v>4928</v>
      </c>
      <c r="G72" s="332" t="s">
        <v>8651</v>
      </c>
      <c r="H72" s="285" t="s">
        <v>4942</v>
      </c>
      <c r="I72" s="379" t="s">
        <v>4947</v>
      </c>
      <c r="J72" s="335"/>
      <c r="K72" s="335">
        <v>150</v>
      </c>
      <c r="L72" s="380" t="e">
        <f t="shared" si="1"/>
        <v>#REF!</v>
      </c>
      <c r="M72" s="326" t="e">
        <f>N72*#REF!</f>
        <v>#REF!</v>
      </c>
      <c r="N72" s="327" t="e">
        <f>P72*#REF!+1</f>
        <v>#REF!</v>
      </c>
      <c r="P72" s="382">
        <v>9</v>
      </c>
      <c r="Q72" s="293"/>
    </row>
    <row r="73" spans="1:17" ht="13.5" customHeight="1">
      <c r="A73" s="373">
        <v>1</v>
      </c>
      <c r="B73" s="373">
        <v>1</v>
      </c>
      <c r="C73" s="346" t="s">
        <v>8615</v>
      </c>
      <c r="D73" s="346" t="s">
        <v>4948</v>
      </c>
      <c r="E73" s="347" t="s">
        <v>4949</v>
      </c>
      <c r="F73" s="348" t="s">
        <v>4950</v>
      </c>
      <c r="G73" s="348" t="s">
        <v>4951</v>
      </c>
      <c r="H73" s="410"/>
      <c r="I73" s="370" t="s">
        <v>4879</v>
      </c>
      <c r="J73" s="371" t="s">
        <v>9339</v>
      </c>
      <c r="K73" s="351">
        <v>5</v>
      </c>
      <c r="L73" s="352" t="e">
        <f t="shared" si="1"/>
        <v>#REF!</v>
      </c>
      <c r="M73" s="353" t="e">
        <f>N73*#REF!</f>
        <v>#REF!</v>
      </c>
      <c r="N73" s="354" t="e">
        <f>Q73*#REF!</f>
        <v>#REF!</v>
      </c>
      <c r="O73" s="293"/>
      <c r="P73" s="2081">
        <v>0.78</v>
      </c>
      <c r="Q73" s="261">
        <v>0.78</v>
      </c>
    </row>
    <row r="74" spans="1:17" ht="13.5" hidden="1" customHeight="1">
      <c r="A74" s="341">
        <v>1</v>
      </c>
      <c r="B74" s="341"/>
      <c r="C74" s="341" t="s">
        <v>8625</v>
      </c>
      <c r="D74" s="341" t="s">
        <v>8663</v>
      </c>
      <c r="E74" s="342" t="s">
        <v>8651</v>
      </c>
      <c r="F74" s="332" t="s">
        <v>4928</v>
      </c>
      <c r="G74" s="332" t="s">
        <v>8651</v>
      </c>
      <c r="H74" s="333" t="s">
        <v>4952</v>
      </c>
      <c r="I74" s="334" t="s">
        <v>4953</v>
      </c>
      <c r="J74" s="335" t="s">
        <v>9339</v>
      </c>
      <c r="K74" s="335">
        <v>500</v>
      </c>
      <c r="L74" s="343" t="e">
        <f t="shared" si="1"/>
        <v>#REF!</v>
      </c>
      <c r="M74" s="344" t="e">
        <f>N74*#REF!</f>
        <v>#REF!</v>
      </c>
      <c r="N74" s="345" t="e">
        <f>Q74*#REF!</f>
        <v>#REF!</v>
      </c>
      <c r="P74" s="308">
        <v>7.4</v>
      </c>
      <c r="Q74" s="308">
        <v>7.4</v>
      </c>
    </row>
    <row r="75" spans="1:17" ht="13.5" hidden="1" customHeight="1">
      <c r="A75" s="341">
        <v>1</v>
      </c>
      <c r="B75" s="341"/>
      <c r="C75" s="341" t="s">
        <v>8625</v>
      </c>
      <c r="D75" s="341" t="s">
        <v>4954</v>
      </c>
      <c r="E75" s="342" t="s">
        <v>8651</v>
      </c>
      <c r="F75" s="332" t="s">
        <v>4928</v>
      </c>
      <c r="G75" s="332" t="s">
        <v>8651</v>
      </c>
      <c r="H75" s="333" t="s">
        <v>4942</v>
      </c>
      <c r="I75" s="334" t="s">
        <v>4846</v>
      </c>
      <c r="J75" s="335" t="s">
        <v>4955</v>
      </c>
      <c r="K75" s="335">
        <v>250</v>
      </c>
      <c r="L75" s="343" t="e">
        <f t="shared" si="1"/>
        <v>#REF!</v>
      </c>
      <c r="M75" s="344" t="e">
        <f>N75*#REF!</f>
        <v>#REF!</v>
      </c>
      <c r="N75" s="345" t="e">
        <f>Q75*#REF!+0.5</f>
        <v>#REF!</v>
      </c>
      <c r="P75" s="308">
        <v>18.25</v>
      </c>
      <c r="Q75" s="308">
        <v>18.25</v>
      </c>
    </row>
    <row r="76" spans="1:17" ht="13.5" hidden="1" customHeight="1">
      <c r="A76" s="341">
        <v>1</v>
      </c>
      <c r="B76" s="341"/>
      <c r="C76" s="341" t="s">
        <v>8625</v>
      </c>
      <c r="D76" s="341" t="s">
        <v>4956</v>
      </c>
      <c r="E76" s="342" t="s">
        <v>8651</v>
      </c>
      <c r="F76" s="332" t="s">
        <v>4928</v>
      </c>
      <c r="G76" s="332" t="s">
        <v>8651</v>
      </c>
      <c r="H76" s="333" t="s">
        <v>4942</v>
      </c>
      <c r="I76" s="334" t="s">
        <v>4826</v>
      </c>
      <c r="J76" s="335" t="s">
        <v>4827</v>
      </c>
      <c r="K76" s="335">
        <v>500</v>
      </c>
      <c r="L76" s="343" t="e">
        <f t="shared" si="1"/>
        <v>#REF!</v>
      </c>
      <c r="M76" s="344" t="e">
        <f>N76*#REF!</f>
        <v>#REF!</v>
      </c>
      <c r="N76" s="345" t="e">
        <f>Q76*#REF!+1</f>
        <v>#REF!</v>
      </c>
      <c r="P76" s="308">
        <v>34.21</v>
      </c>
      <c r="Q76" s="308">
        <v>34.21</v>
      </c>
    </row>
    <row r="77" spans="1:17" ht="13.5" hidden="1" customHeight="1">
      <c r="A77" s="341">
        <v>1</v>
      </c>
      <c r="B77" s="341"/>
      <c r="C77" s="346" t="s">
        <v>8625</v>
      </c>
      <c r="D77" s="346" t="s">
        <v>4957</v>
      </c>
      <c r="E77" s="347" t="s">
        <v>6407</v>
      </c>
      <c r="F77" s="348" t="s">
        <v>6408</v>
      </c>
      <c r="G77" s="348" t="s">
        <v>6407</v>
      </c>
      <c r="H77" s="349"/>
      <c r="I77" s="370" t="s">
        <v>4781</v>
      </c>
      <c r="J77" s="372"/>
      <c r="K77" s="372">
        <v>3</v>
      </c>
      <c r="L77" s="352" t="e">
        <f t="shared" si="1"/>
        <v>#REF!</v>
      </c>
      <c r="M77" s="353" t="e">
        <f>N77*#REF!</f>
        <v>#REF!</v>
      </c>
      <c r="N77" s="354" t="e">
        <f>Q77*#REF!</f>
        <v>#REF!</v>
      </c>
      <c r="O77" s="355"/>
      <c r="P77" s="407">
        <v>0.63</v>
      </c>
      <c r="Q77" s="292">
        <v>0.65</v>
      </c>
    </row>
    <row r="78" spans="1:17" ht="12.75" hidden="1" customHeight="1">
      <c r="A78" s="341">
        <v>0</v>
      </c>
      <c r="B78" s="341"/>
      <c r="C78" s="376" t="s">
        <v>8625</v>
      </c>
      <c r="D78" s="376" t="s">
        <v>6409</v>
      </c>
      <c r="E78" s="397" t="s">
        <v>6410</v>
      </c>
      <c r="F78" s="374"/>
      <c r="G78" s="374" t="s">
        <v>6411</v>
      </c>
      <c r="H78" s="375" t="s">
        <v>6412</v>
      </c>
      <c r="I78" s="363" t="s">
        <v>6413</v>
      </c>
      <c r="J78" s="324" t="s">
        <v>4809</v>
      </c>
      <c r="K78" s="335">
        <v>180</v>
      </c>
      <c r="L78" s="343" t="e">
        <f t="shared" si="1"/>
        <v>#REF!</v>
      </c>
      <c r="M78" s="326" t="e">
        <f>N78*#REF!</f>
        <v>#REF!</v>
      </c>
      <c r="N78" s="381" t="e">
        <f>Q78*#REF!+0.5</f>
        <v>#REF!</v>
      </c>
      <c r="P78" s="291">
        <v>39.36</v>
      </c>
      <c r="Q78" s="308">
        <v>46.53</v>
      </c>
    </row>
    <row r="79" spans="1:17" ht="12.75" hidden="1" customHeight="1">
      <c r="A79" s="341">
        <v>0</v>
      </c>
      <c r="B79" s="341"/>
      <c r="C79" s="376" t="s">
        <v>8625</v>
      </c>
      <c r="D79" s="376" t="s">
        <v>6414</v>
      </c>
      <c r="E79" s="397" t="s">
        <v>6415</v>
      </c>
      <c r="F79" s="332"/>
      <c r="G79" s="332" t="s">
        <v>6416</v>
      </c>
      <c r="H79" s="333"/>
      <c r="I79" s="334" t="s">
        <v>4804</v>
      </c>
      <c r="J79" s="335" t="s">
        <v>9339</v>
      </c>
      <c r="K79" s="335">
        <v>60</v>
      </c>
      <c r="L79" s="343" t="e">
        <f t="shared" si="1"/>
        <v>#REF!</v>
      </c>
      <c r="M79" s="326" t="e">
        <f>N79*#REF!</f>
        <v>#REF!</v>
      </c>
      <c r="N79" s="381" t="e">
        <f>Q79*#REF!+0.5</f>
        <v>#REF!</v>
      </c>
      <c r="P79" s="291">
        <v>9.51</v>
      </c>
      <c r="Q79" s="308">
        <v>11.02</v>
      </c>
    </row>
    <row r="80" spans="1:17" ht="12.75" hidden="1" customHeight="1">
      <c r="A80" s="341">
        <v>0</v>
      </c>
      <c r="B80" s="341"/>
      <c r="C80" s="376" t="s">
        <v>8625</v>
      </c>
      <c r="D80" s="376" t="s">
        <v>6417</v>
      </c>
      <c r="E80" s="378" t="s">
        <v>6418</v>
      </c>
      <c r="F80" s="357"/>
      <c r="G80" s="357" t="s">
        <v>6419</v>
      </c>
      <c r="I80" s="334" t="s">
        <v>6420</v>
      </c>
      <c r="J80" s="335"/>
      <c r="K80" s="335">
        <v>3</v>
      </c>
      <c r="L80" s="358" t="e">
        <f t="shared" ref="L80:L111" si="2">M80/K80</f>
        <v>#REF!</v>
      </c>
      <c r="M80" s="326" t="e">
        <f>N80*#REF!</f>
        <v>#REF!</v>
      </c>
      <c r="N80" s="381" t="e">
        <f>Q80*#REF!+0.5</f>
        <v>#REF!</v>
      </c>
      <c r="O80" s="355"/>
      <c r="P80" s="359">
        <v>30.79</v>
      </c>
      <c r="Q80" s="366">
        <v>32.93</v>
      </c>
    </row>
    <row r="81" spans="1:17" ht="12.75" hidden="1" customHeight="1">
      <c r="A81" s="341">
        <v>0</v>
      </c>
      <c r="B81" s="341"/>
      <c r="C81" s="376" t="s">
        <v>8625</v>
      </c>
      <c r="D81" s="376" t="s">
        <v>6421</v>
      </c>
      <c r="E81" s="378" t="s">
        <v>6418</v>
      </c>
      <c r="F81" s="357"/>
      <c r="G81" s="357" t="s">
        <v>6419</v>
      </c>
      <c r="I81" s="334" t="s">
        <v>6420</v>
      </c>
      <c r="J81" s="335"/>
      <c r="K81" s="335">
        <v>3</v>
      </c>
      <c r="L81" s="358" t="e">
        <f t="shared" si="2"/>
        <v>#REF!</v>
      </c>
      <c r="M81" s="326" t="e">
        <f>N81*#REF!</f>
        <v>#REF!</v>
      </c>
      <c r="N81" s="381" t="e">
        <f>Q81*#REF!+0.5</f>
        <v>#REF!</v>
      </c>
      <c r="O81" s="355"/>
      <c r="P81" s="359">
        <v>29.5</v>
      </c>
      <c r="Q81" s="366">
        <v>32.71</v>
      </c>
    </row>
    <row r="82" spans="1:17" ht="12.75" hidden="1" customHeight="1">
      <c r="A82" s="341">
        <v>0</v>
      </c>
      <c r="B82" s="341"/>
      <c r="C82" s="367" t="s">
        <v>8625</v>
      </c>
      <c r="D82" s="367" t="s">
        <v>6422</v>
      </c>
      <c r="E82" s="397" t="s">
        <v>6423</v>
      </c>
      <c r="F82" s="332"/>
      <c r="G82" s="332" t="s">
        <v>6424</v>
      </c>
      <c r="H82" s="333" t="s">
        <v>6425</v>
      </c>
      <c r="I82" s="334" t="s">
        <v>4953</v>
      </c>
      <c r="J82" s="335" t="s">
        <v>9339</v>
      </c>
      <c r="K82" s="335">
        <v>500</v>
      </c>
      <c r="L82" s="343" t="e">
        <f t="shared" si="2"/>
        <v>#REF!</v>
      </c>
      <c r="M82" s="326" t="e">
        <f>N82*#REF!</f>
        <v>#REF!</v>
      </c>
      <c r="N82" s="381" t="e">
        <f>Q82*#REF!+0.5</f>
        <v>#REF!</v>
      </c>
      <c r="P82" s="291">
        <v>22.38</v>
      </c>
      <c r="Q82" s="308"/>
    </row>
    <row r="83" spans="1:17" ht="12.75" hidden="1" customHeight="1">
      <c r="A83" s="341">
        <v>0</v>
      </c>
      <c r="B83" s="341"/>
      <c r="C83" s="376" t="s">
        <v>8625</v>
      </c>
      <c r="D83" s="376" t="s">
        <v>6426</v>
      </c>
      <c r="E83" s="397" t="s">
        <v>6427</v>
      </c>
      <c r="F83" s="384"/>
      <c r="G83" s="384" t="s">
        <v>6428</v>
      </c>
      <c r="H83" s="385" t="s">
        <v>6429</v>
      </c>
      <c r="I83" s="370" t="s">
        <v>6430</v>
      </c>
      <c r="J83" s="372" t="s">
        <v>4809</v>
      </c>
      <c r="K83" s="335">
        <v>240</v>
      </c>
      <c r="L83" s="343" t="e">
        <f t="shared" si="2"/>
        <v>#REF!</v>
      </c>
      <c r="M83" s="326" t="e">
        <f>N83*#REF!</f>
        <v>#REF!</v>
      </c>
      <c r="N83" s="381" t="e">
        <f>Q83*#REF!+0.5</f>
        <v>#REF!</v>
      </c>
      <c r="P83" s="291">
        <v>93.62</v>
      </c>
      <c r="Q83" s="308">
        <v>96.19</v>
      </c>
    </row>
    <row r="84" spans="1:17" ht="13.5" customHeight="1">
      <c r="A84" s="373">
        <v>1</v>
      </c>
      <c r="B84" s="373">
        <v>1</v>
      </c>
      <c r="C84" s="341" t="s">
        <v>8615</v>
      </c>
      <c r="D84" s="341" t="s">
        <v>8654</v>
      </c>
      <c r="E84" s="342" t="s">
        <v>6431</v>
      </c>
      <c r="F84" s="374" t="s">
        <v>6432</v>
      </c>
      <c r="G84" s="374" t="s">
        <v>6433</v>
      </c>
      <c r="H84" s="375" t="s">
        <v>6434</v>
      </c>
      <c r="I84" s="363" t="s">
        <v>4820</v>
      </c>
      <c r="J84" s="364" t="s">
        <v>4821</v>
      </c>
      <c r="K84" s="335">
        <v>150</v>
      </c>
      <c r="L84" s="343" t="e">
        <f t="shared" si="2"/>
        <v>#REF!</v>
      </c>
      <c r="M84" s="344" t="e">
        <f>N84*#REF!</f>
        <v>#REF!</v>
      </c>
      <c r="N84" s="345" t="e">
        <f>Q84*#REF!</f>
        <v>#REF!</v>
      </c>
      <c r="P84" s="2081">
        <v>3.56</v>
      </c>
      <c r="Q84" s="261">
        <v>3.56</v>
      </c>
    </row>
    <row r="85" spans="1:17" ht="13.5" customHeight="1">
      <c r="A85" s="373">
        <v>1</v>
      </c>
      <c r="B85" s="373">
        <v>1</v>
      </c>
      <c r="C85" s="341" t="s">
        <v>8615</v>
      </c>
      <c r="D85" s="341" t="s">
        <v>6435</v>
      </c>
      <c r="E85" s="342" t="s">
        <v>6436</v>
      </c>
      <c r="F85" s="332" t="s">
        <v>6437</v>
      </c>
      <c r="G85" s="332" t="s">
        <v>6438</v>
      </c>
      <c r="H85" s="333" t="s">
        <v>6434</v>
      </c>
      <c r="I85" s="334" t="s">
        <v>4803</v>
      </c>
      <c r="J85" s="368" t="s">
        <v>4804</v>
      </c>
      <c r="K85" s="335">
        <v>300</v>
      </c>
      <c r="L85" s="343" t="e">
        <f t="shared" si="2"/>
        <v>#REF!</v>
      </c>
      <c r="M85" s="344" t="e">
        <f>N85*#REF!</f>
        <v>#REF!</v>
      </c>
      <c r="N85" s="345" t="e">
        <f>Q85*#REF!</f>
        <v>#REF!</v>
      </c>
      <c r="P85" s="2081">
        <v>3.82</v>
      </c>
      <c r="Q85" s="261">
        <v>3.82</v>
      </c>
    </row>
    <row r="86" spans="1:17" ht="12.75" hidden="1" customHeight="1">
      <c r="A86" s="341">
        <v>0</v>
      </c>
      <c r="B86" s="341"/>
      <c r="C86" s="376" t="s">
        <v>8622</v>
      </c>
      <c r="D86" s="377" t="s">
        <v>6439</v>
      </c>
      <c r="E86" s="397" t="s">
        <v>6440</v>
      </c>
      <c r="F86" s="332" t="s">
        <v>6437</v>
      </c>
      <c r="G86" s="332" t="s">
        <v>6433</v>
      </c>
      <c r="H86" s="333" t="s">
        <v>6434</v>
      </c>
      <c r="I86" s="379" t="s">
        <v>4755</v>
      </c>
      <c r="J86" s="335"/>
      <c r="K86" s="335">
        <v>480</v>
      </c>
      <c r="L86" s="380" t="e">
        <f t="shared" si="2"/>
        <v>#REF!</v>
      </c>
      <c r="M86" s="326" t="e">
        <f>N86*#REF!</f>
        <v>#REF!</v>
      </c>
      <c r="N86" s="381" t="e">
        <f>P86*#REF!+1</f>
        <v>#REF!</v>
      </c>
      <c r="P86" s="382">
        <v>7.5</v>
      </c>
      <c r="Q86" s="293"/>
    </row>
    <row r="87" spans="1:17" ht="12.75" hidden="1" customHeight="1">
      <c r="A87" s="341">
        <v>0</v>
      </c>
      <c r="B87" s="341"/>
      <c r="C87" s="376" t="s">
        <v>8622</v>
      </c>
      <c r="D87" s="377" t="s">
        <v>6441</v>
      </c>
      <c r="E87" s="378" t="s">
        <v>8653</v>
      </c>
      <c r="F87" s="357" t="s">
        <v>6437</v>
      </c>
      <c r="G87" s="357" t="s">
        <v>6438</v>
      </c>
      <c r="H87" s="333" t="s">
        <v>6434</v>
      </c>
      <c r="I87" s="379" t="s">
        <v>4755</v>
      </c>
      <c r="J87" s="335"/>
      <c r="K87" s="335">
        <v>480</v>
      </c>
      <c r="L87" s="380" t="e">
        <f t="shared" si="2"/>
        <v>#REF!</v>
      </c>
      <c r="M87" s="326" t="e">
        <f>N87*#REF!</f>
        <v>#REF!</v>
      </c>
      <c r="N87" s="327" t="e">
        <f>P87*#REF!+1</f>
        <v>#REF!</v>
      </c>
      <c r="P87" s="382">
        <v>7.8</v>
      </c>
      <c r="Q87" s="293"/>
    </row>
    <row r="88" spans="1:17" ht="13.5" customHeight="1">
      <c r="A88" s="373">
        <v>1</v>
      </c>
      <c r="B88" s="373">
        <v>1</v>
      </c>
      <c r="C88" s="341" t="s">
        <v>8615</v>
      </c>
      <c r="D88" s="341" t="s">
        <v>6442</v>
      </c>
      <c r="E88" s="342" t="s">
        <v>6436</v>
      </c>
      <c r="F88" s="332" t="s">
        <v>6437</v>
      </c>
      <c r="G88" s="332" t="s">
        <v>6438</v>
      </c>
      <c r="H88" s="333" t="s">
        <v>6434</v>
      </c>
      <c r="I88" s="334" t="s">
        <v>4811</v>
      </c>
      <c r="J88" s="368" t="s">
        <v>4812</v>
      </c>
      <c r="K88" s="335">
        <v>1500</v>
      </c>
      <c r="L88" s="343" t="e">
        <f t="shared" si="2"/>
        <v>#REF!</v>
      </c>
      <c r="M88" s="344" t="e">
        <f>N88*#REF!</f>
        <v>#REF!</v>
      </c>
      <c r="N88" s="345" t="e">
        <f>Q88*#REF!+0.5</f>
        <v>#REF!</v>
      </c>
      <c r="P88" s="2081">
        <v>9.15</v>
      </c>
      <c r="Q88" s="261">
        <v>9.15</v>
      </c>
    </row>
    <row r="89" spans="1:17" ht="13.5" customHeight="1">
      <c r="A89" s="373">
        <v>1</v>
      </c>
      <c r="B89" s="373">
        <v>1</v>
      </c>
      <c r="C89" s="341" t="s">
        <v>8615</v>
      </c>
      <c r="D89" s="341" t="s">
        <v>6443</v>
      </c>
      <c r="E89" s="356" t="s">
        <v>6444</v>
      </c>
      <c r="F89" s="357" t="s">
        <v>6445</v>
      </c>
      <c r="G89" s="357" t="s">
        <v>6446</v>
      </c>
      <c r="H89" s="408"/>
      <c r="I89" s="334" t="s">
        <v>4879</v>
      </c>
      <c r="J89" s="368" t="s">
        <v>9339</v>
      </c>
      <c r="K89" s="409">
        <v>5</v>
      </c>
      <c r="L89" s="358" t="e">
        <f t="shared" si="2"/>
        <v>#REF!</v>
      </c>
      <c r="M89" s="344" t="e">
        <f>N89*#REF!</f>
        <v>#REF!</v>
      </c>
      <c r="N89" s="345" t="e">
        <f>Q89*#REF!</f>
        <v>#REF!</v>
      </c>
      <c r="O89" s="293"/>
      <c r="P89" s="2081">
        <v>0.69</v>
      </c>
      <c r="Q89" s="261">
        <v>0.69</v>
      </c>
    </row>
    <row r="90" spans="1:17" ht="12.75" hidden="1" customHeight="1">
      <c r="A90" s="341">
        <v>0</v>
      </c>
      <c r="B90" s="341"/>
      <c r="C90" s="376" t="s">
        <v>8622</v>
      </c>
      <c r="D90" s="377" t="s">
        <v>6447</v>
      </c>
      <c r="E90" s="397" t="s">
        <v>8653</v>
      </c>
      <c r="F90" s="332" t="s">
        <v>6437</v>
      </c>
      <c r="G90" s="332" t="s">
        <v>6438</v>
      </c>
      <c r="H90" s="285" t="s">
        <v>6448</v>
      </c>
      <c r="I90" s="379" t="s">
        <v>4755</v>
      </c>
      <c r="J90" s="335"/>
      <c r="K90" s="335">
        <v>480</v>
      </c>
      <c r="L90" s="380" t="e">
        <f t="shared" si="2"/>
        <v>#REF!</v>
      </c>
      <c r="M90" s="326" t="e">
        <f>N90*#REF!</f>
        <v>#REF!</v>
      </c>
      <c r="N90" s="381" t="e">
        <f>P90*#REF!+1</f>
        <v>#REF!</v>
      </c>
      <c r="P90" s="382">
        <v>8.8000000000000007</v>
      </c>
      <c r="Q90" s="293"/>
    </row>
    <row r="91" spans="1:17" ht="13.5" customHeight="1">
      <c r="A91" s="373">
        <v>1</v>
      </c>
      <c r="B91" s="373">
        <v>1</v>
      </c>
      <c r="C91" s="346" t="s">
        <v>8615</v>
      </c>
      <c r="D91" s="346" t="s">
        <v>6449</v>
      </c>
      <c r="E91" s="347" t="s">
        <v>6450</v>
      </c>
      <c r="F91" s="348" t="s">
        <v>6451</v>
      </c>
      <c r="G91" s="348" t="s">
        <v>6452</v>
      </c>
      <c r="H91" s="410"/>
      <c r="I91" s="370" t="s">
        <v>4879</v>
      </c>
      <c r="J91" s="371" t="s">
        <v>9339</v>
      </c>
      <c r="K91" s="351">
        <v>5</v>
      </c>
      <c r="L91" s="352" t="e">
        <f t="shared" si="2"/>
        <v>#REF!</v>
      </c>
      <c r="M91" s="353" t="e">
        <f>N91*#REF!</f>
        <v>#REF!</v>
      </c>
      <c r="N91" s="354" t="e">
        <f>Q91*#REF!</f>
        <v>#REF!</v>
      </c>
      <c r="O91" s="293"/>
      <c r="P91" s="2081">
        <v>0.69</v>
      </c>
      <c r="Q91" s="261">
        <v>0.69</v>
      </c>
    </row>
    <row r="92" spans="1:17" ht="12.75" hidden="1" customHeight="1">
      <c r="A92" s="341">
        <v>0</v>
      </c>
      <c r="B92" s="341"/>
      <c r="C92" s="376" t="s">
        <v>8625</v>
      </c>
      <c r="D92" s="376" t="s">
        <v>6453</v>
      </c>
      <c r="E92" s="397" t="s">
        <v>8653</v>
      </c>
      <c r="F92" s="332" t="s">
        <v>6437</v>
      </c>
      <c r="G92" s="332" t="s">
        <v>6438</v>
      </c>
      <c r="H92" s="333" t="s">
        <v>6454</v>
      </c>
      <c r="I92" s="334" t="s">
        <v>6455</v>
      </c>
      <c r="J92" s="335" t="s">
        <v>4817</v>
      </c>
      <c r="K92" s="335">
        <v>40</v>
      </c>
      <c r="L92" s="343" t="e">
        <f t="shared" si="2"/>
        <v>#REF!</v>
      </c>
      <c r="M92" s="326" t="e">
        <f>N92*#REF!</f>
        <v>#REF!</v>
      </c>
      <c r="N92" s="381" t="e">
        <f>Q92*#REF!+0.5</f>
        <v>#REF!</v>
      </c>
      <c r="O92" s="290">
        <v>344</v>
      </c>
      <c r="P92" s="291">
        <v>13.37</v>
      </c>
      <c r="Q92" s="308">
        <v>13.37</v>
      </c>
    </row>
    <row r="93" spans="1:17" ht="12.75" hidden="1" customHeight="1">
      <c r="A93" s="341">
        <v>0</v>
      </c>
      <c r="B93" s="341"/>
      <c r="C93" s="376" t="s">
        <v>8625</v>
      </c>
      <c r="D93" s="376" t="s">
        <v>6456</v>
      </c>
      <c r="E93" s="397" t="s">
        <v>6457</v>
      </c>
      <c r="F93" s="332" t="s">
        <v>6437</v>
      </c>
      <c r="G93" s="332" t="s">
        <v>6458</v>
      </c>
      <c r="H93" s="333" t="s">
        <v>6459</v>
      </c>
      <c r="I93" s="334" t="s">
        <v>4787</v>
      </c>
      <c r="J93" s="335" t="s">
        <v>9339</v>
      </c>
      <c r="K93" s="335">
        <v>50</v>
      </c>
      <c r="L93" s="343" t="e">
        <f t="shared" si="2"/>
        <v>#REF!</v>
      </c>
      <c r="M93" s="326" t="e">
        <f>N93*#REF!</f>
        <v>#REF!</v>
      </c>
      <c r="N93" s="381" t="e">
        <f>Q93*#REF!+0.5</f>
        <v>#REF!</v>
      </c>
      <c r="P93" s="291">
        <v>11.35</v>
      </c>
      <c r="Q93" s="308">
        <v>11.35</v>
      </c>
    </row>
    <row r="94" spans="1:17" ht="12.75" hidden="1" customHeight="1">
      <c r="A94" s="341">
        <v>0</v>
      </c>
      <c r="B94" s="341"/>
      <c r="C94" s="376" t="s">
        <v>8625</v>
      </c>
      <c r="D94" s="376" t="s">
        <v>6460</v>
      </c>
      <c r="E94" s="397" t="s">
        <v>6461</v>
      </c>
      <c r="F94" s="332" t="s">
        <v>6437</v>
      </c>
      <c r="G94" s="332" t="s">
        <v>6462</v>
      </c>
      <c r="H94" s="333" t="s">
        <v>6463</v>
      </c>
      <c r="I94" s="334" t="s">
        <v>4775</v>
      </c>
      <c r="J94" s="335" t="s">
        <v>9339</v>
      </c>
      <c r="K94" s="335">
        <v>500</v>
      </c>
      <c r="L94" s="343" t="e">
        <f t="shared" si="2"/>
        <v>#REF!</v>
      </c>
      <c r="M94" s="326" t="e">
        <f>N94*#REF!</f>
        <v>#REF!</v>
      </c>
      <c r="N94" s="381" t="e">
        <f>Q94*#REF!+0.5</f>
        <v>#REF!</v>
      </c>
      <c r="P94" s="291">
        <v>26.95</v>
      </c>
      <c r="Q94" s="308">
        <v>26.95</v>
      </c>
    </row>
    <row r="95" spans="1:17" ht="13.5" hidden="1" customHeight="1">
      <c r="A95" s="341">
        <v>1</v>
      </c>
      <c r="B95" s="341"/>
      <c r="C95" s="341" t="s">
        <v>8625</v>
      </c>
      <c r="D95" s="341" t="s">
        <v>8664</v>
      </c>
      <c r="E95" s="342" t="s">
        <v>8653</v>
      </c>
      <c r="F95" s="332" t="s">
        <v>6437</v>
      </c>
      <c r="G95" s="332" t="s">
        <v>6438</v>
      </c>
      <c r="H95" s="333" t="s">
        <v>6464</v>
      </c>
      <c r="I95" s="334" t="s">
        <v>4826</v>
      </c>
      <c r="J95" s="335" t="s">
        <v>4827</v>
      </c>
      <c r="K95" s="335">
        <v>500</v>
      </c>
      <c r="L95" s="343" t="e">
        <f t="shared" si="2"/>
        <v>#REF!</v>
      </c>
      <c r="M95" s="344" t="e">
        <f>N95*#REF!</f>
        <v>#REF!</v>
      </c>
      <c r="N95" s="345" t="e">
        <f>Q95*#REF!</f>
        <v>#REF!</v>
      </c>
      <c r="P95" s="308">
        <v>6.47</v>
      </c>
      <c r="Q95" s="308">
        <v>6.47</v>
      </c>
    </row>
    <row r="96" spans="1:17" ht="13.5" hidden="1" customHeight="1">
      <c r="A96" s="341">
        <v>1</v>
      </c>
      <c r="B96" s="341"/>
      <c r="C96" s="341" t="s">
        <v>8625</v>
      </c>
      <c r="D96" s="341" t="s">
        <v>6465</v>
      </c>
      <c r="E96" s="342" t="s">
        <v>8653</v>
      </c>
      <c r="F96" s="332" t="s">
        <v>6437</v>
      </c>
      <c r="G96" s="332" t="s">
        <v>6438</v>
      </c>
      <c r="H96" s="333" t="s">
        <v>6454</v>
      </c>
      <c r="I96" s="334" t="s">
        <v>6466</v>
      </c>
      <c r="J96" s="335" t="s">
        <v>4955</v>
      </c>
      <c r="K96" s="335">
        <v>200</v>
      </c>
      <c r="L96" s="343" t="e">
        <f t="shared" si="2"/>
        <v>#REF!</v>
      </c>
      <c r="M96" s="344" t="e">
        <f>N96*#REF!</f>
        <v>#REF!</v>
      </c>
      <c r="N96" s="345" t="e">
        <f>Q96*#REF!+1</f>
        <v>#REF!</v>
      </c>
      <c r="P96" s="308">
        <v>57.28</v>
      </c>
      <c r="Q96" s="308">
        <v>57.28</v>
      </c>
    </row>
    <row r="97" spans="1:17" ht="13.5" hidden="1" customHeight="1">
      <c r="A97" s="341">
        <v>1</v>
      </c>
      <c r="B97" s="341"/>
      <c r="C97" s="346" t="s">
        <v>8625</v>
      </c>
      <c r="D97" s="346" t="s">
        <v>6467</v>
      </c>
      <c r="E97" s="347" t="s">
        <v>6468</v>
      </c>
      <c r="F97" s="348" t="s">
        <v>6469</v>
      </c>
      <c r="G97" s="348" t="s">
        <v>6470</v>
      </c>
      <c r="H97" s="349"/>
      <c r="I97" s="370" t="s">
        <v>4781</v>
      </c>
      <c r="J97" s="372"/>
      <c r="K97" s="372">
        <v>3</v>
      </c>
      <c r="L97" s="352" t="e">
        <f t="shared" si="2"/>
        <v>#REF!</v>
      </c>
      <c r="M97" s="353" t="e">
        <f>N97*#REF!</f>
        <v>#REF!</v>
      </c>
      <c r="N97" s="354" t="e">
        <f>Q97*#REF!</f>
        <v>#REF!</v>
      </c>
      <c r="O97" s="355"/>
      <c r="P97" s="366">
        <v>0.63</v>
      </c>
      <c r="Q97" s="292">
        <v>0.65</v>
      </c>
    </row>
    <row r="98" spans="1:17" ht="12.75" hidden="1" customHeight="1">
      <c r="A98" s="341">
        <v>0</v>
      </c>
      <c r="B98" s="341"/>
      <c r="C98" s="376" t="s">
        <v>8622</v>
      </c>
      <c r="D98" s="377" t="s">
        <v>6471</v>
      </c>
      <c r="E98" s="405" t="s">
        <v>6472</v>
      </c>
      <c r="F98" s="412" t="s">
        <v>6473</v>
      </c>
      <c r="G98" s="412" t="s">
        <v>6474</v>
      </c>
      <c r="H98" s="399" t="s">
        <v>6475</v>
      </c>
      <c r="I98" s="391" t="s">
        <v>4755</v>
      </c>
      <c r="J98" s="392"/>
      <c r="K98" s="335">
        <v>480</v>
      </c>
      <c r="L98" s="380" t="e">
        <f t="shared" si="2"/>
        <v>#REF!</v>
      </c>
      <c r="M98" s="326" t="e">
        <f>N98*#REF!</f>
        <v>#REF!</v>
      </c>
      <c r="N98" s="381" t="e">
        <f>P98*#REF!+1</f>
        <v>#REF!</v>
      </c>
      <c r="P98" s="382">
        <v>9</v>
      </c>
      <c r="Q98" s="293"/>
    </row>
    <row r="99" spans="1:17" ht="13.5" customHeight="1">
      <c r="A99" s="373">
        <v>1</v>
      </c>
      <c r="B99" s="373">
        <v>1</v>
      </c>
      <c r="C99" s="341" t="s">
        <v>8615</v>
      </c>
      <c r="D99" s="341" t="s">
        <v>6476</v>
      </c>
      <c r="E99" s="342" t="s">
        <v>6477</v>
      </c>
      <c r="F99" s="374" t="s">
        <v>6478</v>
      </c>
      <c r="G99" s="374" t="s">
        <v>6479</v>
      </c>
      <c r="H99" s="375" t="s">
        <v>6480</v>
      </c>
      <c r="I99" s="363" t="s">
        <v>4820</v>
      </c>
      <c r="J99" s="364" t="s">
        <v>4821</v>
      </c>
      <c r="K99" s="335">
        <v>150</v>
      </c>
      <c r="L99" s="343" t="e">
        <f t="shared" si="2"/>
        <v>#REF!</v>
      </c>
      <c r="M99" s="344" t="e">
        <f>N99*#REF!</f>
        <v>#REF!</v>
      </c>
      <c r="N99" s="345" t="e">
        <f>Q99*#REF!</f>
        <v>#REF!</v>
      </c>
      <c r="P99" s="2081">
        <v>5.42</v>
      </c>
      <c r="Q99" s="261">
        <v>5.42</v>
      </c>
    </row>
    <row r="100" spans="1:17" ht="13.5" customHeight="1">
      <c r="A100" s="373">
        <v>1</v>
      </c>
      <c r="B100" s="373">
        <v>1</v>
      </c>
      <c r="C100" s="341" t="s">
        <v>8615</v>
      </c>
      <c r="D100" s="341" t="s">
        <v>6481</v>
      </c>
      <c r="E100" s="342" t="s">
        <v>6482</v>
      </c>
      <c r="F100" s="332" t="s">
        <v>6483</v>
      </c>
      <c r="G100" s="332" t="s">
        <v>6484</v>
      </c>
      <c r="H100" s="333" t="s">
        <v>6480</v>
      </c>
      <c r="I100" s="334" t="s">
        <v>4803</v>
      </c>
      <c r="J100" s="368" t="s">
        <v>4804</v>
      </c>
      <c r="K100" s="335">
        <v>300</v>
      </c>
      <c r="L100" s="343" t="e">
        <f t="shared" si="2"/>
        <v>#REF!</v>
      </c>
      <c r="M100" s="344" t="e">
        <f>N100*#REF!</f>
        <v>#REF!</v>
      </c>
      <c r="N100" s="345" t="e">
        <f>Q100*#REF!</f>
        <v>#REF!</v>
      </c>
      <c r="P100" s="2081">
        <v>7.17</v>
      </c>
      <c r="Q100" s="261">
        <v>7.17</v>
      </c>
    </row>
    <row r="101" spans="1:17" ht="12.75" hidden="1" customHeight="1">
      <c r="A101" s="341">
        <v>0</v>
      </c>
      <c r="B101" s="341"/>
      <c r="C101" s="376" t="s">
        <v>8622</v>
      </c>
      <c r="D101" s="377" t="s">
        <v>6485</v>
      </c>
      <c r="E101" s="405" t="s">
        <v>6486</v>
      </c>
      <c r="F101" s="406" t="s">
        <v>6483</v>
      </c>
      <c r="G101" s="406" t="s">
        <v>6484</v>
      </c>
      <c r="H101" s="333" t="s">
        <v>6480</v>
      </c>
      <c r="I101" s="379" t="s">
        <v>4943</v>
      </c>
      <c r="J101" s="335"/>
      <c r="K101" s="335">
        <v>400</v>
      </c>
      <c r="L101" s="380" t="e">
        <f t="shared" si="2"/>
        <v>#REF!</v>
      </c>
      <c r="M101" s="326" t="e">
        <f>N101*#REF!</f>
        <v>#REF!</v>
      </c>
      <c r="N101" s="381" t="e">
        <f>P101*#REF!+1</f>
        <v>#REF!</v>
      </c>
      <c r="P101" s="382">
        <v>16</v>
      </c>
      <c r="Q101" s="293"/>
    </row>
    <row r="102" spans="1:17" ht="13.5" customHeight="1">
      <c r="A102" s="373">
        <v>1</v>
      </c>
      <c r="B102" s="373">
        <v>1</v>
      </c>
      <c r="C102" s="341" t="s">
        <v>8615</v>
      </c>
      <c r="D102" s="341" t="s">
        <v>6487</v>
      </c>
      <c r="E102" s="342" t="s">
        <v>6482</v>
      </c>
      <c r="F102" s="332" t="s">
        <v>6483</v>
      </c>
      <c r="G102" s="332" t="s">
        <v>6484</v>
      </c>
      <c r="H102" s="333" t="s">
        <v>6480</v>
      </c>
      <c r="I102" s="334" t="s">
        <v>6886</v>
      </c>
      <c r="J102" s="368" t="s">
        <v>4809</v>
      </c>
      <c r="K102" s="335">
        <v>600</v>
      </c>
      <c r="L102" s="343" t="e">
        <f t="shared" si="2"/>
        <v>#REF!</v>
      </c>
      <c r="M102" s="344" t="e">
        <f>N102*#REF!</f>
        <v>#REF!</v>
      </c>
      <c r="N102" s="345" t="e">
        <f>Q102*#REF!+0.5</f>
        <v>#REF!</v>
      </c>
      <c r="P102" s="2081">
        <v>12.02</v>
      </c>
      <c r="Q102" s="261">
        <v>12.02</v>
      </c>
    </row>
    <row r="103" spans="1:17" ht="13.5" customHeight="1">
      <c r="A103" s="373">
        <v>1</v>
      </c>
      <c r="B103" s="373">
        <v>1</v>
      </c>
      <c r="C103" s="341" t="s">
        <v>8615</v>
      </c>
      <c r="D103" s="341" t="s">
        <v>6488</v>
      </c>
      <c r="E103" s="342" t="s">
        <v>6482</v>
      </c>
      <c r="F103" s="332" t="s">
        <v>6483</v>
      </c>
      <c r="G103" s="332" t="s">
        <v>6484</v>
      </c>
      <c r="H103" s="333" t="s">
        <v>6480</v>
      </c>
      <c r="I103" s="334" t="s">
        <v>4811</v>
      </c>
      <c r="J103" s="368" t="s">
        <v>4812</v>
      </c>
      <c r="K103" s="335">
        <v>1500</v>
      </c>
      <c r="L103" s="343" t="e">
        <f t="shared" si="2"/>
        <v>#REF!</v>
      </c>
      <c r="M103" s="344" t="e">
        <f>N103*#REF!</f>
        <v>#REF!</v>
      </c>
      <c r="N103" s="345" t="e">
        <f>Q103*#REF!+1</f>
        <v>#REF!</v>
      </c>
      <c r="P103" s="2081">
        <v>26.35</v>
      </c>
      <c r="Q103" s="261">
        <v>26.35</v>
      </c>
    </row>
    <row r="104" spans="1:17" ht="13.5" customHeight="1">
      <c r="A104" s="373">
        <v>1</v>
      </c>
      <c r="B104" s="373">
        <v>1</v>
      </c>
      <c r="C104" s="341" t="s">
        <v>8615</v>
      </c>
      <c r="D104" s="341" t="s">
        <v>6489</v>
      </c>
      <c r="E104" s="356" t="s">
        <v>6490</v>
      </c>
      <c r="F104" s="357" t="s">
        <v>6491</v>
      </c>
      <c r="G104" s="357" t="s">
        <v>6492</v>
      </c>
      <c r="H104" s="408"/>
      <c r="I104" s="334" t="s">
        <v>4879</v>
      </c>
      <c r="J104" s="368" t="s">
        <v>9339</v>
      </c>
      <c r="K104" s="409">
        <v>5</v>
      </c>
      <c r="L104" s="358" t="e">
        <f t="shared" si="2"/>
        <v>#REF!</v>
      </c>
      <c r="M104" s="344" t="e">
        <f>N104*#REF!</f>
        <v>#REF!</v>
      </c>
      <c r="N104" s="345" t="e">
        <f>Q104*#REF!</f>
        <v>#REF!</v>
      </c>
      <c r="O104" s="293"/>
      <c r="P104" s="2081">
        <v>0.69</v>
      </c>
      <c r="Q104" s="261">
        <v>0.69</v>
      </c>
    </row>
    <row r="105" spans="1:17" ht="12.75" hidden="1" customHeight="1">
      <c r="A105" s="341">
        <v>0</v>
      </c>
      <c r="B105" s="341"/>
      <c r="C105" s="376" t="s">
        <v>8622</v>
      </c>
      <c r="D105" s="377" t="s">
        <v>6493</v>
      </c>
      <c r="E105" s="397" t="s">
        <v>6486</v>
      </c>
      <c r="F105" s="332" t="s">
        <v>6483</v>
      </c>
      <c r="G105" s="332" t="s">
        <v>6484</v>
      </c>
      <c r="H105" s="285" t="s">
        <v>6494</v>
      </c>
      <c r="I105" s="379" t="s">
        <v>6495</v>
      </c>
      <c r="J105" s="335"/>
      <c r="K105" s="335">
        <v>240</v>
      </c>
      <c r="L105" s="380" t="e">
        <f t="shared" si="2"/>
        <v>#REF!</v>
      </c>
      <c r="M105" s="326" t="e">
        <f>N105*#REF!</f>
        <v>#REF!</v>
      </c>
      <c r="N105" s="381" t="e">
        <f>P105*#REF!+1</f>
        <v>#REF!</v>
      </c>
      <c r="P105" s="382">
        <v>15</v>
      </c>
      <c r="Q105" s="293"/>
    </row>
    <row r="106" spans="1:17" ht="13.5" customHeight="1">
      <c r="A106" s="373">
        <v>1</v>
      </c>
      <c r="B106" s="373">
        <v>1</v>
      </c>
      <c r="C106" s="346" t="s">
        <v>8615</v>
      </c>
      <c r="D106" s="346" t="s">
        <v>6496</v>
      </c>
      <c r="E106" s="347" t="s">
        <v>6497</v>
      </c>
      <c r="F106" s="348" t="s">
        <v>6498</v>
      </c>
      <c r="G106" s="348" t="s">
        <v>6499</v>
      </c>
      <c r="H106" s="410"/>
      <c r="I106" s="370" t="s">
        <v>4879</v>
      </c>
      <c r="J106" s="371" t="s">
        <v>9339</v>
      </c>
      <c r="K106" s="351">
        <v>5</v>
      </c>
      <c r="L106" s="352" t="e">
        <f t="shared" si="2"/>
        <v>#REF!</v>
      </c>
      <c r="M106" s="353" t="e">
        <f>N106*#REF!</f>
        <v>#REF!</v>
      </c>
      <c r="N106" s="354" t="e">
        <f>Q106*#REF!</f>
        <v>#REF!</v>
      </c>
      <c r="O106" s="293"/>
      <c r="P106" s="2081">
        <v>0.78</v>
      </c>
      <c r="Q106" s="261">
        <v>0.78</v>
      </c>
    </row>
    <row r="107" spans="1:17" ht="13.5" hidden="1" customHeight="1">
      <c r="A107" s="341">
        <v>1</v>
      </c>
      <c r="B107" s="341"/>
      <c r="C107" s="341" t="s">
        <v>8625</v>
      </c>
      <c r="D107" s="341" t="s">
        <v>6500</v>
      </c>
      <c r="E107" s="342" t="s">
        <v>6486</v>
      </c>
      <c r="F107" s="332" t="s">
        <v>6483</v>
      </c>
      <c r="G107" s="332" t="s">
        <v>6484</v>
      </c>
      <c r="H107" s="333" t="s">
        <v>6501</v>
      </c>
      <c r="I107" s="334" t="s">
        <v>4846</v>
      </c>
      <c r="J107" s="335" t="s">
        <v>4955</v>
      </c>
      <c r="K107" s="335">
        <v>250</v>
      </c>
      <c r="L107" s="343" t="e">
        <f t="shared" si="2"/>
        <v>#REF!</v>
      </c>
      <c r="M107" s="344" t="e">
        <f>N107*#REF!</f>
        <v>#REF!</v>
      </c>
      <c r="N107" s="345" t="e">
        <f>Q107*#REF!+0.5</f>
        <v>#REF!</v>
      </c>
      <c r="P107" s="308">
        <v>12.81</v>
      </c>
      <c r="Q107" s="308">
        <v>12.81</v>
      </c>
    </row>
    <row r="108" spans="1:17" ht="13.5" hidden="1" customHeight="1">
      <c r="A108" s="341">
        <v>1</v>
      </c>
      <c r="B108" s="341"/>
      <c r="C108" s="341" t="s">
        <v>8625</v>
      </c>
      <c r="D108" s="341" t="s">
        <v>6502</v>
      </c>
      <c r="E108" s="342" t="s">
        <v>6486</v>
      </c>
      <c r="F108" s="332" t="s">
        <v>6483</v>
      </c>
      <c r="G108" s="332" t="s">
        <v>6484</v>
      </c>
      <c r="H108" s="333" t="s">
        <v>6501</v>
      </c>
      <c r="I108" s="334" t="s">
        <v>4826</v>
      </c>
      <c r="J108" s="335" t="s">
        <v>4827</v>
      </c>
      <c r="K108" s="335">
        <v>500</v>
      </c>
      <c r="L108" s="343" t="e">
        <f t="shared" si="2"/>
        <v>#REF!</v>
      </c>
      <c r="M108" s="344" t="e">
        <f>N108*#REF!</f>
        <v>#REF!</v>
      </c>
      <c r="N108" s="345" t="e">
        <f>Q108*#REF!+0.5</f>
        <v>#REF!</v>
      </c>
      <c r="P108" s="396">
        <v>23.34</v>
      </c>
      <c r="Q108" s="396">
        <v>23.34</v>
      </c>
    </row>
    <row r="109" spans="1:17" ht="13.5" hidden="1" customHeight="1">
      <c r="A109" s="341">
        <v>1</v>
      </c>
      <c r="B109" s="341"/>
      <c r="C109" s="341" t="s">
        <v>8625</v>
      </c>
      <c r="D109" s="341" t="s">
        <v>6503</v>
      </c>
      <c r="E109" s="342" t="s">
        <v>6486</v>
      </c>
      <c r="F109" s="332" t="s">
        <v>6483</v>
      </c>
      <c r="G109" s="332" t="s">
        <v>6484</v>
      </c>
      <c r="H109" s="333" t="s">
        <v>6504</v>
      </c>
      <c r="I109" s="334" t="s">
        <v>4846</v>
      </c>
      <c r="J109" s="335" t="s">
        <v>4955</v>
      </c>
      <c r="K109" s="335">
        <v>250</v>
      </c>
      <c r="L109" s="343" t="e">
        <f t="shared" si="2"/>
        <v>#REF!</v>
      </c>
      <c r="M109" s="344" t="e">
        <f>N109*#REF!</f>
        <v>#REF!</v>
      </c>
      <c r="N109" s="345" t="e">
        <f>Q109*#REF!+0.5</f>
        <v>#REF!</v>
      </c>
      <c r="P109" s="308">
        <v>26.34</v>
      </c>
      <c r="Q109" s="308">
        <v>26.34</v>
      </c>
    </row>
    <row r="110" spans="1:17" ht="13.5" hidden="1" customHeight="1">
      <c r="A110" s="341">
        <v>1</v>
      </c>
      <c r="B110" s="341"/>
      <c r="C110" s="346" t="s">
        <v>8625</v>
      </c>
      <c r="D110" s="346" t="s">
        <v>6505</v>
      </c>
      <c r="E110" s="347" t="s">
        <v>6506</v>
      </c>
      <c r="F110" s="348" t="s">
        <v>6507</v>
      </c>
      <c r="G110" s="348" t="s">
        <v>6508</v>
      </c>
      <c r="H110" s="349"/>
      <c r="I110" s="370" t="s">
        <v>4781</v>
      </c>
      <c r="J110" s="372"/>
      <c r="K110" s="372">
        <v>3</v>
      </c>
      <c r="L110" s="352" t="e">
        <f t="shared" si="2"/>
        <v>#REF!</v>
      </c>
      <c r="M110" s="353" t="e">
        <f>N110*#REF!</f>
        <v>#REF!</v>
      </c>
      <c r="N110" s="354" t="e">
        <f>Q110*#REF!</f>
        <v>#REF!</v>
      </c>
      <c r="O110" s="355"/>
      <c r="P110" s="407">
        <v>0.97</v>
      </c>
      <c r="Q110" s="407">
        <v>0.97</v>
      </c>
    </row>
    <row r="111" spans="1:17" ht="13.5" customHeight="1">
      <c r="A111" s="373">
        <v>1</v>
      </c>
      <c r="B111" s="373">
        <v>1</v>
      </c>
      <c r="C111" s="341" t="s">
        <v>8615</v>
      </c>
      <c r="D111" s="341" t="s">
        <v>8658</v>
      </c>
      <c r="E111" s="342" t="s">
        <v>6509</v>
      </c>
      <c r="F111" s="374" t="s">
        <v>6510</v>
      </c>
      <c r="G111" s="374" t="s">
        <v>6511</v>
      </c>
      <c r="H111" s="375" t="s">
        <v>6512</v>
      </c>
      <c r="I111" s="363" t="s">
        <v>4820</v>
      </c>
      <c r="J111" s="364" t="s">
        <v>4821</v>
      </c>
      <c r="K111" s="335">
        <v>150</v>
      </c>
      <c r="L111" s="343" t="e">
        <f t="shared" si="2"/>
        <v>#REF!</v>
      </c>
      <c r="M111" s="344" t="e">
        <f>N111*#REF!</f>
        <v>#REF!</v>
      </c>
      <c r="N111" s="345" t="e">
        <f>Q111*#REF!</f>
        <v>#REF!</v>
      </c>
      <c r="P111" s="2081">
        <v>5.1100000000000003</v>
      </c>
      <c r="Q111" s="261">
        <v>5.1100000000000003</v>
      </c>
    </row>
    <row r="112" spans="1:17" ht="13.5" customHeight="1">
      <c r="A112" s="373">
        <v>1</v>
      </c>
      <c r="B112" s="373">
        <v>1</v>
      </c>
      <c r="C112" s="341" t="s">
        <v>8615</v>
      </c>
      <c r="D112" s="341" t="s">
        <v>6513</v>
      </c>
      <c r="E112" s="342" t="s">
        <v>6514</v>
      </c>
      <c r="F112" s="332" t="s">
        <v>6515</v>
      </c>
      <c r="G112" s="332" t="s">
        <v>6516</v>
      </c>
      <c r="H112" s="333" t="s">
        <v>6512</v>
      </c>
      <c r="I112" s="334" t="s">
        <v>4803</v>
      </c>
      <c r="J112" s="368" t="s">
        <v>4804</v>
      </c>
      <c r="K112" s="335">
        <v>300</v>
      </c>
      <c r="L112" s="343" t="e">
        <f t="shared" ref="L112:L143" si="3">M112/K112</f>
        <v>#REF!</v>
      </c>
      <c r="M112" s="344" t="e">
        <f>N112*#REF!</f>
        <v>#REF!</v>
      </c>
      <c r="N112" s="345" t="e">
        <f>Q112*#REF!</f>
        <v>#REF!</v>
      </c>
      <c r="P112" s="2081">
        <v>6.66</v>
      </c>
      <c r="Q112" s="261">
        <v>6.66</v>
      </c>
    </row>
    <row r="113" spans="1:17" ht="13.5" customHeight="1">
      <c r="A113" s="373">
        <v>1</v>
      </c>
      <c r="B113" s="373">
        <v>1</v>
      </c>
      <c r="C113" s="341" t="s">
        <v>8615</v>
      </c>
      <c r="D113" s="341" t="s">
        <v>6517</v>
      </c>
      <c r="E113" s="342" t="s">
        <v>6518</v>
      </c>
      <c r="F113" s="332" t="s">
        <v>6515</v>
      </c>
      <c r="G113" s="332" t="s">
        <v>6519</v>
      </c>
      <c r="H113" s="333" t="s">
        <v>6512</v>
      </c>
      <c r="I113" s="334" t="s">
        <v>6886</v>
      </c>
      <c r="J113" s="368" t="s">
        <v>4809</v>
      </c>
      <c r="K113" s="335">
        <v>600</v>
      </c>
      <c r="L113" s="343" t="e">
        <f t="shared" si="3"/>
        <v>#REF!</v>
      </c>
      <c r="M113" s="344" t="e">
        <f>N113*#REF!</f>
        <v>#REF!</v>
      </c>
      <c r="N113" s="345" t="e">
        <f>Q113*#REF!+0.5</f>
        <v>#REF!</v>
      </c>
      <c r="P113" s="2081">
        <v>11.02</v>
      </c>
      <c r="Q113" s="261">
        <v>11.02</v>
      </c>
    </row>
    <row r="114" spans="1:17" ht="13.5" customHeight="1">
      <c r="A114" s="373">
        <v>1</v>
      </c>
      <c r="B114" s="373">
        <v>1</v>
      </c>
      <c r="C114" s="341" t="s">
        <v>8615</v>
      </c>
      <c r="D114" s="341" t="s">
        <v>6520</v>
      </c>
      <c r="E114" s="342" t="s">
        <v>6518</v>
      </c>
      <c r="F114" s="332" t="s">
        <v>6515</v>
      </c>
      <c r="G114" s="332" t="s">
        <v>6519</v>
      </c>
      <c r="H114" s="333" t="s">
        <v>6512</v>
      </c>
      <c r="I114" s="334" t="s">
        <v>4811</v>
      </c>
      <c r="J114" s="368" t="s">
        <v>4812</v>
      </c>
      <c r="K114" s="335">
        <v>1500</v>
      </c>
      <c r="L114" s="343" t="e">
        <f t="shared" si="3"/>
        <v>#REF!</v>
      </c>
      <c r="M114" s="344" t="e">
        <f>N114*#REF!</f>
        <v>#REF!</v>
      </c>
      <c r="N114" s="345" t="e">
        <f>Q114*#REF!+1</f>
        <v>#REF!</v>
      </c>
      <c r="P114" s="2081">
        <v>23.84</v>
      </c>
      <c r="Q114" s="261">
        <v>23.84</v>
      </c>
    </row>
    <row r="115" spans="1:17" ht="13.5" customHeight="1">
      <c r="A115" s="373">
        <v>1</v>
      </c>
      <c r="B115" s="373">
        <v>1</v>
      </c>
      <c r="C115" s="341" t="s">
        <v>8615</v>
      </c>
      <c r="D115" s="341" t="s">
        <v>6521</v>
      </c>
      <c r="E115" s="356" t="s">
        <v>6522</v>
      </c>
      <c r="F115" s="357" t="s">
        <v>6523</v>
      </c>
      <c r="G115" s="357" t="s">
        <v>6524</v>
      </c>
      <c r="H115" s="408"/>
      <c r="I115" s="334" t="s">
        <v>4879</v>
      </c>
      <c r="J115" s="368" t="s">
        <v>9339</v>
      </c>
      <c r="K115" s="409">
        <v>5</v>
      </c>
      <c r="L115" s="358" t="e">
        <f t="shared" si="3"/>
        <v>#REF!</v>
      </c>
      <c r="M115" s="344" t="e">
        <f>N115*#REF!</f>
        <v>#REF!</v>
      </c>
      <c r="N115" s="345" t="e">
        <f>Q115*#REF!</f>
        <v>#REF!</v>
      </c>
      <c r="O115" s="293"/>
      <c r="P115" s="2081">
        <v>0.69</v>
      </c>
      <c r="Q115" s="261">
        <v>0.69</v>
      </c>
    </row>
    <row r="116" spans="1:17" ht="13.5" customHeight="1">
      <c r="A116" s="373">
        <v>1</v>
      </c>
      <c r="B116" s="373">
        <v>1</v>
      </c>
      <c r="C116" s="346" t="s">
        <v>8615</v>
      </c>
      <c r="D116" s="346" t="s">
        <v>6525</v>
      </c>
      <c r="E116" s="347" t="s">
        <v>6526</v>
      </c>
      <c r="F116" s="348" t="s">
        <v>6527</v>
      </c>
      <c r="G116" s="348" t="s">
        <v>6528</v>
      </c>
      <c r="H116" s="410"/>
      <c r="I116" s="370" t="s">
        <v>4879</v>
      </c>
      <c r="J116" s="371" t="s">
        <v>9339</v>
      </c>
      <c r="K116" s="351">
        <v>5</v>
      </c>
      <c r="L116" s="352" t="e">
        <f t="shared" si="3"/>
        <v>#REF!</v>
      </c>
      <c r="M116" s="353" t="e">
        <f>N116*#REF!</f>
        <v>#REF!</v>
      </c>
      <c r="N116" s="354" t="e">
        <f>Q116*#REF!</f>
        <v>#REF!</v>
      </c>
      <c r="O116" s="293"/>
      <c r="P116" s="2081">
        <v>0.85</v>
      </c>
      <c r="Q116" s="261">
        <v>0.85</v>
      </c>
    </row>
    <row r="117" spans="1:17" ht="13.5" hidden="1" customHeight="1">
      <c r="A117" s="341">
        <v>1</v>
      </c>
      <c r="B117" s="341"/>
      <c r="C117" s="341" t="s">
        <v>8625</v>
      </c>
      <c r="D117" s="341" t="s">
        <v>6529</v>
      </c>
      <c r="E117" s="342" t="s">
        <v>8657</v>
      </c>
      <c r="F117" s="332" t="s">
        <v>6515</v>
      </c>
      <c r="G117" s="332" t="s">
        <v>6519</v>
      </c>
      <c r="H117" s="333" t="s">
        <v>6530</v>
      </c>
      <c r="I117" s="334" t="s">
        <v>4846</v>
      </c>
      <c r="J117" s="335" t="s">
        <v>4955</v>
      </c>
      <c r="K117" s="335">
        <v>250</v>
      </c>
      <c r="L117" s="343" t="e">
        <f t="shared" si="3"/>
        <v>#REF!</v>
      </c>
      <c r="M117" s="344" t="e">
        <f>N117*#REF!</f>
        <v>#REF!</v>
      </c>
      <c r="N117" s="345" t="e">
        <f>Q117*#REF!+0.5</f>
        <v>#REF!</v>
      </c>
      <c r="P117" s="308">
        <v>9.5500000000000007</v>
      </c>
      <c r="Q117" s="308">
        <v>9.5500000000000007</v>
      </c>
    </row>
    <row r="118" spans="1:17" ht="13.5" hidden="1" customHeight="1">
      <c r="A118" s="341">
        <v>1</v>
      </c>
      <c r="B118" s="341"/>
      <c r="C118" s="341" t="s">
        <v>8625</v>
      </c>
      <c r="D118" s="341">
        <v>402999</v>
      </c>
      <c r="E118" s="342" t="s">
        <v>6531</v>
      </c>
      <c r="F118" s="332" t="s">
        <v>6515</v>
      </c>
      <c r="G118" s="332" t="s">
        <v>6516</v>
      </c>
      <c r="H118" s="333" t="s">
        <v>6532</v>
      </c>
      <c r="I118" s="334" t="s">
        <v>6533</v>
      </c>
      <c r="J118" s="335" t="s">
        <v>6534</v>
      </c>
      <c r="K118" s="335">
        <v>500</v>
      </c>
      <c r="L118" s="343" t="e">
        <f t="shared" si="3"/>
        <v>#REF!</v>
      </c>
      <c r="M118" s="344" t="e">
        <f>N118*#REF!</f>
        <v>#REF!</v>
      </c>
      <c r="N118" s="345" t="e">
        <f>Q118*#REF!+0.5</f>
        <v>#REF!</v>
      </c>
      <c r="P118" s="308">
        <v>13.27</v>
      </c>
      <c r="Q118" s="308">
        <v>13.27</v>
      </c>
    </row>
    <row r="119" spans="1:17" ht="13.5" hidden="1" customHeight="1">
      <c r="A119" s="341">
        <v>1</v>
      </c>
      <c r="B119" s="341"/>
      <c r="C119" s="341" t="s">
        <v>8625</v>
      </c>
      <c r="D119" s="341" t="s">
        <v>6535</v>
      </c>
      <c r="E119" s="342" t="s">
        <v>8657</v>
      </c>
      <c r="F119" s="332" t="s">
        <v>6515</v>
      </c>
      <c r="G119" s="332" t="s">
        <v>6519</v>
      </c>
      <c r="H119" s="333" t="s">
        <v>6530</v>
      </c>
      <c r="I119" s="334" t="s">
        <v>4826</v>
      </c>
      <c r="J119" s="335" t="s">
        <v>4827</v>
      </c>
      <c r="K119" s="335">
        <v>500</v>
      </c>
      <c r="L119" s="343" t="e">
        <f t="shared" si="3"/>
        <v>#REF!</v>
      </c>
      <c r="M119" s="344" t="e">
        <f>N119*#REF!</f>
        <v>#REF!</v>
      </c>
      <c r="N119" s="345" t="e">
        <f>Q119*#REF!+0.5</f>
        <v>#REF!</v>
      </c>
      <c r="P119" s="308">
        <v>16.809999999999999</v>
      </c>
      <c r="Q119" s="308">
        <v>16.809999999999999</v>
      </c>
    </row>
    <row r="120" spans="1:17" ht="13.5" hidden="1" customHeight="1">
      <c r="A120" s="341">
        <v>1</v>
      </c>
      <c r="B120" s="341"/>
      <c r="C120" s="346" t="s">
        <v>8625</v>
      </c>
      <c r="D120" s="346" t="s">
        <v>6536</v>
      </c>
      <c r="E120" s="347" t="s">
        <v>6537</v>
      </c>
      <c r="F120" s="348" t="s">
        <v>6538</v>
      </c>
      <c r="G120" s="348" t="s">
        <v>6539</v>
      </c>
      <c r="H120" s="349"/>
      <c r="I120" s="370" t="s">
        <v>4781</v>
      </c>
      <c r="J120" s="372"/>
      <c r="K120" s="372">
        <v>3</v>
      </c>
      <c r="L120" s="352" t="e">
        <f t="shared" si="3"/>
        <v>#REF!</v>
      </c>
      <c r="M120" s="353" t="e">
        <f>N120*#REF!</f>
        <v>#REF!</v>
      </c>
      <c r="N120" s="354" t="e">
        <f>Q120*#REF!</f>
        <v>#REF!</v>
      </c>
      <c r="O120" s="355"/>
      <c r="P120" s="407">
        <v>0.63</v>
      </c>
      <c r="Q120" s="292">
        <v>0.65</v>
      </c>
    </row>
    <row r="121" spans="1:17" ht="13.5" customHeight="1">
      <c r="A121" s="373">
        <v>1</v>
      </c>
      <c r="B121" s="373">
        <v>1</v>
      </c>
      <c r="C121" s="341" t="s">
        <v>8615</v>
      </c>
      <c r="D121" s="341" t="s">
        <v>6540</v>
      </c>
      <c r="E121" s="342" t="s">
        <v>6541</v>
      </c>
      <c r="F121" s="374" t="s">
        <v>6542</v>
      </c>
      <c r="G121" s="374" t="s">
        <v>6543</v>
      </c>
      <c r="H121" s="375" t="s">
        <v>7781</v>
      </c>
      <c r="I121" s="363" t="s">
        <v>4820</v>
      </c>
      <c r="J121" s="364" t="s">
        <v>4821</v>
      </c>
      <c r="K121" s="335">
        <v>150</v>
      </c>
      <c r="L121" s="343" t="e">
        <f t="shared" si="3"/>
        <v>#REF!</v>
      </c>
      <c r="M121" s="344" t="e">
        <f>N121*#REF!</f>
        <v>#REF!</v>
      </c>
      <c r="N121" s="345" t="e">
        <f>Q121*#REF!+0.5</f>
        <v>#REF!</v>
      </c>
      <c r="P121" s="2081">
        <v>12.06</v>
      </c>
      <c r="Q121" s="261">
        <v>12.06</v>
      </c>
    </row>
    <row r="122" spans="1:17" ht="12.75" hidden="1" customHeight="1">
      <c r="A122" s="341">
        <v>0</v>
      </c>
      <c r="B122" s="341"/>
      <c r="C122" s="376" t="s">
        <v>8622</v>
      </c>
      <c r="D122" s="377" t="s">
        <v>7782</v>
      </c>
      <c r="E122" s="405" t="s">
        <v>7783</v>
      </c>
      <c r="F122" s="406" t="s">
        <v>9344</v>
      </c>
      <c r="G122" s="406" t="s">
        <v>7784</v>
      </c>
      <c r="H122" s="333" t="s">
        <v>7781</v>
      </c>
      <c r="I122" s="379" t="s">
        <v>4777</v>
      </c>
      <c r="J122" s="335"/>
      <c r="K122" s="335">
        <v>1000</v>
      </c>
      <c r="L122" s="380" t="e">
        <f t="shared" si="3"/>
        <v>#REF!</v>
      </c>
      <c r="M122" s="326" t="e">
        <f>N122*#REF!</f>
        <v>#REF!</v>
      </c>
      <c r="N122" s="381" t="e">
        <f>P122*#REF!+1</f>
        <v>#REF!</v>
      </c>
      <c r="P122" s="382">
        <v>94</v>
      </c>
      <c r="Q122" s="293"/>
    </row>
    <row r="123" spans="1:17" ht="12.75" hidden="1" customHeight="1">
      <c r="A123" s="341">
        <v>0</v>
      </c>
      <c r="B123" s="341"/>
      <c r="C123" s="376" t="s">
        <v>8622</v>
      </c>
      <c r="D123" s="377" t="s">
        <v>7785</v>
      </c>
      <c r="E123" s="397" t="s">
        <v>7786</v>
      </c>
      <c r="F123" s="332" t="s">
        <v>9344</v>
      </c>
      <c r="G123" s="332" t="s">
        <v>6543</v>
      </c>
      <c r="H123" s="333" t="s">
        <v>7781</v>
      </c>
      <c r="I123" s="379" t="s">
        <v>4755</v>
      </c>
      <c r="J123" s="335"/>
      <c r="K123" s="335">
        <v>480</v>
      </c>
      <c r="L123" s="380" t="e">
        <f t="shared" si="3"/>
        <v>#REF!</v>
      </c>
      <c r="M123" s="326" t="e">
        <f>N123*#REF!</f>
        <v>#REF!</v>
      </c>
      <c r="N123" s="327" t="e">
        <f>P123*#REF!+1</f>
        <v>#REF!</v>
      </c>
      <c r="P123" s="382">
        <v>44.5</v>
      </c>
      <c r="Q123" s="293"/>
    </row>
    <row r="124" spans="1:17" ht="13.5" customHeight="1">
      <c r="A124" s="373">
        <v>1</v>
      </c>
      <c r="B124" s="373">
        <v>1</v>
      </c>
      <c r="C124" s="341" t="s">
        <v>8615</v>
      </c>
      <c r="D124" s="341" t="s">
        <v>7787</v>
      </c>
      <c r="E124" s="342" t="s">
        <v>7788</v>
      </c>
      <c r="F124" s="332" t="s">
        <v>9344</v>
      </c>
      <c r="G124" s="332" t="s">
        <v>7784</v>
      </c>
      <c r="H124" s="333" t="s">
        <v>7781</v>
      </c>
      <c r="I124" s="334" t="s">
        <v>4803</v>
      </c>
      <c r="J124" s="368" t="s">
        <v>4804</v>
      </c>
      <c r="K124" s="335">
        <v>300</v>
      </c>
      <c r="L124" s="343" t="e">
        <f t="shared" si="3"/>
        <v>#REF!</v>
      </c>
      <c r="M124" s="344" t="e">
        <f>N124*#REF!</f>
        <v>#REF!</v>
      </c>
      <c r="N124" s="345" t="e">
        <f>Q124*#REF!+0.5</f>
        <v>#REF!</v>
      </c>
      <c r="P124" s="2081">
        <v>20.059999999999999</v>
      </c>
      <c r="Q124" s="261">
        <v>20.059999999999999</v>
      </c>
    </row>
    <row r="125" spans="1:17" ht="13.5" customHeight="1">
      <c r="A125" s="373">
        <v>1</v>
      </c>
      <c r="B125" s="373">
        <v>1</v>
      </c>
      <c r="C125" s="341" t="s">
        <v>8615</v>
      </c>
      <c r="D125" s="341" t="s">
        <v>7789</v>
      </c>
      <c r="E125" s="342" t="s">
        <v>7788</v>
      </c>
      <c r="F125" s="332" t="s">
        <v>9344</v>
      </c>
      <c r="G125" s="332" t="s">
        <v>7784</v>
      </c>
      <c r="H125" s="333" t="s">
        <v>7781</v>
      </c>
      <c r="I125" s="334" t="s">
        <v>6886</v>
      </c>
      <c r="J125" s="368" t="s">
        <v>4809</v>
      </c>
      <c r="K125" s="335">
        <v>600</v>
      </c>
      <c r="L125" s="343" t="e">
        <f t="shared" si="3"/>
        <v>#REF!</v>
      </c>
      <c r="M125" s="344" t="e">
        <f>N125*#REF!</f>
        <v>#REF!</v>
      </c>
      <c r="N125" s="345" t="e">
        <f>Q125*#REF!+0.5</f>
        <v>#REF!</v>
      </c>
      <c r="P125" s="2081">
        <v>37.39</v>
      </c>
      <c r="Q125" s="261">
        <v>37.39</v>
      </c>
    </row>
    <row r="126" spans="1:17" ht="12.75" hidden="1" customHeight="1">
      <c r="A126" s="341">
        <v>0</v>
      </c>
      <c r="B126" s="341"/>
      <c r="C126" s="376" t="s">
        <v>8622</v>
      </c>
      <c r="D126" s="377" t="s">
        <v>7790</v>
      </c>
      <c r="E126" s="397" t="s">
        <v>7783</v>
      </c>
      <c r="F126" s="332" t="s">
        <v>9344</v>
      </c>
      <c r="G126" s="332" t="s">
        <v>7784</v>
      </c>
      <c r="H126" s="285" t="s">
        <v>7791</v>
      </c>
      <c r="I126" s="379" t="s">
        <v>4943</v>
      </c>
      <c r="J126" s="335"/>
      <c r="K126" s="335">
        <v>400</v>
      </c>
      <c r="L126" s="380" t="e">
        <f t="shared" si="3"/>
        <v>#REF!</v>
      </c>
      <c r="M126" s="326" t="e">
        <f>N126*#REF!</f>
        <v>#REF!</v>
      </c>
      <c r="N126" s="381" t="e">
        <f>P126*#REF!+1</f>
        <v>#REF!</v>
      </c>
      <c r="P126" s="382">
        <v>42</v>
      </c>
      <c r="Q126" s="293"/>
    </row>
    <row r="127" spans="1:17" ht="13.5" customHeight="1">
      <c r="A127" s="373">
        <v>1</v>
      </c>
      <c r="B127" s="373">
        <v>1</v>
      </c>
      <c r="C127" s="341" t="s">
        <v>8615</v>
      </c>
      <c r="D127" s="341" t="s">
        <v>7792</v>
      </c>
      <c r="E127" s="342" t="s">
        <v>7788</v>
      </c>
      <c r="F127" s="332" t="s">
        <v>9344</v>
      </c>
      <c r="G127" s="332" t="s">
        <v>7784</v>
      </c>
      <c r="H127" s="333" t="s">
        <v>7781</v>
      </c>
      <c r="I127" s="334" t="s">
        <v>4811</v>
      </c>
      <c r="J127" s="368" t="s">
        <v>4812</v>
      </c>
      <c r="K127" s="335">
        <v>1500</v>
      </c>
      <c r="L127" s="343" t="e">
        <f t="shared" si="3"/>
        <v>#REF!</v>
      </c>
      <c r="M127" s="344" t="e">
        <f>N127*#REF!</f>
        <v>#REF!</v>
      </c>
      <c r="N127" s="345" t="e">
        <f>Q127*#REF!+1</f>
        <v>#REF!</v>
      </c>
      <c r="P127" s="2081">
        <v>89.52</v>
      </c>
      <c r="Q127" s="261">
        <v>89.52</v>
      </c>
    </row>
    <row r="128" spans="1:17" ht="13.5" customHeight="1">
      <c r="A128" s="373">
        <v>1</v>
      </c>
      <c r="B128" s="373">
        <v>1</v>
      </c>
      <c r="C128" s="341" t="s">
        <v>8615</v>
      </c>
      <c r="D128" s="341" t="s">
        <v>7793</v>
      </c>
      <c r="E128" s="356" t="s">
        <v>7794</v>
      </c>
      <c r="F128" s="357" t="s">
        <v>7795</v>
      </c>
      <c r="G128" s="357" t="s">
        <v>7796</v>
      </c>
      <c r="H128" s="408"/>
      <c r="I128" s="334" t="s">
        <v>4879</v>
      </c>
      <c r="J128" s="368" t="s">
        <v>9339</v>
      </c>
      <c r="K128" s="409">
        <v>5</v>
      </c>
      <c r="L128" s="358" t="e">
        <f t="shared" si="3"/>
        <v>#REF!</v>
      </c>
      <c r="M128" s="344" t="e">
        <f>N128*#REF!</f>
        <v>#REF!</v>
      </c>
      <c r="N128" s="345" t="e">
        <f>Q128*#REF!</f>
        <v>#REF!</v>
      </c>
      <c r="O128" s="293"/>
      <c r="P128" s="2081">
        <v>0.69</v>
      </c>
      <c r="Q128" s="261">
        <v>0.69</v>
      </c>
    </row>
    <row r="129" spans="1:17" ht="13.5" customHeight="1">
      <c r="A129" s="373">
        <v>1</v>
      </c>
      <c r="B129" s="373">
        <v>1</v>
      </c>
      <c r="C129" s="346" t="s">
        <v>8615</v>
      </c>
      <c r="D129" s="346" t="s">
        <v>7797</v>
      </c>
      <c r="E129" s="347" t="s">
        <v>7798</v>
      </c>
      <c r="F129" s="348" t="s">
        <v>7799</v>
      </c>
      <c r="G129" s="348" t="s">
        <v>7800</v>
      </c>
      <c r="H129" s="410"/>
      <c r="I129" s="370" t="s">
        <v>4879</v>
      </c>
      <c r="J129" s="371" t="s">
        <v>9339</v>
      </c>
      <c r="K129" s="351">
        <v>5</v>
      </c>
      <c r="L129" s="352" t="e">
        <f t="shared" si="3"/>
        <v>#REF!</v>
      </c>
      <c r="M129" s="353" t="e">
        <f>N129*#REF!</f>
        <v>#REF!</v>
      </c>
      <c r="N129" s="354" t="e">
        <f>Q129*#REF!</f>
        <v>#REF!</v>
      </c>
      <c r="O129" s="293"/>
      <c r="P129" s="2081">
        <v>1.02</v>
      </c>
      <c r="Q129" s="261">
        <v>1.02</v>
      </c>
    </row>
    <row r="130" spans="1:17" ht="12.75" hidden="1" customHeight="1">
      <c r="A130" s="341">
        <v>0</v>
      </c>
      <c r="B130" s="341"/>
      <c r="C130" s="376" t="s">
        <v>8622</v>
      </c>
      <c r="D130" s="377" t="s">
        <v>7801</v>
      </c>
      <c r="E130" s="397" t="s">
        <v>7786</v>
      </c>
      <c r="F130" s="332" t="s">
        <v>9344</v>
      </c>
      <c r="G130" s="332" t="s">
        <v>6543</v>
      </c>
      <c r="H130" s="285" t="s">
        <v>7791</v>
      </c>
      <c r="I130" s="379" t="s">
        <v>4947</v>
      </c>
      <c r="J130" s="335"/>
      <c r="K130" s="335">
        <v>150</v>
      </c>
      <c r="L130" s="380" t="e">
        <f t="shared" si="3"/>
        <v>#REF!</v>
      </c>
      <c r="M130" s="326" t="e">
        <f>N130*#REF!</f>
        <v>#REF!</v>
      </c>
      <c r="N130" s="381" t="e">
        <f>P130*#REF!+1</f>
        <v>#REF!</v>
      </c>
      <c r="P130" s="382">
        <v>20</v>
      </c>
      <c r="Q130" s="293"/>
    </row>
    <row r="131" spans="1:17" ht="13.5" hidden="1" customHeight="1">
      <c r="A131" s="341">
        <v>1</v>
      </c>
      <c r="B131" s="341"/>
      <c r="C131" s="341" t="s">
        <v>8625</v>
      </c>
      <c r="D131" s="341" t="s">
        <v>7802</v>
      </c>
      <c r="E131" s="342" t="s">
        <v>7783</v>
      </c>
      <c r="F131" s="332" t="s">
        <v>9344</v>
      </c>
      <c r="G131" s="332" t="s">
        <v>7784</v>
      </c>
      <c r="H131" s="285" t="s">
        <v>7803</v>
      </c>
      <c r="I131" s="334" t="s">
        <v>4816</v>
      </c>
      <c r="J131" s="335"/>
      <c r="K131" s="335">
        <v>250</v>
      </c>
      <c r="L131" s="343" t="e">
        <f t="shared" si="3"/>
        <v>#REF!</v>
      </c>
      <c r="M131" s="344" t="e">
        <f>N131*#REF!</f>
        <v>#REF!</v>
      </c>
      <c r="N131" s="345" t="e">
        <f>Q131*#REF!+0.5</f>
        <v>#REF!</v>
      </c>
      <c r="P131" s="308">
        <v>18.98</v>
      </c>
      <c r="Q131" s="308">
        <v>18.98</v>
      </c>
    </row>
    <row r="132" spans="1:17" ht="13.5" hidden="1" customHeight="1">
      <c r="A132" s="341">
        <v>1</v>
      </c>
      <c r="B132" s="341"/>
      <c r="C132" s="341" t="s">
        <v>8625</v>
      </c>
      <c r="D132" s="341" t="s">
        <v>7804</v>
      </c>
      <c r="E132" s="342" t="s">
        <v>7783</v>
      </c>
      <c r="F132" s="332" t="s">
        <v>9344</v>
      </c>
      <c r="G132" s="332" t="s">
        <v>7784</v>
      </c>
      <c r="H132" s="285" t="s">
        <v>7803</v>
      </c>
      <c r="I132" s="334" t="s">
        <v>4775</v>
      </c>
      <c r="J132" s="335"/>
      <c r="K132" s="335">
        <v>500</v>
      </c>
      <c r="L132" s="343" t="e">
        <f t="shared" si="3"/>
        <v>#REF!</v>
      </c>
      <c r="M132" s="344" t="e">
        <f>N132*#REF!</f>
        <v>#REF!</v>
      </c>
      <c r="N132" s="345" t="e">
        <f>Q132*#REF!+1</f>
        <v>#REF!</v>
      </c>
      <c r="P132" s="308">
        <v>35.31</v>
      </c>
      <c r="Q132" s="308">
        <v>35.31</v>
      </c>
    </row>
    <row r="133" spans="1:17" ht="13.5" hidden="1" customHeight="1">
      <c r="A133" s="341">
        <v>1</v>
      </c>
      <c r="B133" s="341"/>
      <c r="C133" s="346" t="s">
        <v>8625</v>
      </c>
      <c r="D133" s="346" t="s">
        <v>7805</v>
      </c>
      <c r="E133" s="347" t="s">
        <v>7806</v>
      </c>
      <c r="F133" s="348" t="s">
        <v>7807</v>
      </c>
      <c r="G133" s="348" t="s">
        <v>7808</v>
      </c>
      <c r="H133" s="349"/>
      <c r="I133" s="370" t="s">
        <v>4781</v>
      </c>
      <c r="J133" s="372"/>
      <c r="K133" s="372">
        <v>3</v>
      </c>
      <c r="L133" s="352" t="e">
        <f t="shared" si="3"/>
        <v>#REF!</v>
      </c>
      <c r="M133" s="353" t="e">
        <f>N133*#REF!</f>
        <v>#REF!</v>
      </c>
      <c r="N133" s="354" t="e">
        <f>Q133*#REF!</f>
        <v>#REF!</v>
      </c>
      <c r="O133" s="355"/>
      <c r="P133" s="407">
        <v>1.1299999999999999</v>
      </c>
      <c r="Q133" s="407">
        <v>1.1299999999999999</v>
      </c>
    </row>
    <row r="134" spans="1:17" ht="13.5" customHeight="1">
      <c r="A134" s="373">
        <v>1</v>
      </c>
      <c r="B134" s="373">
        <v>1</v>
      </c>
      <c r="C134" s="341" t="s">
        <v>8615</v>
      </c>
      <c r="D134" s="341" t="s">
        <v>7809</v>
      </c>
      <c r="E134" s="356" t="s">
        <v>7810</v>
      </c>
      <c r="F134" s="321" t="s">
        <v>7811</v>
      </c>
      <c r="G134" s="321" t="s">
        <v>7812</v>
      </c>
      <c r="H134" s="375" t="s">
        <v>7813</v>
      </c>
      <c r="I134" s="363" t="s">
        <v>4882</v>
      </c>
      <c r="J134" s="364" t="s">
        <v>9339</v>
      </c>
      <c r="K134" s="335">
        <v>180</v>
      </c>
      <c r="L134" s="343" t="e">
        <f t="shared" si="3"/>
        <v>#REF!</v>
      </c>
      <c r="M134" s="344" t="e">
        <f>N134*#REF!</f>
        <v>#REF!</v>
      </c>
      <c r="N134" s="345" t="e">
        <f>Q134*#REF!</f>
        <v>#REF!</v>
      </c>
      <c r="P134" s="2081">
        <v>6.49</v>
      </c>
      <c r="Q134" s="261">
        <v>6.49</v>
      </c>
    </row>
    <row r="135" spans="1:17" ht="13.5" customHeight="1">
      <c r="A135" s="373">
        <v>1</v>
      </c>
      <c r="B135" s="373">
        <v>1</v>
      </c>
      <c r="C135" s="341" t="s">
        <v>8615</v>
      </c>
      <c r="D135" s="341" t="s">
        <v>8656</v>
      </c>
      <c r="E135" s="342" t="s">
        <v>7814</v>
      </c>
      <c r="F135" s="332" t="s">
        <v>7811</v>
      </c>
      <c r="G135" s="332" t="s">
        <v>7812</v>
      </c>
      <c r="H135" s="333" t="s">
        <v>7813</v>
      </c>
      <c r="I135" s="334" t="s">
        <v>4761</v>
      </c>
      <c r="J135" s="368" t="s">
        <v>9339</v>
      </c>
      <c r="K135" s="335">
        <v>360</v>
      </c>
      <c r="L135" s="343" t="e">
        <f t="shared" si="3"/>
        <v>#REF!</v>
      </c>
      <c r="M135" s="344" t="e">
        <f>N135*#REF!</f>
        <v>#REF!</v>
      </c>
      <c r="N135" s="345" t="e">
        <f>Q135*#REF!+0.5</f>
        <v>#REF!</v>
      </c>
      <c r="P135" s="2081">
        <v>10.14</v>
      </c>
      <c r="Q135" s="261">
        <v>10.14</v>
      </c>
    </row>
    <row r="136" spans="1:17" ht="13.5" customHeight="1">
      <c r="A136" s="373">
        <v>1</v>
      </c>
      <c r="B136" s="373">
        <v>1</v>
      </c>
      <c r="C136" s="341" t="s">
        <v>8615</v>
      </c>
      <c r="D136" s="341" t="s">
        <v>7815</v>
      </c>
      <c r="E136" s="342" t="s">
        <v>7816</v>
      </c>
      <c r="F136" s="332" t="s">
        <v>7817</v>
      </c>
      <c r="G136" s="332" t="s">
        <v>8655</v>
      </c>
      <c r="H136" s="333" t="s">
        <v>7813</v>
      </c>
      <c r="I136" s="334" t="s">
        <v>4867</v>
      </c>
      <c r="J136" s="368" t="s">
        <v>9339</v>
      </c>
      <c r="K136" s="335">
        <v>720</v>
      </c>
      <c r="L136" s="343" t="e">
        <f t="shared" si="3"/>
        <v>#REF!</v>
      </c>
      <c r="M136" s="344" t="e">
        <f>N136*#REF!</f>
        <v>#REF!</v>
      </c>
      <c r="N136" s="345" t="e">
        <f>Q136*#REF!+0.5</f>
        <v>#REF!</v>
      </c>
      <c r="P136" s="2081">
        <v>16.22</v>
      </c>
      <c r="Q136" s="261">
        <v>16.22</v>
      </c>
    </row>
    <row r="137" spans="1:17" ht="13.5" customHeight="1">
      <c r="A137" s="373">
        <v>1</v>
      </c>
      <c r="B137" s="373">
        <v>1</v>
      </c>
      <c r="C137" s="341" t="s">
        <v>8615</v>
      </c>
      <c r="D137" s="341" t="s">
        <v>7818</v>
      </c>
      <c r="E137" s="342" t="s">
        <v>7816</v>
      </c>
      <c r="F137" s="332" t="s">
        <v>7817</v>
      </c>
      <c r="G137" s="332" t="s">
        <v>8655</v>
      </c>
      <c r="H137" s="333" t="s">
        <v>7813</v>
      </c>
      <c r="I137" s="334" t="s">
        <v>4766</v>
      </c>
      <c r="J137" s="368" t="s">
        <v>9339</v>
      </c>
      <c r="K137" s="335">
        <v>2000</v>
      </c>
      <c r="L137" s="343" t="e">
        <f t="shared" si="3"/>
        <v>#REF!</v>
      </c>
      <c r="M137" s="344" t="e">
        <f>N137*#REF!</f>
        <v>#REF!</v>
      </c>
      <c r="N137" s="345" t="e">
        <f>Q137*#REF!+1</f>
        <v>#REF!</v>
      </c>
      <c r="P137" s="2081">
        <v>41.33</v>
      </c>
      <c r="Q137" s="261">
        <v>41.33</v>
      </c>
    </row>
    <row r="138" spans="1:17" ht="12.75" hidden="1" customHeight="1">
      <c r="A138" s="341">
        <v>0</v>
      </c>
      <c r="B138" s="341"/>
      <c r="C138" s="376" t="s">
        <v>8622</v>
      </c>
      <c r="D138" s="377" t="s">
        <v>7819</v>
      </c>
      <c r="E138" s="378" t="s">
        <v>7820</v>
      </c>
      <c r="F138" s="357" t="s">
        <v>7817</v>
      </c>
      <c r="G138" s="357" t="s">
        <v>7812</v>
      </c>
      <c r="H138" s="285" t="s">
        <v>4858</v>
      </c>
      <c r="I138" s="379" t="s">
        <v>4777</v>
      </c>
      <c r="J138" s="335"/>
      <c r="K138" s="335">
        <v>1000</v>
      </c>
      <c r="L138" s="380" t="e">
        <f t="shared" si="3"/>
        <v>#REF!</v>
      </c>
      <c r="M138" s="326" t="e">
        <f>N138*#REF!</f>
        <v>#REF!</v>
      </c>
      <c r="N138" s="381" t="e">
        <f>P138*#REF!+1</f>
        <v>#REF!</v>
      </c>
      <c r="P138" s="328">
        <v>38</v>
      </c>
      <c r="Q138" s="293"/>
    </row>
    <row r="139" spans="1:17" ht="13.5" customHeight="1">
      <c r="A139" s="373">
        <v>1</v>
      </c>
      <c r="B139" s="373">
        <v>1</v>
      </c>
      <c r="C139" s="341" t="s">
        <v>8615</v>
      </c>
      <c r="D139" s="341" t="s">
        <v>7821</v>
      </c>
      <c r="E139" s="356" t="s">
        <v>7822</v>
      </c>
      <c r="F139" s="357" t="s">
        <v>7823</v>
      </c>
      <c r="G139" s="357" t="s">
        <v>7824</v>
      </c>
      <c r="H139" s="408"/>
      <c r="I139" s="334" t="s">
        <v>4879</v>
      </c>
      <c r="J139" s="368" t="s">
        <v>9339</v>
      </c>
      <c r="K139" s="409">
        <v>5</v>
      </c>
      <c r="L139" s="358" t="e">
        <f t="shared" si="3"/>
        <v>#REF!</v>
      </c>
      <c r="M139" s="344" t="e">
        <f>N139*#REF!</f>
        <v>#REF!</v>
      </c>
      <c r="N139" s="345" t="e">
        <f>Q139*#REF!</f>
        <v>#REF!</v>
      </c>
      <c r="O139" s="293"/>
      <c r="P139" s="2081">
        <v>0.69</v>
      </c>
      <c r="Q139" s="261">
        <v>0.69</v>
      </c>
    </row>
    <row r="140" spans="1:17" ht="12.75" hidden="1" customHeight="1">
      <c r="A140" s="341">
        <v>0</v>
      </c>
      <c r="B140" s="341"/>
      <c r="C140" s="376" t="s">
        <v>8622</v>
      </c>
      <c r="D140" s="377" t="s">
        <v>7825</v>
      </c>
      <c r="E140" s="378" t="s">
        <v>7820</v>
      </c>
      <c r="F140" s="357" t="s">
        <v>7817</v>
      </c>
      <c r="G140" s="357" t="s">
        <v>7812</v>
      </c>
      <c r="H140" s="285" t="s">
        <v>4945</v>
      </c>
      <c r="I140" s="379" t="s">
        <v>4755</v>
      </c>
      <c r="J140" s="335"/>
      <c r="K140" s="335">
        <v>480</v>
      </c>
      <c r="L140" s="380" t="e">
        <f t="shared" si="3"/>
        <v>#REF!</v>
      </c>
      <c r="M140" s="326" t="e">
        <f>N140*#REF!</f>
        <v>#REF!</v>
      </c>
      <c r="N140" s="381" t="e">
        <f>P140*#REF!+1</f>
        <v>#REF!</v>
      </c>
      <c r="P140" s="382">
        <v>28</v>
      </c>
      <c r="Q140" s="293"/>
    </row>
    <row r="141" spans="1:17" ht="12.75" hidden="1" customHeight="1">
      <c r="A141" s="341">
        <v>0</v>
      </c>
      <c r="B141" s="341"/>
      <c r="C141" s="376" t="s">
        <v>8622</v>
      </c>
      <c r="D141" s="377" t="s">
        <v>7826</v>
      </c>
      <c r="E141" s="378" t="s">
        <v>7827</v>
      </c>
      <c r="F141" s="357" t="s">
        <v>7817</v>
      </c>
      <c r="G141" s="357" t="s">
        <v>7812</v>
      </c>
      <c r="H141" s="285" t="s">
        <v>4858</v>
      </c>
      <c r="I141" s="379" t="s">
        <v>4943</v>
      </c>
      <c r="J141" s="335"/>
      <c r="K141" s="335">
        <v>400</v>
      </c>
      <c r="L141" s="380" t="e">
        <f t="shared" si="3"/>
        <v>#REF!</v>
      </c>
      <c r="M141" s="326" t="e">
        <f>N141*#REF!</f>
        <v>#REF!</v>
      </c>
      <c r="N141" s="327" t="e">
        <f>P141*#REF!+1</f>
        <v>#REF!</v>
      </c>
      <c r="P141" s="382">
        <v>26</v>
      </c>
      <c r="Q141" s="293"/>
    </row>
    <row r="142" spans="1:17" ht="12.75" hidden="1" customHeight="1">
      <c r="A142" s="341">
        <v>0</v>
      </c>
      <c r="B142" s="341"/>
      <c r="C142" s="376" t="s">
        <v>8622</v>
      </c>
      <c r="D142" s="377" t="s">
        <v>7828</v>
      </c>
      <c r="E142" s="378" t="s">
        <v>7827</v>
      </c>
      <c r="F142" s="357" t="s">
        <v>7817</v>
      </c>
      <c r="G142" s="357" t="s">
        <v>7812</v>
      </c>
      <c r="H142" s="285" t="s">
        <v>4858</v>
      </c>
      <c r="I142" s="379" t="s">
        <v>4947</v>
      </c>
      <c r="J142" s="335"/>
      <c r="K142" s="335">
        <v>150</v>
      </c>
      <c r="L142" s="380" t="e">
        <f t="shared" si="3"/>
        <v>#REF!</v>
      </c>
      <c r="M142" s="326" t="e">
        <f>N142*#REF!</f>
        <v>#REF!</v>
      </c>
      <c r="N142" s="327" t="e">
        <f>P142*#REF!+1</f>
        <v>#REF!</v>
      </c>
      <c r="P142" s="382">
        <v>15</v>
      </c>
      <c r="Q142" s="293"/>
    </row>
    <row r="143" spans="1:17" ht="13.5" customHeight="1">
      <c r="A143" s="373">
        <v>1</v>
      </c>
      <c r="B143" s="373">
        <v>1</v>
      </c>
      <c r="C143" s="346" t="s">
        <v>8615</v>
      </c>
      <c r="D143" s="346" t="s">
        <v>7829</v>
      </c>
      <c r="E143" s="347" t="s">
        <v>7830</v>
      </c>
      <c r="F143" s="348" t="s">
        <v>7831</v>
      </c>
      <c r="G143" s="348" t="s">
        <v>7832</v>
      </c>
      <c r="H143" s="410"/>
      <c r="I143" s="370" t="s">
        <v>4879</v>
      </c>
      <c r="J143" s="371" t="s">
        <v>9339</v>
      </c>
      <c r="K143" s="351">
        <v>5</v>
      </c>
      <c r="L143" s="352" t="e">
        <f t="shared" si="3"/>
        <v>#REF!</v>
      </c>
      <c r="M143" s="353" t="e">
        <f>N143*#REF!</f>
        <v>#REF!</v>
      </c>
      <c r="N143" s="354" t="e">
        <f>Q143*#REF!</f>
        <v>#REF!</v>
      </c>
      <c r="O143" s="293"/>
      <c r="P143" s="2081">
        <v>0.81</v>
      </c>
      <c r="Q143" s="261">
        <v>0.81</v>
      </c>
    </row>
    <row r="144" spans="1:17" ht="12.75" hidden="1" customHeight="1">
      <c r="A144" s="341">
        <v>0</v>
      </c>
      <c r="B144" s="341"/>
      <c r="C144" s="413" t="s">
        <v>8625</v>
      </c>
      <c r="D144" s="413" t="s">
        <v>8665</v>
      </c>
      <c r="E144" s="342" t="s">
        <v>8655</v>
      </c>
      <c r="F144" s="332" t="s">
        <v>7817</v>
      </c>
      <c r="G144" s="332" t="s">
        <v>8655</v>
      </c>
      <c r="H144" s="333" t="s">
        <v>7833</v>
      </c>
      <c r="I144" s="334" t="s">
        <v>4775</v>
      </c>
      <c r="J144" s="335" t="s">
        <v>9339</v>
      </c>
      <c r="K144" s="335">
        <v>500</v>
      </c>
      <c r="L144" s="343" t="e">
        <f t="shared" ref="L144:L168" si="4">M144/K144</f>
        <v>#REF!</v>
      </c>
      <c r="M144" s="344" t="e">
        <f>N144*#REF!</f>
        <v>#REF!</v>
      </c>
      <c r="N144" s="345" t="e">
        <f>Q144*#REF!+0.5</f>
        <v>#REF!</v>
      </c>
      <c r="O144" s="290">
        <v>1817</v>
      </c>
      <c r="P144" s="291">
        <v>12.39</v>
      </c>
      <c r="Q144" s="308">
        <v>12.39</v>
      </c>
    </row>
    <row r="145" spans="1:17" ht="13.5" hidden="1" customHeight="1">
      <c r="A145" s="341">
        <v>1</v>
      </c>
      <c r="B145" s="341"/>
      <c r="C145" s="341" t="s">
        <v>8625</v>
      </c>
      <c r="D145" s="341" t="s">
        <v>7834</v>
      </c>
      <c r="E145" s="342" t="s">
        <v>8655</v>
      </c>
      <c r="F145" s="331" t="s">
        <v>7817</v>
      </c>
      <c r="G145" s="331" t="s">
        <v>8655</v>
      </c>
      <c r="H145" s="414" t="s">
        <v>7833</v>
      </c>
      <c r="I145" s="334" t="s">
        <v>4816</v>
      </c>
      <c r="J145" s="335" t="s">
        <v>9339</v>
      </c>
      <c r="K145" s="335">
        <v>250</v>
      </c>
      <c r="L145" s="358" t="e">
        <f>M145/K145</f>
        <v>#REF!</v>
      </c>
      <c r="M145" s="344" t="e">
        <f>N145*#REF!</f>
        <v>#REF!</v>
      </c>
      <c r="N145" s="345" t="e">
        <f>Q145*#REF!</f>
        <v>#REF!</v>
      </c>
      <c r="Q145" s="292">
        <v>7.68</v>
      </c>
    </row>
    <row r="146" spans="1:17" ht="13.5" hidden="1" customHeight="1">
      <c r="A146" s="341">
        <v>1</v>
      </c>
      <c r="B146" s="341"/>
      <c r="C146" s="346" t="s">
        <v>8625</v>
      </c>
      <c r="D146" s="346" t="s">
        <v>7835</v>
      </c>
      <c r="E146" s="347" t="s">
        <v>7836</v>
      </c>
      <c r="F146" s="347" t="s">
        <v>7837</v>
      </c>
      <c r="G146" s="347" t="s">
        <v>7836</v>
      </c>
      <c r="H146" s="415"/>
      <c r="I146" s="370" t="s">
        <v>4781</v>
      </c>
      <c r="J146" s="372"/>
      <c r="K146" s="372">
        <v>3</v>
      </c>
      <c r="L146" s="352" t="e">
        <f t="shared" si="4"/>
        <v>#REF!</v>
      </c>
      <c r="M146" s="353" t="e">
        <f>N146*#REF!</f>
        <v>#REF!</v>
      </c>
      <c r="N146" s="354" t="e">
        <f>Q146*#REF!</f>
        <v>#REF!</v>
      </c>
      <c r="O146" s="355"/>
      <c r="P146" s="407">
        <v>1.21</v>
      </c>
      <c r="Q146" s="407">
        <v>1.21</v>
      </c>
    </row>
    <row r="147" spans="1:17" ht="13.5" customHeight="1">
      <c r="A147" s="373">
        <v>1</v>
      </c>
      <c r="B147" s="373">
        <v>1</v>
      </c>
      <c r="C147" s="341" t="s">
        <v>8615</v>
      </c>
      <c r="D147" s="341" t="s">
        <v>7838</v>
      </c>
      <c r="E147" s="342" t="s">
        <v>7839</v>
      </c>
      <c r="F147" s="374" t="s">
        <v>7840</v>
      </c>
      <c r="G147" s="374" t="s">
        <v>7841</v>
      </c>
      <c r="H147" s="375" t="s">
        <v>7842</v>
      </c>
      <c r="I147" s="363" t="s">
        <v>7843</v>
      </c>
      <c r="J147" s="364" t="s">
        <v>9339</v>
      </c>
      <c r="K147" s="335">
        <v>50</v>
      </c>
      <c r="L147" s="343" t="e">
        <f t="shared" si="4"/>
        <v>#REF!</v>
      </c>
      <c r="M147" s="344" t="e">
        <f>N147*#REF!</f>
        <v>#REF!</v>
      </c>
      <c r="N147" s="345" t="e">
        <f>Q147*#REF!</f>
        <v>#REF!</v>
      </c>
      <c r="P147" s="2081">
        <v>7.79</v>
      </c>
      <c r="Q147" s="261">
        <v>7.79</v>
      </c>
    </row>
    <row r="148" spans="1:17" ht="12.75" hidden="1" customHeight="1">
      <c r="A148" s="341">
        <v>0</v>
      </c>
      <c r="B148" s="341"/>
      <c r="C148" s="376" t="s">
        <v>8622</v>
      </c>
      <c r="D148" s="377" t="s">
        <v>7844</v>
      </c>
      <c r="E148" s="378" t="s">
        <v>7845</v>
      </c>
      <c r="F148" s="357" t="s">
        <v>7846</v>
      </c>
      <c r="G148" s="357" t="s">
        <v>7847</v>
      </c>
      <c r="H148" s="285" t="s">
        <v>4858</v>
      </c>
      <c r="I148" s="379" t="s">
        <v>4818</v>
      </c>
      <c r="J148" s="335"/>
      <c r="K148" s="335">
        <v>20</v>
      </c>
      <c r="L148" s="380" t="e">
        <f t="shared" si="4"/>
        <v>#REF!</v>
      </c>
      <c r="M148" s="326" t="e">
        <f>N148*#REF!</f>
        <v>#REF!</v>
      </c>
      <c r="N148" s="381" t="e">
        <f>P148*#REF!+1</f>
        <v>#REF!</v>
      </c>
      <c r="P148" s="382">
        <v>4.5</v>
      </c>
      <c r="Q148" s="293"/>
    </row>
    <row r="149" spans="1:17" s="425" customFormat="1" ht="13.5" customHeight="1">
      <c r="A149" s="373">
        <v>1</v>
      </c>
      <c r="B149" s="373">
        <v>0</v>
      </c>
      <c r="C149" s="416" t="s">
        <v>8615</v>
      </c>
      <c r="D149" s="416" t="s">
        <v>7848</v>
      </c>
      <c r="E149" s="342" t="s">
        <v>7849</v>
      </c>
      <c r="F149" s="332" t="s">
        <v>7850</v>
      </c>
      <c r="G149" s="332" t="s">
        <v>7851</v>
      </c>
      <c r="H149" s="417" t="s">
        <v>7852</v>
      </c>
      <c r="I149" s="418" t="s">
        <v>7853</v>
      </c>
      <c r="J149" s="419" t="s">
        <v>7854</v>
      </c>
      <c r="K149" s="420">
        <v>80</v>
      </c>
      <c r="L149" s="421" t="e">
        <f t="shared" si="4"/>
        <v>#REF!</v>
      </c>
      <c r="M149" s="422" t="e">
        <f>N149*#REF!</f>
        <v>#REF!</v>
      </c>
      <c r="N149" s="345" t="e">
        <f>Q149*#REF!+1</f>
        <v>#REF!</v>
      </c>
      <c r="O149" s="423"/>
      <c r="P149" s="2082">
        <v>28.7</v>
      </c>
      <c r="Q149" s="117">
        <v>28.7</v>
      </c>
    </row>
    <row r="150" spans="1:17" s="425" customFormat="1" ht="13.5" customHeight="1">
      <c r="A150" s="373">
        <v>1</v>
      </c>
      <c r="B150" s="373">
        <v>1</v>
      </c>
      <c r="C150" s="426" t="s">
        <v>8615</v>
      </c>
      <c r="D150" s="426" t="s">
        <v>7855</v>
      </c>
      <c r="E150" s="383" t="s">
        <v>7849</v>
      </c>
      <c r="F150" s="384" t="s">
        <v>7850</v>
      </c>
      <c r="G150" s="384" t="s">
        <v>7851</v>
      </c>
      <c r="H150" s="427" t="s">
        <v>7852</v>
      </c>
      <c r="I150" s="428" t="s">
        <v>7856</v>
      </c>
      <c r="J150" s="429" t="s">
        <v>7857</v>
      </c>
      <c r="K150" s="430">
        <v>160</v>
      </c>
      <c r="L150" s="431" t="e">
        <f t="shared" si="4"/>
        <v>#REF!</v>
      </c>
      <c r="M150" s="432" t="e">
        <f>N150*#REF!</f>
        <v>#REF!</v>
      </c>
      <c r="N150" s="354" t="e">
        <f>Q150*#REF!+1</f>
        <v>#REF!</v>
      </c>
      <c r="O150" s="423"/>
      <c r="P150" s="2082">
        <v>57.4</v>
      </c>
      <c r="Q150" s="117">
        <v>57.4</v>
      </c>
    </row>
    <row r="151" spans="1:17" ht="12.75" hidden="1" customHeight="1">
      <c r="A151" s="341">
        <v>0</v>
      </c>
      <c r="B151" s="341"/>
      <c r="C151" s="376" t="s">
        <v>8622</v>
      </c>
      <c r="D151" s="377" t="s">
        <v>7858</v>
      </c>
      <c r="E151" s="378" t="s">
        <v>7859</v>
      </c>
      <c r="F151" s="357" t="s">
        <v>7850</v>
      </c>
      <c r="G151" s="357" t="s">
        <v>7851</v>
      </c>
      <c r="H151" s="285" t="s">
        <v>4858</v>
      </c>
      <c r="I151" s="433" t="s">
        <v>7860</v>
      </c>
      <c r="J151" s="434"/>
      <c r="K151" s="335">
        <v>100</v>
      </c>
      <c r="L151" s="380" t="e">
        <f t="shared" si="4"/>
        <v>#REF!</v>
      </c>
      <c r="M151" s="326" t="e">
        <f>N151*#REF!</f>
        <v>#REF!</v>
      </c>
      <c r="N151" s="381" t="e">
        <f>P151*#REF!+1</f>
        <v>#REF!</v>
      </c>
      <c r="P151" s="328">
        <v>24</v>
      </c>
      <c r="Q151" s="293"/>
    </row>
    <row r="152" spans="1:17" ht="13.5" hidden="1" customHeight="1">
      <c r="A152" s="341">
        <v>1</v>
      </c>
      <c r="B152" s="341"/>
      <c r="C152" s="341" t="s">
        <v>8625</v>
      </c>
      <c r="D152" s="341" t="s">
        <v>7861</v>
      </c>
      <c r="E152" s="342" t="s">
        <v>7862</v>
      </c>
      <c r="F152" s="332" t="s">
        <v>7846</v>
      </c>
      <c r="G152" s="332" t="s">
        <v>7863</v>
      </c>
      <c r="H152" s="333" t="s">
        <v>7864</v>
      </c>
      <c r="I152" s="334" t="s">
        <v>4787</v>
      </c>
      <c r="J152" s="335" t="s">
        <v>9339</v>
      </c>
      <c r="K152" s="335">
        <v>50</v>
      </c>
      <c r="L152" s="343" t="e">
        <f t="shared" si="4"/>
        <v>#REF!</v>
      </c>
      <c r="M152" s="344" t="e">
        <f>N152*#REF!</f>
        <v>#REF!</v>
      </c>
      <c r="N152" s="345" t="e">
        <f>Q152*#REF!</f>
        <v>#REF!</v>
      </c>
      <c r="P152" s="308">
        <v>3.21</v>
      </c>
      <c r="Q152" s="308">
        <v>3.21</v>
      </c>
    </row>
    <row r="153" spans="1:17" ht="13.5" hidden="1" customHeight="1">
      <c r="A153" s="341">
        <v>1</v>
      </c>
      <c r="B153" s="341"/>
      <c r="C153" s="341" t="s">
        <v>8625</v>
      </c>
      <c r="D153" s="341" t="s">
        <v>7865</v>
      </c>
      <c r="E153" s="342" t="s">
        <v>7866</v>
      </c>
      <c r="F153" s="332" t="s">
        <v>7846</v>
      </c>
      <c r="G153" s="332" t="s">
        <v>7867</v>
      </c>
      <c r="H153" s="333" t="s">
        <v>7864</v>
      </c>
      <c r="I153" s="334" t="s">
        <v>4816</v>
      </c>
      <c r="J153" s="335" t="s">
        <v>9339</v>
      </c>
      <c r="K153" s="335">
        <v>250</v>
      </c>
      <c r="L153" s="343" t="e">
        <f t="shared" si="4"/>
        <v>#REF!</v>
      </c>
      <c r="M153" s="344" t="e">
        <f>N153*#REF!</f>
        <v>#REF!</v>
      </c>
      <c r="N153" s="345" t="e">
        <f>Q153*#REF!</f>
        <v>#REF!</v>
      </c>
      <c r="P153" s="308">
        <v>4.2300000000000004</v>
      </c>
      <c r="Q153" s="308">
        <v>4.2300000000000004</v>
      </c>
    </row>
    <row r="154" spans="1:17" ht="12.75" hidden="1" customHeight="1">
      <c r="A154" s="341">
        <v>0</v>
      </c>
      <c r="B154" s="341"/>
      <c r="C154" s="376" t="s">
        <v>8625</v>
      </c>
      <c r="D154" s="376" t="s">
        <v>7868</v>
      </c>
      <c r="E154" s="397" t="s">
        <v>7859</v>
      </c>
      <c r="F154" s="332" t="s">
        <v>7850</v>
      </c>
      <c r="G154" s="332" t="s">
        <v>7869</v>
      </c>
      <c r="H154" s="333" t="s">
        <v>7870</v>
      </c>
      <c r="I154" s="334" t="s">
        <v>4846</v>
      </c>
      <c r="J154" s="335" t="s">
        <v>4955</v>
      </c>
      <c r="K154" s="335">
        <v>250</v>
      </c>
      <c r="L154" s="343" t="e">
        <f t="shared" si="4"/>
        <v>#REF!</v>
      </c>
      <c r="M154" s="326" t="e">
        <f>N154*#REF!</f>
        <v>#REF!</v>
      </c>
      <c r="N154" s="381" t="e">
        <f>Q154*#REF!+0.5</f>
        <v>#REF!</v>
      </c>
      <c r="P154" s="291">
        <v>83.39</v>
      </c>
      <c r="Q154" s="308">
        <v>83.39</v>
      </c>
    </row>
    <row r="155" spans="1:17" ht="12.75" hidden="1" customHeight="1">
      <c r="A155" s="341">
        <v>0</v>
      </c>
      <c r="B155" s="341"/>
      <c r="C155" s="376" t="s">
        <v>8625</v>
      </c>
      <c r="D155" s="376" t="s">
        <v>7871</v>
      </c>
      <c r="E155" s="397" t="s">
        <v>7859</v>
      </c>
      <c r="F155" s="332" t="s">
        <v>7850</v>
      </c>
      <c r="G155" s="332" t="s">
        <v>7869</v>
      </c>
      <c r="H155" s="333" t="s">
        <v>7870</v>
      </c>
      <c r="I155" s="334" t="s">
        <v>4826</v>
      </c>
      <c r="J155" s="335" t="s">
        <v>4827</v>
      </c>
      <c r="K155" s="335">
        <v>500</v>
      </c>
      <c r="L155" s="343" t="e">
        <f t="shared" si="4"/>
        <v>#REF!</v>
      </c>
      <c r="M155" s="326" t="e">
        <f>N155*#REF!</f>
        <v>#REF!</v>
      </c>
      <c r="N155" s="381" t="e">
        <f>Q155*#REF!+0.5</f>
        <v>#REF!</v>
      </c>
      <c r="P155" s="396">
        <v>165.17</v>
      </c>
      <c r="Q155" s="396">
        <v>165.17</v>
      </c>
    </row>
    <row r="156" spans="1:17" ht="12.75" hidden="1" customHeight="1">
      <c r="A156" s="341">
        <v>0</v>
      </c>
      <c r="B156" s="341"/>
      <c r="C156" s="376" t="s">
        <v>8615</v>
      </c>
      <c r="D156" s="376" t="s">
        <v>7872</v>
      </c>
      <c r="E156" s="397" t="s">
        <v>7859</v>
      </c>
      <c r="F156" s="332" t="s">
        <v>7850</v>
      </c>
      <c r="G156" s="332" t="s">
        <v>7869</v>
      </c>
      <c r="H156" s="333" t="s">
        <v>7852</v>
      </c>
      <c r="I156" s="334" t="s">
        <v>7853</v>
      </c>
      <c r="J156" s="335" t="s">
        <v>7854</v>
      </c>
      <c r="K156" s="335">
        <v>80</v>
      </c>
      <c r="L156" s="343" t="e">
        <f t="shared" si="4"/>
        <v>#REF!</v>
      </c>
      <c r="M156" s="326" t="e">
        <f>N156*#REF!</f>
        <v>#REF!</v>
      </c>
      <c r="N156" s="327" t="e">
        <f>P156*#REF!+1</f>
        <v>#REF!</v>
      </c>
      <c r="P156" s="339">
        <v>58</v>
      </c>
      <c r="Q156" s="293"/>
    </row>
    <row r="157" spans="1:17" ht="12.75" hidden="1" customHeight="1">
      <c r="A157" s="341">
        <v>0</v>
      </c>
      <c r="B157" s="341"/>
      <c r="C157" s="376" t="s">
        <v>8622</v>
      </c>
      <c r="D157" s="377" t="s">
        <v>7873</v>
      </c>
      <c r="E157" s="378" t="s">
        <v>7874</v>
      </c>
      <c r="F157" s="357" t="s">
        <v>7850</v>
      </c>
      <c r="G157" s="357" t="s">
        <v>7875</v>
      </c>
      <c r="I157" s="2679" t="s">
        <v>7876</v>
      </c>
      <c r="J157" s="2679"/>
      <c r="K157" s="335">
        <v>200</v>
      </c>
      <c r="L157" s="380" t="e">
        <f t="shared" si="4"/>
        <v>#REF!</v>
      </c>
      <c r="M157" s="326" t="e">
        <f>N157*#REF!</f>
        <v>#REF!</v>
      </c>
      <c r="N157" s="327" t="e">
        <f>P157*#REF!+1</f>
        <v>#REF!</v>
      </c>
      <c r="P157" s="339">
        <v>89</v>
      </c>
      <c r="Q157" s="293"/>
    </row>
    <row r="158" spans="1:17" ht="13.5" hidden="1" customHeight="1">
      <c r="A158" s="341">
        <v>1</v>
      </c>
      <c r="B158" s="341"/>
      <c r="C158" s="346" t="s">
        <v>8625</v>
      </c>
      <c r="D158" s="346" t="s">
        <v>7835</v>
      </c>
      <c r="E158" s="347" t="s">
        <v>7836</v>
      </c>
      <c r="F158" s="348" t="s">
        <v>7837</v>
      </c>
      <c r="G158" s="348" t="s">
        <v>7836</v>
      </c>
      <c r="H158" s="349"/>
      <c r="I158" s="370" t="s">
        <v>4781</v>
      </c>
      <c r="J158" s="372"/>
      <c r="K158" s="372">
        <v>3</v>
      </c>
      <c r="L158" s="352" t="e">
        <f t="shared" si="4"/>
        <v>#REF!</v>
      </c>
      <c r="M158" s="353" t="e">
        <f>N158*#REF!</f>
        <v>#REF!</v>
      </c>
      <c r="N158" s="354" t="e">
        <f>Q158*#REF!+0.5</f>
        <v>#REF!</v>
      </c>
      <c r="O158" s="355"/>
      <c r="P158" s="407">
        <v>1.21</v>
      </c>
      <c r="Q158" s="407">
        <v>1.21</v>
      </c>
    </row>
    <row r="159" spans="1:17" ht="12.75" hidden="1" customHeight="1">
      <c r="A159" s="341">
        <v>0</v>
      </c>
      <c r="B159" s="341"/>
      <c r="C159" s="376" t="s">
        <v>8622</v>
      </c>
      <c r="D159" s="377" t="s">
        <v>7877</v>
      </c>
      <c r="E159" s="378" t="s">
        <v>7874</v>
      </c>
      <c r="F159" s="321" t="s">
        <v>7878</v>
      </c>
      <c r="G159" s="321" t="s">
        <v>7879</v>
      </c>
      <c r="H159" s="322" t="s">
        <v>4858</v>
      </c>
      <c r="I159" s="2680" t="s">
        <v>7860</v>
      </c>
      <c r="J159" s="2680"/>
      <c r="K159" s="335">
        <v>100</v>
      </c>
      <c r="L159" s="380" t="e">
        <f t="shared" si="4"/>
        <v>#REF!</v>
      </c>
      <c r="M159" s="326" t="e">
        <f>N159*#REF!</f>
        <v>#REF!</v>
      </c>
      <c r="N159" s="381" t="e">
        <f>P159*#REF!+1</f>
        <v>#REF!</v>
      </c>
      <c r="P159" s="328">
        <v>34</v>
      </c>
      <c r="Q159" s="293"/>
    </row>
    <row r="160" spans="1:17" s="425" customFormat="1" ht="13.5" customHeight="1">
      <c r="A160" s="373">
        <v>1</v>
      </c>
      <c r="B160" s="373">
        <v>0</v>
      </c>
      <c r="C160" s="416" t="s">
        <v>8615</v>
      </c>
      <c r="D160" s="416" t="s">
        <v>7880</v>
      </c>
      <c r="E160" s="342" t="s">
        <v>7881</v>
      </c>
      <c r="F160" s="332" t="s">
        <v>7878</v>
      </c>
      <c r="G160" s="332" t="s">
        <v>7879</v>
      </c>
      <c r="H160" s="417" t="s">
        <v>7852</v>
      </c>
      <c r="I160" s="418" t="s">
        <v>7853</v>
      </c>
      <c r="J160" s="419" t="s">
        <v>7854</v>
      </c>
      <c r="K160" s="420">
        <v>80</v>
      </c>
      <c r="L160" s="421" t="e">
        <f t="shared" si="4"/>
        <v>#REF!</v>
      </c>
      <c r="M160" s="422" t="e">
        <f>N160*#REF!</f>
        <v>#REF!</v>
      </c>
      <c r="N160" s="345" t="e">
        <f>Q160*#REF!+1</f>
        <v>#REF!</v>
      </c>
      <c r="O160" s="423"/>
      <c r="P160" s="2082">
        <v>56</v>
      </c>
      <c r="Q160" s="117">
        <v>56</v>
      </c>
    </row>
    <row r="161" spans="1:17" s="425" customFormat="1" ht="13.5" customHeight="1">
      <c r="A161" s="373">
        <v>1</v>
      </c>
      <c r="B161" s="373">
        <v>1</v>
      </c>
      <c r="C161" s="426" t="s">
        <v>8615</v>
      </c>
      <c r="D161" s="426" t="s">
        <v>7882</v>
      </c>
      <c r="E161" s="383" t="s">
        <v>7881</v>
      </c>
      <c r="F161" s="384" t="s">
        <v>7878</v>
      </c>
      <c r="G161" s="384" t="s">
        <v>7879</v>
      </c>
      <c r="H161" s="427" t="s">
        <v>7852</v>
      </c>
      <c r="I161" s="428" t="s">
        <v>7856</v>
      </c>
      <c r="J161" s="429" t="s">
        <v>7857</v>
      </c>
      <c r="K161" s="430">
        <v>160</v>
      </c>
      <c r="L161" s="431" t="e">
        <f t="shared" si="4"/>
        <v>#REF!</v>
      </c>
      <c r="M161" s="432" t="e">
        <f>N161*#REF!</f>
        <v>#REF!</v>
      </c>
      <c r="N161" s="354" t="e">
        <f>Q161*#REF!+1</f>
        <v>#REF!</v>
      </c>
      <c r="O161" s="423"/>
      <c r="P161" s="2082">
        <v>112</v>
      </c>
      <c r="Q161" s="117">
        <v>112</v>
      </c>
    </row>
    <row r="162" spans="1:17" ht="13.5" hidden="1" customHeight="1">
      <c r="A162" s="341">
        <v>1</v>
      </c>
      <c r="B162" s="341"/>
      <c r="C162" s="341" t="s">
        <v>8625</v>
      </c>
      <c r="D162" s="341" t="s">
        <v>7883</v>
      </c>
      <c r="E162" s="342" t="s">
        <v>7874</v>
      </c>
      <c r="F162" s="332" t="s">
        <v>7878</v>
      </c>
      <c r="G162" s="332" t="s">
        <v>7879</v>
      </c>
      <c r="H162" s="333"/>
      <c r="I162" s="334" t="s">
        <v>7857</v>
      </c>
      <c r="J162" s="335" t="s">
        <v>4817</v>
      </c>
      <c r="K162" s="335">
        <v>50</v>
      </c>
      <c r="L162" s="343" t="e">
        <f t="shared" si="4"/>
        <v>#REF!</v>
      </c>
      <c r="M162" s="344" t="e">
        <f>N162*#REF!</f>
        <v>#REF!</v>
      </c>
      <c r="N162" s="345" t="e">
        <f>Q162*#REF!+1</f>
        <v>#REF!</v>
      </c>
      <c r="P162" s="308">
        <v>39.020000000000003</v>
      </c>
      <c r="Q162" s="308">
        <v>39.020000000000003</v>
      </c>
    </row>
    <row r="163" spans="1:17" ht="13.5" hidden="1" customHeight="1">
      <c r="A163" s="341">
        <v>1</v>
      </c>
      <c r="B163" s="341"/>
      <c r="C163" s="341" t="s">
        <v>8625</v>
      </c>
      <c r="D163" s="341" t="s">
        <v>7884</v>
      </c>
      <c r="E163" s="342" t="s">
        <v>7874</v>
      </c>
      <c r="F163" s="332" t="s">
        <v>7878</v>
      </c>
      <c r="G163" s="332" t="s">
        <v>7879</v>
      </c>
      <c r="H163" s="333"/>
      <c r="I163" s="334" t="s">
        <v>4846</v>
      </c>
      <c r="J163" s="335" t="s">
        <v>4955</v>
      </c>
      <c r="K163" s="335">
        <v>250</v>
      </c>
      <c r="L163" s="343" t="e">
        <f t="shared" si="4"/>
        <v>#REF!</v>
      </c>
      <c r="M163" s="344" t="e">
        <f>N163*#REF!</f>
        <v>#REF!</v>
      </c>
      <c r="N163" s="345" t="e">
        <f>Q163*#REF!+1</f>
        <v>#REF!</v>
      </c>
      <c r="P163" s="308">
        <v>186.03</v>
      </c>
      <c r="Q163" s="308">
        <v>186.03</v>
      </c>
    </row>
    <row r="164" spans="1:17" ht="12.75" hidden="1" customHeight="1">
      <c r="A164" s="341">
        <v>0</v>
      </c>
      <c r="B164" s="341"/>
      <c r="C164" s="376" t="s">
        <v>8615</v>
      </c>
      <c r="D164" s="376" t="s">
        <v>7885</v>
      </c>
      <c r="E164" s="397" t="s">
        <v>7874</v>
      </c>
      <c r="F164" s="332" t="s">
        <v>7878</v>
      </c>
      <c r="G164" s="332" t="s">
        <v>7875</v>
      </c>
      <c r="H164" s="333" t="s">
        <v>7852</v>
      </c>
      <c r="I164" s="334" t="s">
        <v>7853</v>
      </c>
      <c r="J164" s="335" t="s">
        <v>7854</v>
      </c>
      <c r="K164" s="335">
        <v>80</v>
      </c>
      <c r="L164" s="343" t="e">
        <f t="shared" si="4"/>
        <v>#REF!</v>
      </c>
      <c r="M164" s="326" t="e">
        <f>N164*#REF!</f>
        <v>#REF!</v>
      </c>
      <c r="N164" s="327" t="e">
        <f>P164*#REF!+1</f>
        <v>#REF!</v>
      </c>
      <c r="P164" s="436">
        <v>68</v>
      </c>
      <c r="Q164" s="293"/>
    </row>
    <row r="165" spans="1:17" ht="13.5" hidden="1" customHeight="1">
      <c r="A165" s="341">
        <v>1</v>
      </c>
      <c r="B165" s="341"/>
      <c r="C165" s="346" t="s">
        <v>8625</v>
      </c>
      <c r="D165" s="346" t="s">
        <v>7886</v>
      </c>
      <c r="E165" s="347" t="s">
        <v>7887</v>
      </c>
      <c r="F165" s="348" t="s">
        <v>7888</v>
      </c>
      <c r="G165" s="348" t="s">
        <v>7889</v>
      </c>
      <c r="H165" s="349"/>
      <c r="I165" s="370" t="s">
        <v>7890</v>
      </c>
      <c r="J165" s="372"/>
      <c r="K165" s="372">
        <v>1</v>
      </c>
      <c r="L165" s="352" t="e">
        <f t="shared" si="4"/>
        <v>#REF!</v>
      </c>
      <c r="M165" s="344" t="e">
        <f>N165*#REF!</f>
        <v>#REF!</v>
      </c>
      <c r="N165" s="345" t="e">
        <f>Q165*#REF!+0.5</f>
        <v>#REF!</v>
      </c>
      <c r="O165" s="355"/>
      <c r="P165" s="366">
        <v>20.04</v>
      </c>
      <c r="Q165" s="366">
        <v>20.04</v>
      </c>
    </row>
    <row r="166" spans="1:17" ht="12.75" hidden="1" customHeight="1">
      <c r="A166" s="341">
        <v>0</v>
      </c>
      <c r="B166" s="341"/>
      <c r="C166" s="318" t="s">
        <v>8622</v>
      </c>
      <c r="D166" s="319" t="s">
        <v>7891</v>
      </c>
      <c r="E166" s="320" t="s">
        <v>7892</v>
      </c>
      <c r="F166" s="321" t="s">
        <v>7893</v>
      </c>
      <c r="G166" s="321" t="s">
        <v>7894</v>
      </c>
      <c r="H166" s="437"/>
      <c r="I166" s="323"/>
      <c r="J166" s="438" t="s">
        <v>9339</v>
      </c>
      <c r="K166" s="324">
        <v>3</v>
      </c>
      <c r="L166" s="365" t="e">
        <f t="shared" si="4"/>
        <v>#REF!</v>
      </c>
      <c r="M166" s="326" t="e">
        <f>N166*#REF!</f>
        <v>#REF!</v>
      </c>
      <c r="N166" s="327" t="e">
        <f>P166*#REF!+1</f>
        <v>#REF!</v>
      </c>
      <c r="O166" s="355"/>
      <c r="P166" s="439">
        <v>6</v>
      </c>
      <c r="Q166" s="293"/>
    </row>
    <row r="167" spans="1:17" ht="27" customHeight="1">
      <c r="A167" s="341">
        <v>1</v>
      </c>
      <c r="B167" s="341">
        <v>1</v>
      </c>
      <c r="C167" s="401" t="s">
        <v>8615</v>
      </c>
      <c r="D167" s="401" t="s">
        <v>7895</v>
      </c>
      <c r="E167" s="440" t="s">
        <v>7892</v>
      </c>
      <c r="F167" s="398" t="s">
        <v>7893</v>
      </c>
      <c r="G167" s="398" t="s">
        <v>7894</v>
      </c>
      <c r="H167" s="441"/>
      <c r="I167" s="391" t="s">
        <v>7890</v>
      </c>
      <c r="J167" s="392" t="s">
        <v>9339</v>
      </c>
      <c r="K167" s="442">
        <v>1</v>
      </c>
      <c r="L167" s="443" t="e">
        <f t="shared" si="4"/>
        <v>#REF!</v>
      </c>
      <c r="M167" s="403" t="e">
        <f>N167*#REF!</f>
        <v>#REF!</v>
      </c>
      <c r="N167" s="404" t="e">
        <f>Q167*#REF!</f>
        <v>#REF!</v>
      </c>
      <c r="O167" s="293"/>
      <c r="P167" s="2081">
        <v>9.57</v>
      </c>
      <c r="Q167" s="261">
        <v>9.57</v>
      </c>
    </row>
    <row r="168" spans="1:17" ht="12.75" hidden="1" customHeight="1">
      <c r="A168" s="341">
        <v>0</v>
      </c>
      <c r="B168" s="341"/>
      <c r="C168" s="387" t="s">
        <v>8622</v>
      </c>
      <c r="D168" s="444" t="s">
        <v>7896</v>
      </c>
      <c r="E168" s="445" t="s">
        <v>7897</v>
      </c>
      <c r="F168" s="398" t="s">
        <v>7898</v>
      </c>
      <c r="G168" s="398" t="s">
        <v>7899</v>
      </c>
      <c r="H168" s="399" t="s">
        <v>7900</v>
      </c>
      <c r="I168" s="400" t="s">
        <v>6413</v>
      </c>
      <c r="J168" s="392"/>
      <c r="K168" s="392">
        <v>60</v>
      </c>
      <c r="L168" s="446" t="e">
        <f t="shared" si="4"/>
        <v>#REF!</v>
      </c>
      <c r="M168" s="326" t="e">
        <f>N168*#REF!</f>
        <v>#REF!</v>
      </c>
      <c r="N168" s="327" t="e">
        <f>P168*#REF!+1</f>
        <v>#REF!</v>
      </c>
      <c r="P168" s="328">
        <v>13</v>
      </c>
      <c r="Q168" s="293"/>
    </row>
    <row r="169" spans="1:17" hidden="1">
      <c r="E169" s="332"/>
      <c r="F169" s="332"/>
      <c r="G169" s="332"/>
      <c r="H169" s="333"/>
      <c r="Q169" s="293"/>
    </row>
    <row r="170" spans="1:17" hidden="1">
      <c r="E170" s="332"/>
      <c r="F170" s="332"/>
      <c r="G170" s="332"/>
      <c r="H170" s="333"/>
      <c r="Q170" s="293"/>
    </row>
    <row r="171" spans="1:17" ht="23.85" hidden="1" customHeight="1">
      <c r="A171" s="88" t="s">
        <v>8692</v>
      </c>
      <c r="B171" s="88"/>
      <c r="C171" s="2678" t="s">
        <v>9505</v>
      </c>
      <c r="D171" s="2678"/>
      <c r="E171" s="2678"/>
      <c r="F171" s="2678"/>
      <c r="G171" s="2678"/>
      <c r="H171" s="2678"/>
      <c r="I171" s="2678"/>
      <c r="J171" s="2678"/>
      <c r="K171" s="2678"/>
      <c r="L171" s="2678"/>
      <c r="M171" s="2678"/>
      <c r="N171" s="2678"/>
      <c r="Q171" s="293"/>
    </row>
    <row r="172" spans="1:17" s="425" customFormat="1" ht="12.75" hidden="1" customHeight="1">
      <c r="A172" s="88" t="s">
        <v>8690</v>
      </c>
      <c r="B172" s="88"/>
      <c r="C172" s="2678" t="s">
        <v>7901</v>
      </c>
      <c r="D172" s="2678"/>
      <c r="E172" s="2678"/>
      <c r="F172" s="2678"/>
      <c r="G172" s="2678"/>
      <c r="H172" s="2678"/>
      <c r="I172" s="2678"/>
      <c r="J172" s="2678"/>
      <c r="K172" s="2678"/>
      <c r="L172" s="2678"/>
      <c r="M172" s="2678"/>
      <c r="N172" s="2678"/>
      <c r="O172" s="423"/>
      <c r="P172" s="424"/>
    </row>
    <row r="173" spans="1:17" s="425" customFormat="1" ht="12.75" hidden="1" customHeight="1">
      <c r="A173" s="88" t="s">
        <v>8690</v>
      </c>
      <c r="B173" s="88"/>
      <c r="C173" s="2681" t="s">
        <v>7902</v>
      </c>
      <c r="D173" s="2681"/>
      <c r="E173" s="2681"/>
      <c r="F173" s="2681"/>
      <c r="G173" s="2681"/>
      <c r="H173" s="2681"/>
      <c r="I173" s="2681"/>
      <c r="J173" s="2681"/>
      <c r="K173" s="2681"/>
      <c r="L173" s="2681"/>
      <c r="M173" s="2681"/>
      <c r="N173" s="2681"/>
      <c r="O173" s="423"/>
      <c r="P173" s="424"/>
    </row>
    <row r="174" spans="1:17" s="425" customFormat="1" ht="14.25" customHeight="1">
      <c r="A174" s="447">
        <v>1</v>
      </c>
      <c r="B174" s="2508">
        <v>1</v>
      </c>
      <c r="C174" s="416" t="s">
        <v>8615</v>
      </c>
      <c r="D174" s="416" t="s">
        <v>7903</v>
      </c>
      <c r="E174" s="342" t="s">
        <v>7904</v>
      </c>
      <c r="F174" s="332" t="s">
        <v>7905</v>
      </c>
      <c r="G174" s="332" t="s">
        <v>7906</v>
      </c>
      <c r="H174" s="417" t="s">
        <v>7907</v>
      </c>
      <c r="I174" s="448" t="s">
        <v>4820</v>
      </c>
      <c r="J174" s="449" t="s">
        <v>4821</v>
      </c>
      <c r="K174" s="449">
        <v>150</v>
      </c>
      <c r="L174" s="421" t="e">
        <f>M174/K174</f>
        <v>#REF!</v>
      </c>
      <c r="M174" s="422" t="e">
        <f>N174*#REF!</f>
        <v>#REF!</v>
      </c>
      <c r="N174" s="345" t="e">
        <f>Q174*#REF!</f>
        <v>#REF!</v>
      </c>
      <c r="O174" s="423"/>
      <c r="P174" s="2082">
        <v>4.5199999999999996</v>
      </c>
      <c r="Q174" s="117">
        <v>4.5199999999999996</v>
      </c>
    </row>
    <row r="175" spans="1:17" s="425" customFormat="1" ht="13.5" customHeight="1">
      <c r="A175" s="447">
        <v>1</v>
      </c>
      <c r="B175" s="2508">
        <v>1</v>
      </c>
      <c r="C175" s="416" t="s">
        <v>8615</v>
      </c>
      <c r="D175" s="416" t="s">
        <v>8648</v>
      </c>
      <c r="E175" s="342" t="s">
        <v>7904</v>
      </c>
      <c r="F175" s="332" t="s">
        <v>7905</v>
      </c>
      <c r="G175" s="332" t="s">
        <v>7906</v>
      </c>
      <c r="H175" s="417" t="s">
        <v>7907</v>
      </c>
      <c r="I175" s="418" t="s">
        <v>4803</v>
      </c>
      <c r="J175" s="420" t="s">
        <v>4804</v>
      </c>
      <c r="K175" s="420">
        <v>300</v>
      </c>
      <c r="L175" s="421" t="e">
        <f>M175/K175</f>
        <v>#REF!</v>
      </c>
      <c r="M175" s="422" t="e">
        <f>N175*#REF!</f>
        <v>#REF!</v>
      </c>
      <c r="N175" s="345" t="e">
        <f>Q175*#REF!</f>
        <v>#REF!</v>
      </c>
      <c r="O175" s="423"/>
      <c r="P175" s="2082">
        <v>7</v>
      </c>
      <c r="Q175" s="117">
        <v>7</v>
      </c>
    </row>
    <row r="176" spans="1:17" s="425" customFormat="1" ht="13.5" customHeight="1">
      <c r="A176" s="447">
        <v>1</v>
      </c>
      <c r="B176" s="2508">
        <v>1</v>
      </c>
      <c r="C176" s="416" t="s">
        <v>8615</v>
      </c>
      <c r="D176" s="416" t="s">
        <v>7908</v>
      </c>
      <c r="E176" s="342" t="s">
        <v>7904</v>
      </c>
      <c r="F176" s="332" t="s">
        <v>7905</v>
      </c>
      <c r="G176" s="332" t="s">
        <v>7906</v>
      </c>
      <c r="H176" s="417" t="s">
        <v>7907</v>
      </c>
      <c r="I176" s="418" t="s">
        <v>6886</v>
      </c>
      <c r="J176" s="419" t="s">
        <v>4809</v>
      </c>
      <c r="K176" s="420">
        <v>600</v>
      </c>
      <c r="L176" s="421" t="e">
        <f t="shared" ref="L176:L204" si="5">M176/K176</f>
        <v>#REF!</v>
      </c>
      <c r="M176" s="422" t="e">
        <f>N176*#REF!</f>
        <v>#REF!</v>
      </c>
      <c r="N176" s="345" t="e">
        <f>Q176*#REF!+0.5</f>
        <v>#REF!</v>
      </c>
      <c r="O176" s="423"/>
      <c r="P176" s="2082">
        <v>11.86</v>
      </c>
      <c r="Q176" s="117">
        <v>11.86</v>
      </c>
    </row>
    <row r="177" spans="1:17" s="425" customFormat="1" ht="12.75" hidden="1" customHeight="1">
      <c r="A177" s="450">
        <v>0</v>
      </c>
      <c r="B177" s="416"/>
      <c r="C177" s="451" t="s">
        <v>8622</v>
      </c>
      <c r="D177" s="452" t="s">
        <v>7909</v>
      </c>
      <c r="E177" s="397" t="s">
        <v>7910</v>
      </c>
      <c r="F177" s="332" t="s">
        <v>7905</v>
      </c>
      <c r="G177" s="332" t="s">
        <v>7906</v>
      </c>
      <c r="H177" s="453" t="s">
        <v>7900</v>
      </c>
      <c r="I177" s="454" t="s">
        <v>4943</v>
      </c>
      <c r="J177" s="420"/>
      <c r="K177" s="420">
        <v>400</v>
      </c>
      <c r="L177" s="455" t="e">
        <f t="shared" si="5"/>
        <v>#REF!</v>
      </c>
      <c r="M177" s="326" t="e">
        <f>N177*#REF!</f>
        <v>#REF!</v>
      </c>
      <c r="N177" s="381" t="e">
        <f>P177*#REF!+1</f>
        <v>#REF!</v>
      </c>
      <c r="O177" s="423"/>
      <c r="P177" s="456">
        <v>16.5</v>
      </c>
    </row>
    <row r="178" spans="1:17" s="425" customFormat="1" ht="13.5" customHeight="1">
      <c r="A178" s="447">
        <v>1</v>
      </c>
      <c r="B178" s="2508">
        <v>1</v>
      </c>
      <c r="C178" s="416" t="s">
        <v>8615</v>
      </c>
      <c r="D178" s="416" t="s">
        <v>7911</v>
      </c>
      <c r="E178" s="342" t="s">
        <v>7904</v>
      </c>
      <c r="F178" s="384" t="s">
        <v>7905</v>
      </c>
      <c r="G178" s="384" t="s">
        <v>7906</v>
      </c>
      <c r="H178" s="427" t="s">
        <v>7907</v>
      </c>
      <c r="I178" s="418" t="s">
        <v>4811</v>
      </c>
      <c r="J178" s="419" t="s">
        <v>4812</v>
      </c>
      <c r="K178" s="420">
        <v>1500</v>
      </c>
      <c r="L178" s="421" t="e">
        <f t="shared" si="5"/>
        <v>#REF!</v>
      </c>
      <c r="M178" s="422" t="e">
        <f>N178*#REF!</f>
        <v>#REF!</v>
      </c>
      <c r="N178" s="345" t="e">
        <f>Q178*#REF!+0.5</f>
        <v>#REF!</v>
      </c>
      <c r="O178" s="423"/>
      <c r="P178" s="2082">
        <v>25.5</v>
      </c>
      <c r="Q178" s="117">
        <v>25.5</v>
      </c>
    </row>
    <row r="179" spans="1:17" s="425" customFormat="1" ht="13.5" hidden="1" customHeight="1">
      <c r="A179" s="447">
        <v>1</v>
      </c>
      <c r="B179" s="447"/>
      <c r="C179" s="450" t="s">
        <v>8625</v>
      </c>
      <c r="D179" s="450" t="s">
        <v>8661</v>
      </c>
      <c r="E179" s="331" t="s">
        <v>7904</v>
      </c>
      <c r="F179" s="332" t="s">
        <v>7905</v>
      </c>
      <c r="G179" s="332" t="s">
        <v>7906</v>
      </c>
      <c r="H179" s="417" t="s">
        <v>7912</v>
      </c>
      <c r="I179" s="449" t="s">
        <v>4846</v>
      </c>
      <c r="J179" s="449" t="s">
        <v>4955</v>
      </c>
      <c r="K179" s="449">
        <v>250</v>
      </c>
      <c r="L179" s="457" t="e">
        <f t="shared" si="5"/>
        <v>#REF!</v>
      </c>
      <c r="M179" s="337" t="e">
        <f>N179*#REF!</f>
        <v>#REF!</v>
      </c>
      <c r="N179" s="338" t="e">
        <f>Q179*#REF!+0.5</f>
        <v>#REF!</v>
      </c>
      <c r="O179" s="423"/>
      <c r="P179" s="458">
        <v>9.6999999999999993</v>
      </c>
      <c r="Q179" s="458">
        <v>9.6999999999999993</v>
      </c>
    </row>
    <row r="180" spans="1:17" s="425" customFormat="1" ht="13.5" hidden="1" customHeight="1">
      <c r="A180" s="447">
        <v>1</v>
      </c>
      <c r="B180" s="2508"/>
      <c r="C180" s="426" t="s">
        <v>8625</v>
      </c>
      <c r="D180" s="426" t="s">
        <v>7913</v>
      </c>
      <c r="E180" s="383" t="s">
        <v>7904</v>
      </c>
      <c r="F180" s="332" t="s">
        <v>7905</v>
      </c>
      <c r="G180" s="332" t="s">
        <v>7906</v>
      </c>
      <c r="H180" s="427" t="s">
        <v>7912</v>
      </c>
      <c r="I180" s="430" t="s">
        <v>4826</v>
      </c>
      <c r="J180" s="430" t="s">
        <v>4827</v>
      </c>
      <c r="K180" s="430">
        <v>500</v>
      </c>
      <c r="L180" s="431" t="e">
        <f t="shared" si="5"/>
        <v>#REF!</v>
      </c>
      <c r="M180" s="353" t="e">
        <f>N180*#REF!</f>
        <v>#REF!</v>
      </c>
      <c r="N180" s="354" t="e">
        <f>Q180*#REF!+0.5</f>
        <v>#REF!</v>
      </c>
      <c r="O180" s="423"/>
      <c r="P180" s="458">
        <v>15.27</v>
      </c>
      <c r="Q180" s="458">
        <v>15.27</v>
      </c>
    </row>
    <row r="181" spans="1:17" ht="12.75" hidden="1" customHeight="1">
      <c r="A181" s="450">
        <v>0</v>
      </c>
      <c r="B181" s="416"/>
      <c r="C181" s="459" t="s">
        <v>8622</v>
      </c>
      <c r="D181" s="460" t="s">
        <v>7914</v>
      </c>
      <c r="E181" s="461" t="s">
        <v>7915</v>
      </c>
      <c r="F181" s="389" t="s">
        <v>7916</v>
      </c>
      <c r="G181" s="389" t="s">
        <v>7915</v>
      </c>
      <c r="H181" s="399" t="s">
        <v>7900</v>
      </c>
      <c r="I181" s="400" t="s">
        <v>6495</v>
      </c>
      <c r="J181" s="392"/>
      <c r="K181" s="372">
        <v>240</v>
      </c>
      <c r="L181" s="462" t="e">
        <f t="shared" si="5"/>
        <v>#REF!</v>
      </c>
      <c r="M181" s="326" t="e">
        <f>N181*#REF!</f>
        <v>#REF!</v>
      </c>
      <c r="N181" s="381" t="e">
        <f>P181*#REF!+1</f>
        <v>#REF!</v>
      </c>
      <c r="P181" s="382">
        <v>14</v>
      </c>
      <c r="Q181" s="293"/>
    </row>
    <row r="182" spans="1:17" ht="12.75" hidden="1" customHeight="1">
      <c r="A182" s="450">
        <v>0</v>
      </c>
      <c r="B182" s="450"/>
      <c r="C182" s="387" t="s">
        <v>8622</v>
      </c>
      <c r="D182" s="444" t="s">
        <v>7917</v>
      </c>
      <c r="E182" s="388" t="s">
        <v>7915</v>
      </c>
      <c r="F182" s="389" t="s">
        <v>7916</v>
      </c>
      <c r="G182" s="389" t="s">
        <v>7915</v>
      </c>
      <c r="H182" s="399" t="s">
        <v>7918</v>
      </c>
      <c r="I182" s="400">
        <v>150</v>
      </c>
      <c r="J182" s="392"/>
      <c r="K182" s="392">
        <v>150</v>
      </c>
      <c r="L182" s="446" t="e">
        <f t="shared" si="5"/>
        <v>#REF!</v>
      </c>
      <c r="M182" s="326" t="e">
        <f>N182*#REF!</f>
        <v>#REF!</v>
      </c>
      <c r="N182" s="327" t="e">
        <f>P182*#REF!+1</f>
        <v>#REF!</v>
      </c>
      <c r="P182" s="382">
        <v>9</v>
      </c>
      <c r="Q182" s="293"/>
    </row>
    <row r="183" spans="1:17" ht="12.75" hidden="1" customHeight="1">
      <c r="A183" s="450">
        <v>0</v>
      </c>
      <c r="B183" s="450"/>
      <c r="C183" s="318" t="s">
        <v>8622</v>
      </c>
      <c r="D183" s="319" t="s">
        <v>7919</v>
      </c>
      <c r="E183" s="320" t="s">
        <v>7920</v>
      </c>
      <c r="F183" s="398" t="s">
        <v>7921</v>
      </c>
      <c r="G183" s="398" t="s">
        <v>7922</v>
      </c>
      <c r="H183" s="399" t="s">
        <v>7923</v>
      </c>
      <c r="I183" s="323" t="s">
        <v>7924</v>
      </c>
      <c r="J183" s="324"/>
      <c r="K183" s="324">
        <v>120</v>
      </c>
      <c r="L183" s="325" t="e">
        <f t="shared" si="5"/>
        <v>#REF!</v>
      </c>
      <c r="M183" s="326" t="e">
        <f>N183*#REF!</f>
        <v>#REF!</v>
      </c>
      <c r="N183" s="327" t="e">
        <f>P183*#REF!+1</f>
        <v>#REF!</v>
      </c>
      <c r="P183" s="382">
        <v>8</v>
      </c>
      <c r="Q183" s="293"/>
    </row>
    <row r="184" spans="1:17" ht="13.5" customHeight="1">
      <c r="A184" s="447">
        <v>1</v>
      </c>
      <c r="B184" s="447">
        <v>1</v>
      </c>
      <c r="C184" s="330" t="s">
        <v>8615</v>
      </c>
      <c r="D184" s="330" t="s">
        <v>7925</v>
      </c>
      <c r="E184" s="331" t="s">
        <v>7926</v>
      </c>
      <c r="F184" s="332" t="s">
        <v>7927</v>
      </c>
      <c r="G184" s="332" t="s">
        <v>9394</v>
      </c>
      <c r="H184" s="333" t="s">
        <v>7928</v>
      </c>
      <c r="I184" s="363" t="s">
        <v>4882</v>
      </c>
      <c r="J184" s="364" t="s">
        <v>9339</v>
      </c>
      <c r="K184" s="324">
        <v>180</v>
      </c>
      <c r="L184" s="336" t="e">
        <f t="shared" si="5"/>
        <v>#REF!</v>
      </c>
      <c r="M184" s="337" t="e">
        <f>N184*#REF!</f>
        <v>#REF!</v>
      </c>
      <c r="N184" s="338" t="e">
        <f>Q184*#REF!+0.5</f>
        <v>#REF!</v>
      </c>
      <c r="P184" s="2081">
        <v>37.19</v>
      </c>
      <c r="Q184" s="261">
        <v>37.19</v>
      </c>
    </row>
    <row r="185" spans="1:17" ht="13.5" customHeight="1">
      <c r="A185" s="447">
        <v>1</v>
      </c>
      <c r="B185" s="2508">
        <v>1</v>
      </c>
      <c r="C185" s="346" t="s">
        <v>8615</v>
      </c>
      <c r="D185" s="346" t="s">
        <v>7929</v>
      </c>
      <c r="E185" s="383" t="s">
        <v>7926</v>
      </c>
      <c r="F185" s="384" t="s">
        <v>7927</v>
      </c>
      <c r="G185" s="384" t="s">
        <v>9394</v>
      </c>
      <c r="H185" s="385" t="s">
        <v>7928</v>
      </c>
      <c r="I185" s="370" t="s">
        <v>4766</v>
      </c>
      <c r="J185" s="371" t="s">
        <v>9339</v>
      </c>
      <c r="K185" s="372">
        <v>2000</v>
      </c>
      <c r="L185" s="386" t="e">
        <f t="shared" si="5"/>
        <v>#REF!</v>
      </c>
      <c r="M185" s="353" t="e">
        <f>N185*#REF!</f>
        <v>#REF!</v>
      </c>
      <c r="N185" s="354" t="e">
        <f>Q185*#REF!+1</f>
        <v>#REF!</v>
      </c>
      <c r="P185" s="2081">
        <v>369.02</v>
      </c>
      <c r="Q185" s="261">
        <v>369.02</v>
      </c>
    </row>
    <row r="186" spans="1:17" ht="13.5" hidden="1" customHeight="1">
      <c r="A186" s="450">
        <v>1</v>
      </c>
      <c r="B186" s="450"/>
      <c r="C186" s="330" t="s">
        <v>8625</v>
      </c>
      <c r="D186" s="330">
        <v>397759</v>
      </c>
      <c r="E186" s="331" t="s">
        <v>7926</v>
      </c>
      <c r="F186" s="332" t="s">
        <v>7927</v>
      </c>
      <c r="G186" s="332" t="s">
        <v>9394</v>
      </c>
      <c r="H186" s="333" t="s">
        <v>7930</v>
      </c>
      <c r="I186" s="334" t="s">
        <v>4816</v>
      </c>
      <c r="J186" s="335"/>
      <c r="K186" s="324">
        <v>250</v>
      </c>
      <c r="L186" s="336" t="e">
        <f t="shared" si="5"/>
        <v>#REF!</v>
      </c>
      <c r="M186" s="337" t="e">
        <f>N186*#REF!</f>
        <v>#REF!</v>
      </c>
      <c r="N186" s="338" t="e">
        <f>Q186*#REF!+1</f>
        <v>#REF!</v>
      </c>
      <c r="P186" s="308">
        <v>45.23</v>
      </c>
      <c r="Q186" s="308">
        <v>45.23</v>
      </c>
    </row>
    <row r="187" spans="1:17" ht="13.5" hidden="1" customHeight="1">
      <c r="A187" s="450">
        <v>1</v>
      </c>
      <c r="B187" s="416"/>
      <c r="C187" s="346" t="s">
        <v>8625</v>
      </c>
      <c r="D187" s="346">
        <v>397758</v>
      </c>
      <c r="E187" s="342" t="s">
        <v>7926</v>
      </c>
      <c r="F187" s="332" t="s">
        <v>7927</v>
      </c>
      <c r="G187" s="332" t="s">
        <v>9394</v>
      </c>
      <c r="H187" s="333" t="s">
        <v>7930</v>
      </c>
      <c r="I187" s="334" t="s">
        <v>4775</v>
      </c>
      <c r="J187" s="335"/>
      <c r="K187" s="372">
        <v>500</v>
      </c>
      <c r="L187" s="386" t="e">
        <f t="shared" si="5"/>
        <v>#REF!</v>
      </c>
      <c r="M187" s="353" t="e">
        <f>N187*#REF!</f>
        <v>#REF!</v>
      </c>
      <c r="N187" s="354" t="e">
        <f>Q187*#REF!+1</f>
        <v>#REF!</v>
      </c>
      <c r="P187" s="396">
        <v>88.13</v>
      </c>
      <c r="Q187" s="396">
        <v>88.13</v>
      </c>
    </row>
    <row r="188" spans="1:17" ht="12.75" hidden="1" customHeight="1">
      <c r="A188" s="450">
        <v>0</v>
      </c>
      <c r="B188" s="416"/>
      <c r="C188" s="376" t="s">
        <v>8625</v>
      </c>
      <c r="D188" s="376">
        <v>396754</v>
      </c>
      <c r="E188" s="397" t="s">
        <v>9392</v>
      </c>
      <c r="F188" s="332"/>
      <c r="G188" s="332" t="s">
        <v>9394</v>
      </c>
      <c r="H188" s="333" t="s">
        <v>7930</v>
      </c>
      <c r="I188" s="334" t="s">
        <v>4787</v>
      </c>
      <c r="J188" s="335"/>
      <c r="K188" s="335">
        <v>50</v>
      </c>
      <c r="L188" s="343" t="e">
        <f t="shared" si="5"/>
        <v>#REF!</v>
      </c>
      <c r="M188" s="326" t="e">
        <f>N188*#REF!</f>
        <v>#REF!</v>
      </c>
      <c r="N188" s="381" t="e">
        <f>Q188*#REF!+0.5</f>
        <v>#REF!</v>
      </c>
      <c r="P188" s="291">
        <v>11.41</v>
      </c>
      <c r="Q188" s="308">
        <v>11.41</v>
      </c>
    </row>
    <row r="189" spans="1:17" ht="12.75" hidden="1" customHeight="1">
      <c r="A189" s="450">
        <v>0</v>
      </c>
      <c r="B189" s="416"/>
      <c r="C189" s="376" t="s">
        <v>8622</v>
      </c>
      <c r="D189" s="377" t="s">
        <v>7931</v>
      </c>
      <c r="E189" s="397" t="s">
        <v>9392</v>
      </c>
      <c r="F189" s="332" t="s">
        <v>9393</v>
      </c>
      <c r="G189" s="332" t="s">
        <v>9394</v>
      </c>
      <c r="H189" s="285" t="s">
        <v>7900</v>
      </c>
      <c r="I189" s="379" t="s">
        <v>6413</v>
      </c>
      <c r="J189" s="335"/>
      <c r="K189" s="335">
        <v>60</v>
      </c>
      <c r="L189" s="380" t="e">
        <f t="shared" si="5"/>
        <v>#REF!</v>
      </c>
      <c r="M189" s="326" t="e">
        <f>N189*#REF!</f>
        <v>#REF!</v>
      </c>
      <c r="N189" s="327" t="e">
        <f>P189*#REF!+1</f>
        <v>#REF!</v>
      </c>
      <c r="P189" s="382">
        <v>26</v>
      </c>
      <c r="Q189" s="293"/>
    </row>
    <row r="190" spans="1:17" ht="12.75" hidden="1" customHeight="1">
      <c r="A190" s="450">
        <v>0</v>
      </c>
      <c r="B190" s="416"/>
      <c r="C190" s="376" t="s">
        <v>8625</v>
      </c>
      <c r="D190" s="376" t="s">
        <v>7932</v>
      </c>
      <c r="E190" s="397" t="s">
        <v>9392</v>
      </c>
      <c r="F190" s="332"/>
      <c r="G190" s="332" t="s">
        <v>9394</v>
      </c>
      <c r="H190" s="333" t="s">
        <v>7933</v>
      </c>
      <c r="I190" s="334" t="s">
        <v>4826</v>
      </c>
      <c r="J190" s="335" t="s">
        <v>4827</v>
      </c>
      <c r="K190" s="335">
        <v>500</v>
      </c>
      <c r="L190" s="343" t="e">
        <f t="shared" si="5"/>
        <v>#REF!</v>
      </c>
      <c r="M190" s="326" t="e">
        <f>N190*#REF!</f>
        <v>#REF!</v>
      </c>
      <c r="N190" s="381" t="e">
        <f>Q190*#REF!+0.5</f>
        <v>#REF!</v>
      </c>
      <c r="O190" s="290">
        <v>6815</v>
      </c>
      <c r="P190" s="396">
        <v>221.69</v>
      </c>
      <c r="Q190" s="396">
        <v>221.69</v>
      </c>
    </row>
    <row r="191" spans="1:17" ht="12.75" hidden="1" customHeight="1">
      <c r="A191" s="450">
        <v>0</v>
      </c>
      <c r="B191" s="416"/>
      <c r="C191" s="376" t="s">
        <v>8625</v>
      </c>
      <c r="D191" s="376" t="s">
        <v>7934</v>
      </c>
      <c r="E191" s="397" t="s">
        <v>9392</v>
      </c>
      <c r="F191" s="332"/>
      <c r="G191" s="332" t="s">
        <v>9394</v>
      </c>
      <c r="H191" s="333" t="s">
        <v>7933</v>
      </c>
      <c r="I191" s="334" t="s">
        <v>4846</v>
      </c>
      <c r="J191" s="335" t="s">
        <v>4955</v>
      </c>
      <c r="K191" s="335">
        <v>250</v>
      </c>
      <c r="L191" s="343" t="e">
        <f t="shared" si="5"/>
        <v>#REF!</v>
      </c>
      <c r="M191" s="326" t="e">
        <f>N191*#REF!</f>
        <v>#REF!</v>
      </c>
      <c r="N191" s="381" t="e">
        <f>Q191*#REF!+0.5</f>
        <v>#REF!</v>
      </c>
      <c r="O191" s="290">
        <v>6815</v>
      </c>
      <c r="P191" s="291">
        <v>111.99</v>
      </c>
      <c r="Q191" s="308">
        <v>111.99</v>
      </c>
    </row>
    <row r="192" spans="1:17" ht="12.75" hidden="1" customHeight="1">
      <c r="A192" s="450">
        <v>0</v>
      </c>
      <c r="B192" s="416"/>
      <c r="C192" s="376" t="s">
        <v>8625</v>
      </c>
      <c r="D192" s="376" t="s">
        <v>7935</v>
      </c>
      <c r="E192" s="397" t="s">
        <v>9392</v>
      </c>
      <c r="F192" s="384"/>
      <c r="G192" s="384" t="s">
        <v>9394</v>
      </c>
      <c r="H192" s="385" t="s">
        <v>7933</v>
      </c>
      <c r="I192" s="334" t="s">
        <v>7857</v>
      </c>
      <c r="J192" s="335" t="s">
        <v>4817</v>
      </c>
      <c r="K192" s="335">
        <v>50</v>
      </c>
      <c r="L192" s="343" t="e">
        <f t="shared" si="5"/>
        <v>#REF!</v>
      </c>
      <c r="M192" s="326" t="e">
        <f>N192*#REF!</f>
        <v>#REF!</v>
      </c>
      <c r="N192" s="381" t="e">
        <f>Q192*#REF!+0.5</f>
        <v>#REF!</v>
      </c>
      <c r="O192" s="290">
        <v>6815</v>
      </c>
      <c r="P192" s="291">
        <v>24.75</v>
      </c>
      <c r="Q192" s="308">
        <v>24.75</v>
      </c>
    </row>
    <row r="193" spans="1:17" ht="13.5" hidden="1" customHeight="1">
      <c r="A193" s="447">
        <v>1</v>
      </c>
      <c r="B193" s="447"/>
      <c r="C193" s="330" t="s">
        <v>8625</v>
      </c>
      <c r="D193" s="330" t="s">
        <v>7936</v>
      </c>
      <c r="E193" s="331" t="s">
        <v>7937</v>
      </c>
      <c r="F193" s="374" t="s">
        <v>7938</v>
      </c>
      <c r="G193" s="374" t="s">
        <v>7939</v>
      </c>
      <c r="H193" s="375" t="s">
        <v>7933</v>
      </c>
      <c r="I193" s="324" t="s">
        <v>7857</v>
      </c>
      <c r="J193" s="324" t="s">
        <v>4817</v>
      </c>
      <c r="K193" s="324">
        <v>50</v>
      </c>
      <c r="L193" s="336" t="e">
        <f t="shared" si="5"/>
        <v>#REF!</v>
      </c>
      <c r="M193" s="337" t="e">
        <f>N193*#REF!</f>
        <v>#REF!</v>
      </c>
      <c r="N193" s="338" t="e">
        <f>Q193*#REF!+0.5</f>
        <v>#REF!</v>
      </c>
      <c r="P193" s="308">
        <v>37.93</v>
      </c>
      <c r="Q193" s="308">
        <v>37.93</v>
      </c>
    </row>
    <row r="194" spans="1:17" ht="13.5" hidden="1" customHeight="1">
      <c r="A194" s="447">
        <v>1</v>
      </c>
      <c r="B194" s="2508"/>
      <c r="C194" s="346" t="s">
        <v>8625</v>
      </c>
      <c r="D194" s="346" t="s">
        <v>7940</v>
      </c>
      <c r="E194" s="383" t="s">
        <v>7937</v>
      </c>
      <c r="F194" s="384" t="s">
        <v>7938</v>
      </c>
      <c r="G194" s="384" t="s">
        <v>7939</v>
      </c>
      <c r="H194" s="385" t="s">
        <v>7933</v>
      </c>
      <c r="I194" s="372" t="s">
        <v>4846</v>
      </c>
      <c r="J194" s="372" t="s">
        <v>4955</v>
      </c>
      <c r="K194" s="372">
        <v>250</v>
      </c>
      <c r="L194" s="386" t="e">
        <f t="shared" si="5"/>
        <v>#REF!</v>
      </c>
      <c r="M194" s="353" t="e">
        <f>N194*#REF!</f>
        <v>#REF!</v>
      </c>
      <c r="N194" s="354" t="e">
        <f>Q194*#REF!+1</f>
        <v>#REF!</v>
      </c>
      <c r="P194" s="308">
        <v>178.65</v>
      </c>
      <c r="Q194" s="308">
        <v>178.65</v>
      </c>
    </row>
    <row r="195" spans="1:17" s="425" customFormat="1" ht="13.5" customHeight="1">
      <c r="A195" s="447">
        <v>1</v>
      </c>
      <c r="B195" s="2508">
        <v>1</v>
      </c>
      <c r="C195" s="416" t="s">
        <v>8615</v>
      </c>
      <c r="D195" s="416" t="s">
        <v>7941</v>
      </c>
      <c r="E195" s="342" t="s">
        <v>7942</v>
      </c>
      <c r="F195" s="374" t="s">
        <v>7943</v>
      </c>
      <c r="G195" s="374" t="s">
        <v>7944</v>
      </c>
      <c r="H195" s="463" t="s">
        <v>7907</v>
      </c>
      <c r="I195" s="418" t="s">
        <v>4820</v>
      </c>
      <c r="J195" s="419" t="s">
        <v>4821</v>
      </c>
      <c r="K195" s="420">
        <v>150</v>
      </c>
      <c r="L195" s="421" t="e">
        <f t="shared" si="5"/>
        <v>#REF!</v>
      </c>
      <c r="M195" s="422" t="e">
        <f>N195*#REF!</f>
        <v>#REF!</v>
      </c>
      <c r="N195" s="345" t="e">
        <f>Q195*#REF!</f>
        <v>#REF!</v>
      </c>
      <c r="O195" s="423"/>
      <c r="P195" s="2082">
        <v>4.6500000000000004</v>
      </c>
      <c r="Q195" s="117">
        <v>4.6500000000000004</v>
      </c>
    </row>
    <row r="196" spans="1:17" s="425" customFormat="1" ht="13.5" customHeight="1">
      <c r="A196" s="447">
        <v>1</v>
      </c>
      <c r="B196" s="2508">
        <v>1</v>
      </c>
      <c r="C196" s="416" t="s">
        <v>8615</v>
      </c>
      <c r="D196" s="416" t="s">
        <v>8650</v>
      </c>
      <c r="E196" s="342" t="s">
        <v>7942</v>
      </c>
      <c r="F196" s="332" t="s">
        <v>7943</v>
      </c>
      <c r="G196" s="332" t="s">
        <v>7944</v>
      </c>
      <c r="H196" s="417" t="s">
        <v>7907</v>
      </c>
      <c r="I196" s="418" t="s">
        <v>4803</v>
      </c>
      <c r="J196" s="419" t="s">
        <v>4804</v>
      </c>
      <c r="K196" s="420">
        <v>300</v>
      </c>
      <c r="L196" s="421" t="e">
        <f t="shared" si="5"/>
        <v>#REF!</v>
      </c>
      <c r="M196" s="422" t="e">
        <f>N196*#REF!</f>
        <v>#REF!</v>
      </c>
      <c r="N196" s="345" t="e">
        <f>Q196*#REF!</f>
        <v>#REF!</v>
      </c>
      <c r="O196" s="423"/>
      <c r="P196" s="2082">
        <v>7.26</v>
      </c>
      <c r="Q196" s="117">
        <v>7.26</v>
      </c>
    </row>
    <row r="197" spans="1:17" s="425" customFormat="1" ht="13.5" customHeight="1">
      <c r="A197" s="447">
        <v>1</v>
      </c>
      <c r="B197" s="2508">
        <v>1</v>
      </c>
      <c r="C197" s="416" t="s">
        <v>8615</v>
      </c>
      <c r="D197" s="416" t="s">
        <v>7945</v>
      </c>
      <c r="E197" s="342" t="s">
        <v>7942</v>
      </c>
      <c r="F197" s="332" t="s">
        <v>7943</v>
      </c>
      <c r="G197" s="332" t="s">
        <v>7944</v>
      </c>
      <c r="H197" s="417" t="s">
        <v>7907</v>
      </c>
      <c r="I197" s="418" t="s">
        <v>6886</v>
      </c>
      <c r="J197" s="419" t="s">
        <v>4809</v>
      </c>
      <c r="K197" s="420">
        <v>600</v>
      </c>
      <c r="L197" s="421" t="e">
        <f t="shared" si="5"/>
        <v>#REF!</v>
      </c>
      <c r="M197" s="422" t="e">
        <f>N197*#REF!</f>
        <v>#REF!</v>
      </c>
      <c r="N197" s="345" t="e">
        <f>Q197*#REF!+0.5</f>
        <v>#REF!</v>
      </c>
      <c r="O197" s="423"/>
      <c r="P197" s="2082">
        <v>12.37</v>
      </c>
      <c r="Q197" s="117">
        <v>12.37</v>
      </c>
    </row>
    <row r="198" spans="1:17" s="425" customFormat="1" ht="13.5" customHeight="1">
      <c r="A198" s="447">
        <v>1</v>
      </c>
      <c r="B198" s="2508">
        <v>1</v>
      </c>
      <c r="C198" s="426" t="s">
        <v>8615</v>
      </c>
      <c r="D198" s="426" t="s">
        <v>7946</v>
      </c>
      <c r="E198" s="342" t="s">
        <v>7942</v>
      </c>
      <c r="F198" s="384" t="s">
        <v>7943</v>
      </c>
      <c r="G198" s="384" t="s">
        <v>7944</v>
      </c>
      <c r="H198" s="427" t="s">
        <v>7907</v>
      </c>
      <c r="I198" s="428" t="s">
        <v>4811</v>
      </c>
      <c r="J198" s="429" t="s">
        <v>4812</v>
      </c>
      <c r="K198" s="430">
        <v>1500</v>
      </c>
      <c r="L198" s="431" t="e">
        <f t="shared" si="5"/>
        <v>#REF!</v>
      </c>
      <c r="M198" s="432" t="e">
        <f>N198*#REF!</f>
        <v>#REF!</v>
      </c>
      <c r="N198" s="354" t="e">
        <f>Q198*#REF!+1</f>
        <v>#REF!</v>
      </c>
      <c r="O198" s="423"/>
      <c r="P198" s="2082">
        <v>26.77</v>
      </c>
      <c r="Q198" s="117">
        <v>26.77</v>
      </c>
    </row>
    <row r="199" spans="1:17" s="425" customFormat="1" ht="12.75" hidden="1" customHeight="1">
      <c r="A199" s="450">
        <v>0</v>
      </c>
      <c r="B199" s="416"/>
      <c r="C199" s="451" t="s">
        <v>8622</v>
      </c>
      <c r="D199" s="452" t="s">
        <v>7947</v>
      </c>
      <c r="E199" s="397" t="s">
        <v>7948</v>
      </c>
      <c r="F199" s="332" t="s">
        <v>7943</v>
      </c>
      <c r="G199" s="332" t="s">
        <v>7944</v>
      </c>
      <c r="H199" s="453" t="s">
        <v>7900</v>
      </c>
      <c r="I199" s="454" t="s">
        <v>4943</v>
      </c>
      <c r="J199" s="420"/>
      <c r="K199" s="420">
        <v>400</v>
      </c>
      <c r="L199" s="455" t="e">
        <f t="shared" si="5"/>
        <v>#REF!</v>
      </c>
      <c r="M199" s="326" t="e">
        <f>N199*#REF!</f>
        <v>#REF!</v>
      </c>
      <c r="N199" s="381" t="e">
        <f>P199*#REF!+1</f>
        <v>#REF!</v>
      </c>
      <c r="O199" s="423"/>
      <c r="P199" s="456">
        <v>17</v>
      </c>
    </row>
    <row r="200" spans="1:17" s="425" customFormat="1" ht="15.75" hidden="1" customHeight="1">
      <c r="A200" s="447">
        <v>1</v>
      </c>
      <c r="B200" s="447"/>
      <c r="C200" s="450" t="s">
        <v>8625</v>
      </c>
      <c r="D200" s="450" t="s">
        <v>8662</v>
      </c>
      <c r="E200" s="331" t="s">
        <v>7942</v>
      </c>
      <c r="F200" s="332" t="s">
        <v>7943</v>
      </c>
      <c r="G200" s="332" t="s">
        <v>7944</v>
      </c>
      <c r="H200" s="417" t="s">
        <v>7912</v>
      </c>
      <c r="I200" s="449" t="s">
        <v>4846</v>
      </c>
      <c r="J200" s="449" t="s">
        <v>4955</v>
      </c>
      <c r="K200" s="449">
        <v>250</v>
      </c>
      <c r="L200" s="457" t="e">
        <f t="shared" si="5"/>
        <v>#REF!</v>
      </c>
      <c r="M200" s="337" t="e">
        <f>N200*#REF!</f>
        <v>#REF!</v>
      </c>
      <c r="N200" s="338" t="e">
        <f>Q200*#REF!+0.5</f>
        <v>#REF!</v>
      </c>
      <c r="O200" s="423"/>
      <c r="P200" s="458">
        <v>9.2799999999999994</v>
      </c>
      <c r="Q200" s="458">
        <v>9.2799999999999994</v>
      </c>
    </row>
    <row r="201" spans="1:17" s="425" customFormat="1" ht="15.75" hidden="1" customHeight="1">
      <c r="A201" s="447">
        <v>1</v>
      </c>
      <c r="B201" s="2508"/>
      <c r="C201" s="426" t="s">
        <v>8625</v>
      </c>
      <c r="D201" s="426" t="s">
        <v>7949</v>
      </c>
      <c r="E201" s="383" t="s">
        <v>7942</v>
      </c>
      <c r="F201" s="332" t="s">
        <v>7943</v>
      </c>
      <c r="G201" s="332" t="s">
        <v>7944</v>
      </c>
      <c r="H201" s="427" t="s">
        <v>7912</v>
      </c>
      <c r="I201" s="430" t="s">
        <v>4826</v>
      </c>
      <c r="J201" s="430" t="s">
        <v>4827</v>
      </c>
      <c r="K201" s="430">
        <v>500</v>
      </c>
      <c r="L201" s="431" t="e">
        <f t="shared" si="5"/>
        <v>#REF!</v>
      </c>
      <c r="M201" s="353" t="e">
        <f>N201*#REF!</f>
        <v>#REF!</v>
      </c>
      <c r="N201" s="354" t="e">
        <f>Q201*#REF!+0.5</f>
        <v>#REF!</v>
      </c>
      <c r="O201" s="423"/>
      <c r="P201" s="458">
        <v>14.44</v>
      </c>
      <c r="Q201" s="458">
        <v>14.44</v>
      </c>
    </row>
    <row r="202" spans="1:17" ht="12.75" hidden="1" customHeight="1">
      <c r="A202" s="450">
        <v>0</v>
      </c>
      <c r="B202" s="416"/>
      <c r="C202" s="459" t="s">
        <v>8622</v>
      </c>
      <c r="D202" s="460" t="s">
        <v>7950</v>
      </c>
      <c r="E202" s="461" t="s">
        <v>7951</v>
      </c>
      <c r="F202" s="389" t="s">
        <v>7952</v>
      </c>
      <c r="G202" s="389" t="s">
        <v>7951</v>
      </c>
      <c r="H202" s="399" t="s">
        <v>7900</v>
      </c>
      <c r="I202" s="400" t="s">
        <v>6495</v>
      </c>
      <c r="J202" s="392"/>
      <c r="K202" s="372">
        <v>240</v>
      </c>
      <c r="L202" s="462" t="e">
        <f t="shared" si="5"/>
        <v>#REF!</v>
      </c>
      <c r="M202" s="326" t="e">
        <f>N202*#REF!</f>
        <v>#REF!</v>
      </c>
      <c r="N202" s="381" t="e">
        <f>P202*#REF!+1</f>
        <v>#REF!</v>
      </c>
      <c r="P202" s="382">
        <v>14</v>
      </c>
      <c r="Q202" s="293"/>
    </row>
    <row r="203" spans="1:17" ht="12.75" hidden="1" customHeight="1">
      <c r="A203" s="450">
        <v>0</v>
      </c>
      <c r="B203" s="450"/>
      <c r="C203" s="387" t="s">
        <v>8622</v>
      </c>
      <c r="D203" s="444" t="s">
        <v>7953</v>
      </c>
      <c r="E203" s="388" t="s">
        <v>7951</v>
      </c>
      <c r="F203" s="389" t="s">
        <v>7952</v>
      </c>
      <c r="G203" s="389" t="s">
        <v>7951</v>
      </c>
      <c r="H203" s="399" t="s">
        <v>7918</v>
      </c>
      <c r="I203" s="400">
        <v>150</v>
      </c>
      <c r="J203" s="392"/>
      <c r="K203" s="392">
        <v>150</v>
      </c>
      <c r="L203" s="446" t="e">
        <f t="shared" si="5"/>
        <v>#REF!</v>
      </c>
      <c r="M203" s="326" t="e">
        <f>N203*#REF!</f>
        <v>#REF!</v>
      </c>
      <c r="N203" s="327" t="e">
        <f>P203*#REF!+1</f>
        <v>#REF!</v>
      </c>
      <c r="P203" s="382">
        <v>9</v>
      </c>
      <c r="Q203" s="293"/>
    </row>
    <row r="204" spans="1:17" ht="12.75" hidden="1" customHeight="1">
      <c r="A204" s="450">
        <v>0</v>
      </c>
      <c r="B204" s="450"/>
      <c r="C204" s="318" t="s">
        <v>8622</v>
      </c>
      <c r="D204" s="319" t="s">
        <v>7954</v>
      </c>
      <c r="E204" s="320" t="s">
        <v>7955</v>
      </c>
      <c r="F204" s="398" t="s">
        <v>7952</v>
      </c>
      <c r="G204" s="398" t="s">
        <v>7956</v>
      </c>
      <c r="H204" s="399" t="s">
        <v>7923</v>
      </c>
      <c r="I204" s="323" t="s">
        <v>7924</v>
      </c>
      <c r="J204" s="324"/>
      <c r="K204" s="324">
        <v>120</v>
      </c>
      <c r="L204" s="325" t="e">
        <f t="shared" si="5"/>
        <v>#REF!</v>
      </c>
      <c r="M204" s="326" t="e">
        <f>N204*#REF!</f>
        <v>#REF!</v>
      </c>
      <c r="N204" s="327" t="e">
        <f>P204*#REF!+1</f>
        <v>#REF!</v>
      </c>
      <c r="P204" s="382">
        <v>10</v>
      </c>
      <c r="Q204" s="293"/>
    </row>
    <row r="205" spans="1:17" ht="13.5" customHeight="1">
      <c r="A205" s="447">
        <v>1</v>
      </c>
      <c r="B205" s="447">
        <v>1</v>
      </c>
      <c r="C205" s="330" t="s">
        <v>8615</v>
      </c>
      <c r="D205" s="464" t="s">
        <v>7957</v>
      </c>
      <c r="E205" s="362" t="s">
        <v>7958</v>
      </c>
      <c r="F205" s="321" t="s">
        <v>7959</v>
      </c>
      <c r="G205" s="321" t="s">
        <v>7960</v>
      </c>
      <c r="H205" s="375" t="s">
        <v>7961</v>
      </c>
      <c r="I205" s="363" t="s">
        <v>4820</v>
      </c>
      <c r="J205" s="324" t="s">
        <v>4821</v>
      </c>
      <c r="K205" s="324">
        <v>150</v>
      </c>
      <c r="L205" s="336" t="e">
        <f t="shared" ref="L205:L240" si="6">M205/K205</f>
        <v>#REF!</v>
      </c>
      <c r="M205" s="337" t="e">
        <f>N205*#REF!</f>
        <v>#REF!</v>
      </c>
      <c r="N205" s="338" t="e">
        <f>Q205*#REF!</f>
        <v>#REF!</v>
      </c>
      <c r="P205" s="2081">
        <v>6.96</v>
      </c>
      <c r="Q205" s="261">
        <v>6.96</v>
      </c>
    </row>
    <row r="206" spans="1:17" ht="13.5" customHeight="1">
      <c r="A206" s="447">
        <v>1</v>
      </c>
      <c r="B206" s="2508">
        <v>1</v>
      </c>
      <c r="C206" s="341" t="s">
        <v>8615</v>
      </c>
      <c r="D206" s="373" t="s">
        <v>7962</v>
      </c>
      <c r="E206" s="356" t="s">
        <v>7958</v>
      </c>
      <c r="F206" s="357" t="s">
        <v>7959</v>
      </c>
      <c r="G206" s="357" t="s">
        <v>7960</v>
      </c>
      <c r="H206" s="333" t="s">
        <v>7961</v>
      </c>
      <c r="I206" s="334" t="s">
        <v>4803</v>
      </c>
      <c r="J206" s="335" t="s">
        <v>4804</v>
      </c>
      <c r="K206" s="335">
        <v>300</v>
      </c>
      <c r="L206" s="343" t="e">
        <f t="shared" si="6"/>
        <v>#REF!</v>
      </c>
      <c r="M206" s="344" t="e">
        <f>N206*#REF!</f>
        <v>#REF!</v>
      </c>
      <c r="N206" s="345" t="e">
        <f>Q206*#REF!+0.5</f>
        <v>#REF!</v>
      </c>
      <c r="P206" s="2081">
        <v>11.74</v>
      </c>
      <c r="Q206" s="261">
        <v>11.74</v>
      </c>
    </row>
    <row r="207" spans="1:17" ht="12.75" hidden="1" customHeight="1">
      <c r="A207" s="450">
        <v>0</v>
      </c>
      <c r="B207" s="416"/>
      <c r="C207" s="376" t="s">
        <v>8622</v>
      </c>
      <c r="D207" s="377" t="s">
        <v>7963</v>
      </c>
      <c r="E207" s="378" t="s">
        <v>7964</v>
      </c>
      <c r="F207" s="357" t="s">
        <v>7959</v>
      </c>
      <c r="G207" s="357" t="s">
        <v>7965</v>
      </c>
      <c r="H207" s="285" t="s">
        <v>7900</v>
      </c>
      <c r="I207" s="379" t="s">
        <v>4943</v>
      </c>
      <c r="J207" s="335"/>
      <c r="K207" s="335">
        <v>400</v>
      </c>
      <c r="L207" s="380" t="e">
        <f t="shared" si="6"/>
        <v>#REF!</v>
      </c>
      <c r="M207" s="326" t="e">
        <f>N207*#REF!</f>
        <v>#REF!</v>
      </c>
      <c r="N207" s="381" t="e">
        <f>P207*#REF!+1</f>
        <v>#REF!</v>
      </c>
      <c r="P207" s="328">
        <v>25</v>
      </c>
      <c r="Q207" s="293"/>
    </row>
    <row r="208" spans="1:17" ht="13.5" customHeight="1">
      <c r="A208" s="447">
        <v>1</v>
      </c>
      <c r="B208" s="2508">
        <v>1</v>
      </c>
      <c r="C208" s="341" t="s">
        <v>8615</v>
      </c>
      <c r="D208" s="373" t="s">
        <v>7966</v>
      </c>
      <c r="E208" s="356" t="s">
        <v>7958</v>
      </c>
      <c r="F208" s="348" t="s">
        <v>7959</v>
      </c>
      <c r="G208" s="348" t="s">
        <v>7960</v>
      </c>
      <c r="H208" s="385" t="s">
        <v>7961</v>
      </c>
      <c r="I208" s="334" t="s">
        <v>4811</v>
      </c>
      <c r="J208" s="335" t="s">
        <v>4812</v>
      </c>
      <c r="K208" s="335">
        <v>1500</v>
      </c>
      <c r="L208" s="343" t="e">
        <f t="shared" si="6"/>
        <v>#REF!</v>
      </c>
      <c r="M208" s="344" t="e">
        <f>N208*#REF!</f>
        <v>#REF!</v>
      </c>
      <c r="N208" s="345" t="e">
        <f>Q208*#REF!+1</f>
        <v>#REF!</v>
      </c>
      <c r="P208" s="2081">
        <v>48.83</v>
      </c>
      <c r="Q208" s="261">
        <v>48.83</v>
      </c>
    </row>
    <row r="209" spans="1:17" ht="12.75" hidden="1" customHeight="1">
      <c r="A209" s="450">
        <v>0</v>
      </c>
      <c r="B209" s="416"/>
      <c r="C209" s="376" t="s">
        <v>8622</v>
      </c>
      <c r="D209" s="377" t="s">
        <v>7967</v>
      </c>
      <c r="E209" s="378" t="s">
        <v>7964</v>
      </c>
      <c r="F209" s="357" t="s">
        <v>7959</v>
      </c>
      <c r="G209" s="357" t="s">
        <v>7965</v>
      </c>
      <c r="H209" s="285" t="s">
        <v>7968</v>
      </c>
      <c r="I209" s="379">
        <v>150</v>
      </c>
      <c r="J209" s="335"/>
      <c r="K209" s="335">
        <v>150</v>
      </c>
      <c r="L209" s="380" t="e">
        <f t="shared" si="6"/>
        <v>#REF!</v>
      </c>
      <c r="M209" s="326" t="e">
        <f>N209*#REF!</f>
        <v>#REF!</v>
      </c>
      <c r="N209" s="381" t="e">
        <f>P209*#REF!+1</f>
        <v>#REF!</v>
      </c>
      <c r="P209" s="382">
        <v>11.5</v>
      </c>
      <c r="Q209" s="293"/>
    </row>
    <row r="210" spans="1:17" ht="12.75" hidden="1" customHeight="1">
      <c r="A210" s="450">
        <v>0</v>
      </c>
      <c r="B210" s="416"/>
      <c r="C210" s="376" t="s">
        <v>8622</v>
      </c>
      <c r="D210" s="377" t="s">
        <v>7969</v>
      </c>
      <c r="E210" s="378" t="s">
        <v>7964</v>
      </c>
      <c r="F210" s="357" t="s">
        <v>7959</v>
      </c>
      <c r="G210" s="357" t="s">
        <v>7965</v>
      </c>
      <c r="H210" s="285" t="s">
        <v>7900</v>
      </c>
      <c r="I210" s="379" t="s">
        <v>4947</v>
      </c>
      <c r="J210" s="335"/>
      <c r="K210" s="335">
        <v>150</v>
      </c>
      <c r="L210" s="380" t="e">
        <f t="shared" si="6"/>
        <v>#REF!</v>
      </c>
      <c r="M210" s="326" t="e">
        <f>N210*#REF!</f>
        <v>#REF!</v>
      </c>
      <c r="N210" s="327" t="e">
        <f>P210*#REF!+1</f>
        <v>#REF!</v>
      </c>
      <c r="P210" s="382">
        <v>13</v>
      </c>
      <c r="Q210" s="293"/>
    </row>
    <row r="211" spans="1:17" ht="13.5" hidden="1" customHeight="1">
      <c r="A211" s="447">
        <v>1</v>
      </c>
      <c r="B211" s="447"/>
      <c r="C211" s="401" t="s">
        <v>8625</v>
      </c>
      <c r="D211" s="401" t="s">
        <v>7970</v>
      </c>
      <c r="E211" s="440" t="s">
        <v>7964</v>
      </c>
      <c r="F211" s="348" t="s">
        <v>7959</v>
      </c>
      <c r="G211" s="348" t="s">
        <v>7960</v>
      </c>
      <c r="H211" s="349" t="s">
        <v>7971</v>
      </c>
      <c r="I211" s="392" t="s">
        <v>4846</v>
      </c>
      <c r="J211" s="392" t="s">
        <v>4955</v>
      </c>
      <c r="K211" s="392">
        <v>250</v>
      </c>
      <c r="L211" s="393" t="e">
        <f t="shared" si="6"/>
        <v>#REF!</v>
      </c>
      <c r="M211" s="403" t="e">
        <f>N211*#REF!</f>
        <v>#REF!</v>
      </c>
      <c r="N211" s="404" t="e">
        <f>Q211*#REF!+1</f>
        <v>#REF!</v>
      </c>
      <c r="P211" s="308">
        <v>19.89</v>
      </c>
      <c r="Q211" s="308">
        <v>19.89</v>
      </c>
    </row>
    <row r="212" spans="1:17" ht="17.100000000000001" customHeight="1">
      <c r="A212" s="447">
        <v>1</v>
      </c>
      <c r="B212" s="2508">
        <v>1</v>
      </c>
      <c r="C212" s="346" t="s">
        <v>8615</v>
      </c>
      <c r="D212" s="346" t="s">
        <v>7972</v>
      </c>
      <c r="E212" s="347" t="s">
        <v>7973</v>
      </c>
      <c r="F212" s="321" t="s">
        <v>7974</v>
      </c>
      <c r="G212" s="321" t="s">
        <v>7975</v>
      </c>
      <c r="H212" s="375" t="s">
        <v>7976</v>
      </c>
      <c r="I212" s="372" t="s">
        <v>4820</v>
      </c>
      <c r="J212" s="372" t="s">
        <v>4821</v>
      </c>
      <c r="K212" s="372">
        <v>150</v>
      </c>
      <c r="L212" s="386" t="e">
        <f t="shared" si="6"/>
        <v>#REF!</v>
      </c>
      <c r="M212" s="353" t="e">
        <f>N212*#REF!</f>
        <v>#REF!</v>
      </c>
      <c r="N212" s="354" t="e">
        <f>Q212*#REF!</f>
        <v>#REF!</v>
      </c>
      <c r="P212" s="2081">
        <v>3.84</v>
      </c>
      <c r="Q212" s="261">
        <v>3.84</v>
      </c>
    </row>
    <row r="213" spans="1:17" ht="12.75" hidden="1" customHeight="1">
      <c r="A213" s="450">
        <v>0</v>
      </c>
      <c r="B213" s="416"/>
      <c r="C213" s="376" t="s">
        <v>8622</v>
      </c>
      <c r="D213" s="377" t="s">
        <v>7977</v>
      </c>
      <c r="E213" s="378" t="s">
        <v>7978</v>
      </c>
      <c r="F213" s="357" t="s">
        <v>7979</v>
      </c>
      <c r="G213" s="357" t="s">
        <v>7975</v>
      </c>
      <c r="H213" s="285" t="s">
        <v>7900</v>
      </c>
      <c r="I213" s="379" t="s">
        <v>4947</v>
      </c>
      <c r="J213" s="335"/>
      <c r="K213" s="335">
        <v>150</v>
      </c>
      <c r="L213" s="380" t="e">
        <f t="shared" si="6"/>
        <v>#REF!</v>
      </c>
      <c r="M213" s="326" t="e">
        <f>N213*#REF!</f>
        <v>#REF!</v>
      </c>
      <c r="N213" s="381" t="e">
        <f>P213*#REF!+1</f>
        <v>#REF!</v>
      </c>
      <c r="P213" s="382">
        <v>8</v>
      </c>
      <c r="Q213" s="293"/>
    </row>
    <row r="214" spans="1:17" ht="12.75" hidden="1" customHeight="1">
      <c r="A214" s="450">
        <v>0</v>
      </c>
      <c r="B214" s="416"/>
      <c r="C214" s="376" t="s">
        <v>8622</v>
      </c>
      <c r="D214" s="377" t="s">
        <v>7980</v>
      </c>
      <c r="E214" s="378" t="s">
        <v>7978</v>
      </c>
      <c r="F214" s="357" t="s">
        <v>7979</v>
      </c>
      <c r="G214" s="357" t="s">
        <v>7975</v>
      </c>
      <c r="H214" s="285" t="s">
        <v>7900</v>
      </c>
      <c r="I214" s="379" t="s">
        <v>6413</v>
      </c>
      <c r="J214" s="335"/>
      <c r="K214" s="335">
        <v>60</v>
      </c>
      <c r="L214" s="380" t="e">
        <f t="shared" si="6"/>
        <v>#REF!</v>
      </c>
      <c r="M214" s="326" t="e">
        <f>N214*#REF!</f>
        <v>#REF!</v>
      </c>
      <c r="N214" s="327" t="e">
        <f>P214*#REF!+1</f>
        <v>#REF!</v>
      </c>
      <c r="P214" s="382">
        <v>15</v>
      </c>
      <c r="Q214" s="293"/>
    </row>
    <row r="215" spans="1:17" ht="12.75" hidden="1" customHeight="1">
      <c r="A215" s="450">
        <v>0</v>
      </c>
      <c r="B215" s="416"/>
      <c r="C215" s="376" t="s">
        <v>8615</v>
      </c>
      <c r="D215" s="376" t="s">
        <v>7981</v>
      </c>
      <c r="E215" s="397" t="s">
        <v>7982</v>
      </c>
      <c r="F215" s="332" t="s">
        <v>7983</v>
      </c>
      <c r="G215" s="332" t="s">
        <v>7984</v>
      </c>
      <c r="H215" s="333" t="s">
        <v>7976</v>
      </c>
      <c r="I215" s="334" t="s">
        <v>4811</v>
      </c>
      <c r="J215" s="335" t="s">
        <v>4812</v>
      </c>
      <c r="K215" s="335">
        <v>1500</v>
      </c>
      <c r="L215" s="343" t="e">
        <f t="shared" si="6"/>
        <v>#REF!</v>
      </c>
      <c r="M215" s="326" t="e">
        <f>N215*#REF!</f>
        <v>#REF!</v>
      </c>
      <c r="N215" s="327" t="e">
        <f>P215*#REF!+1</f>
        <v>#REF!</v>
      </c>
      <c r="P215" s="339">
        <v>19.059999999999999</v>
      </c>
      <c r="Q215" s="293"/>
    </row>
    <row r="216" spans="1:17" ht="29.85" hidden="1" customHeight="1">
      <c r="A216" s="447">
        <v>1</v>
      </c>
      <c r="B216" s="2508"/>
      <c r="C216" s="341" t="s">
        <v>8625</v>
      </c>
      <c r="D216" s="341" t="s">
        <v>7985</v>
      </c>
      <c r="E216" s="342" t="s">
        <v>7986</v>
      </c>
      <c r="F216" s="384" t="s">
        <v>7987</v>
      </c>
      <c r="G216" s="384" t="s">
        <v>7988</v>
      </c>
      <c r="H216" s="385" t="s">
        <v>7989</v>
      </c>
      <c r="I216" s="335" t="s">
        <v>4846</v>
      </c>
      <c r="J216" s="335" t="s">
        <v>4955</v>
      </c>
      <c r="K216" s="335">
        <v>250</v>
      </c>
      <c r="L216" s="343" t="e">
        <f t="shared" si="6"/>
        <v>#REF!</v>
      </c>
      <c r="M216" s="344" t="e">
        <f>N216*#REF!</f>
        <v>#REF!</v>
      </c>
      <c r="N216" s="345" t="e">
        <f>Q216*#REF!+1</f>
        <v>#REF!</v>
      </c>
      <c r="P216" s="308">
        <v>18.670000000000002</v>
      </c>
      <c r="Q216" s="292">
        <v>21.55</v>
      </c>
    </row>
    <row r="217" spans="1:17" ht="13.5" hidden="1" customHeight="1">
      <c r="A217" s="450">
        <v>1</v>
      </c>
      <c r="B217" s="450"/>
      <c r="C217" s="401" t="s">
        <v>8625</v>
      </c>
      <c r="D217" s="401" t="s">
        <v>7990</v>
      </c>
      <c r="E217" s="440" t="s">
        <v>7991</v>
      </c>
      <c r="F217" s="398" t="s">
        <v>7992</v>
      </c>
      <c r="G217" s="398" t="s">
        <v>7993</v>
      </c>
      <c r="H217" s="399" t="s">
        <v>7994</v>
      </c>
      <c r="I217" s="391" t="s">
        <v>4846</v>
      </c>
      <c r="J217" s="392" t="s">
        <v>4955</v>
      </c>
      <c r="K217" s="392">
        <v>250</v>
      </c>
      <c r="L217" s="393" t="e">
        <f t="shared" si="6"/>
        <v>#REF!</v>
      </c>
      <c r="M217" s="403" t="e">
        <f>N217*#REF!</f>
        <v>#REF!</v>
      </c>
      <c r="N217" s="404" t="e">
        <f>Q217*#REF!+1</f>
        <v>#REF!</v>
      </c>
      <c r="P217" s="308">
        <v>65.14</v>
      </c>
      <c r="Q217" s="308">
        <v>65.14</v>
      </c>
    </row>
    <row r="218" spans="1:17" ht="13.5" customHeight="1">
      <c r="A218" s="447">
        <v>1</v>
      </c>
      <c r="B218" s="2508">
        <v>1</v>
      </c>
      <c r="C218" s="341" t="s">
        <v>8615</v>
      </c>
      <c r="D218" s="341" t="s">
        <v>7995</v>
      </c>
      <c r="E218" s="342" t="s">
        <v>7996</v>
      </c>
      <c r="F218" s="374" t="s">
        <v>7997</v>
      </c>
      <c r="G218" s="374" t="s">
        <v>7998</v>
      </c>
      <c r="H218" s="375" t="s">
        <v>7999</v>
      </c>
      <c r="I218" s="363" t="s">
        <v>4820</v>
      </c>
      <c r="J218" s="364" t="s">
        <v>4821</v>
      </c>
      <c r="K218" s="335">
        <v>150</v>
      </c>
      <c r="L218" s="343" t="e">
        <f t="shared" si="6"/>
        <v>#REF!</v>
      </c>
      <c r="M218" s="344" t="e">
        <f>N218*#REF!</f>
        <v>#REF!</v>
      </c>
      <c r="N218" s="345" t="e">
        <f>Q218*#REF!+0.5</f>
        <v>#REF!</v>
      </c>
      <c r="P218" s="2081">
        <v>19.66</v>
      </c>
      <c r="Q218" s="261">
        <v>19.66</v>
      </c>
    </row>
    <row r="219" spans="1:17" ht="12.75" hidden="1" customHeight="1">
      <c r="A219" s="450">
        <v>0</v>
      </c>
      <c r="B219" s="416"/>
      <c r="C219" s="376" t="s">
        <v>8622</v>
      </c>
      <c r="D219" s="377" t="s">
        <v>8000</v>
      </c>
      <c r="E219" s="378" t="s">
        <v>8001</v>
      </c>
      <c r="F219" s="357" t="s">
        <v>7997</v>
      </c>
      <c r="G219" s="357" t="s">
        <v>7998</v>
      </c>
      <c r="H219" s="285" t="s">
        <v>7900</v>
      </c>
      <c r="I219" s="379" t="s">
        <v>6495</v>
      </c>
      <c r="J219" s="335"/>
      <c r="K219" s="335">
        <v>240</v>
      </c>
      <c r="L219" s="380" t="e">
        <f t="shared" si="6"/>
        <v>#REF!</v>
      </c>
      <c r="M219" s="326" t="e">
        <f>N219*#REF!</f>
        <v>#REF!</v>
      </c>
      <c r="N219" s="381" t="e">
        <f>P219*#REF!+1</f>
        <v>#REF!</v>
      </c>
      <c r="P219" s="328">
        <v>24</v>
      </c>
      <c r="Q219" s="293"/>
    </row>
    <row r="220" spans="1:17" ht="13.5" customHeight="1">
      <c r="A220" s="447">
        <v>1</v>
      </c>
      <c r="B220" s="2508">
        <v>1</v>
      </c>
      <c r="C220" s="341" t="s">
        <v>8615</v>
      </c>
      <c r="D220" s="341" t="s">
        <v>8002</v>
      </c>
      <c r="E220" s="342" t="s">
        <v>7996</v>
      </c>
      <c r="F220" s="332" t="s">
        <v>7997</v>
      </c>
      <c r="G220" s="332" t="s">
        <v>7998</v>
      </c>
      <c r="H220" s="333" t="s">
        <v>7999</v>
      </c>
      <c r="I220" s="334" t="s">
        <v>4803</v>
      </c>
      <c r="J220" s="368" t="s">
        <v>4804</v>
      </c>
      <c r="K220" s="335">
        <v>300</v>
      </c>
      <c r="L220" s="343" t="e">
        <f t="shared" si="6"/>
        <v>#REF!</v>
      </c>
      <c r="M220" s="344" t="e">
        <f>N220*#REF!</f>
        <v>#REF!</v>
      </c>
      <c r="N220" s="345" t="e">
        <f>Q220*#REF!+1</f>
        <v>#REF!</v>
      </c>
      <c r="P220" s="2081">
        <v>21.94</v>
      </c>
      <c r="Q220" s="261">
        <v>21.94</v>
      </c>
    </row>
    <row r="221" spans="1:17" ht="13.5" customHeight="1">
      <c r="A221" s="447">
        <v>1</v>
      </c>
      <c r="B221" s="2508">
        <v>1</v>
      </c>
      <c r="C221" s="346" t="s">
        <v>8615</v>
      </c>
      <c r="D221" s="346" t="s">
        <v>8003</v>
      </c>
      <c r="E221" s="342" t="s">
        <v>7996</v>
      </c>
      <c r="F221" s="384" t="s">
        <v>7997</v>
      </c>
      <c r="G221" s="384" t="s">
        <v>7998</v>
      </c>
      <c r="H221" s="385" t="s">
        <v>7999</v>
      </c>
      <c r="I221" s="370" t="s">
        <v>4811</v>
      </c>
      <c r="J221" s="371" t="s">
        <v>4812</v>
      </c>
      <c r="K221" s="372">
        <v>1500</v>
      </c>
      <c r="L221" s="386" t="e">
        <f t="shared" si="6"/>
        <v>#REF!</v>
      </c>
      <c r="M221" s="353" t="e">
        <f>N221*#REF!</f>
        <v>#REF!</v>
      </c>
      <c r="N221" s="354" t="e">
        <f>Q221*#REF!+1</f>
        <v>#REF!</v>
      </c>
      <c r="P221" s="2081">
        <v>98.7</v>
      </c>
      <c r="Q221" s="261">
        <v>98.7</v>
      </c>
    </row>
    <row r="222" spans="1:17" ht="12.75" hidden="1" customHeight="1">
      <c r="A222" s="450">
        <v>0</v>
      </c>
      <c r="B222" s="416"/>
      <c r="C222" s="376" t="s">
        <v>8622</v>
      </c>
      <c r="D222" s="377" t="s">
        <v>8004</v>
      </c>
      <c r="E222" s="397" t="s">
        <v>8001</v>
      </c>
      <c r="F222" s="332" t="s">
        <v>7997</v>
      </c>
      <c r="G222" s="332" t="s">
        <v>7998</v>
      </c>
      <c r="H222" s="285" t="s">
        <v>7900</v>
      </c>
      <c r="I222" s="379" t="s">
        <v>6413</v>
      </c>
      <c r="J222" s="335"/>
      <c r="K222" s="335">
        <v>60</v>
      </c>
      <c r="L222" s="380" t="e">
        <f t="shared" si="6"/>
        <v>#REF!</v>
      </c>
      <c r="M222" s="326" t="e">
        <f>N222*#REF!</f>
        <v>#REF!</v>
      </c>
      <c r="N222" s="381" t="e">
        <f>P222*#REF!+1</f>
        <v>#REF!</v>
      </c>
      <c r="P222" s="382">
        <v>10</v>
      </c>
      <c r="Q222" s="293"/>
    </row>
    <row r="223" spans="1:17" ht="13.5" hidden="1" customHeight="1">
      <c r="A223" s="450">
        <v>1</v>
      </c>
      <c r="B223" s="2508"/>
      <c r="C223" s="465" t="s">
        <v>8625</v>
      </c>
      <c r="D223" s="401" t="s">
        <v>8005</v>
      </c>
      <c r="E223" s="402" t="s">
        <v>8001</v>
      </c>
      <c r="F223" s="384" t="s">
        <v>7997</v>
      </c>
      <c r="G223" s="384" t="s">
        <v>7998</v>
      </c>
      <c r="H223" s="349" t="s">
        <v>8006</v>
      </c>
      <c r="I223" s="370" t="s">
        <v>4846</v>
      </c>
      <c r="J223" s="372" t="s">
        <v>4955</v>
      </c>
      <c r="K223" s="372">
        <v>250</v>
      </c>
      <c r="L223" s="386" t="e">
        <f t="shared" si="6"/>
        <v>#REF!</v>
      </c>
      <c r="M223" s="353" t="e">
        <f>N223*#REF!</f>
        <v>#REF!</v>
      </c>
      <c r="N223" s="354" t="e">
        <f>Q223*#REF!+1</f>
        <v>#REF!</v>
      </c>
      <c r="P223" s="308">
        <v>52.33</v>
      </c>
      <c r="Q223" s="308">
        <v>52.33</v>
      </c>
    </row>
    <row r="224" spans="1:17" ht="13.5" customHeight="1">
      <c r="A224" s="447">
        <v>1</v>
      </c>
      <c r="B224" s="447">
        <v>1</v>
      </c>
      <c r="C224" s="330" t="s">
        <v>8615</v>
      </c>
      <c r="D224" s="341" t="s">
        <v>8007</v>
      </c>
      <c r="E224" s="342" t="s">
        <v>8008</v>
      </c>
      <c r="F224" s="374" t="s">
        <v>8009</v>
      </c>
      <c r="G224" s="374" t="s">
        <v>8010</v>
      </c>
      <c r="H224" s="375" t="s">
        <v>8011</v>
      </c>
      <c r="I224" s="363" t="s">
        <v>4820</v>
      </c>
      <c r="J224" s="364" t="s">
        <v>4821</v>
      </c>
      <c r="K224" s="324">
        <v>150</v>
      </c>
      <c r="L224" s="336" t="e">
        <f t="shared" si="6"/>
        <v>#REF!</v>
      </c>
      <c r="M224" s="337" t="e">
        <f>N224*#REF!</f>
        <v>#REF!</v>
      </c>
      <c r="N224" s="338" t="e">
        <f>Q224*#REF!+1</f>
        <v>#REF!</v>
      </c>
      <c r="P224" s="2081">
        <v>42.1</v>
      </c>
      <c r="Q224" s="261">
        <v>42.1</v>
      </c>
    </row>
    <row r="225" spans="1:17" ht="13.5" customHeight="1">
      <c r="A225" s="447">
        <v>1</v>
      </c>
      <c r="B225" s="2508">
        <v>1</v>
      </c>
      <c r="C225" s="341" t="s">
        <v>8615</v>
      </c>
      <c r="D225" s="341" t="s">
        <v>8012</v>
      </c>
      <c r="E225" s="342" t="s">
        <v>8008</v>
      </c>
      <c r="F225" s="384" t="s">
        <v>8009</v>
      </c>
      <c r="G225" s="384" t="s">
        <v>8010</v>
      </c>
      <c r="H225" s="385" t="s">
        <v>8011</v>
      </c>
      <c r="I225" s="334" t="s">
        <v>4811</v>
      </c>
      <c r="J225" s="368" t="s">
        <v>4812</v>
      </c>
      <c r="K225" s="335">
        <v>1500</v>
      </c>
      <c r="L225" s="343" t="e">
        <f t="shared" si="6"/>
        <v>#REF!</v>
      </c>
      <c r="M225" s="344" t="e">
        <f>N225*#REF!</f>
        <v>#REF!</v>
      </c>
      <c r="N225" s="345" t="e">
        <f>Q225*#REF!+1</f>
        <v>#REF!</v>
      </c>
      <c r="P225" s="2081">
        <v>382.52</v>
      </c>
      <c r="Q225" s="261">
        <v>382.52</v>
      </c>
    </row>
    <row r="226" spans="1:17" ht="13.5" customHeight="1">
      <c r="A226" s="447">
        <v>1</v>
      </c>
      <c r="B226" s="2508">
        <v>1</v>
      </c>
      <c r="C226" s="341" t="s">
        <v>8615</v>
      </c>
      <c r="D226" s="341" t="s">
        <v>8013</v>
      </c>
      <c r="E226" s="342" t="s">
        <v>8014</v>
      </c>
      <c r="F226" s="332" t="s">
        <v>9547</v>
      </c>
      <c r="G226" s="332" t="s">
        <v>9550</v>
      </c>
      <c r="H226" s="333"/>
      <c r="I226" s="335" t="s">
        <v>7890</v>
      </c>
      <c r="J226" s="335"/>
      <c r="K226" s="335">
        <v>1</v>
      </c>
      <c r="L226" s="343" t="e">
        <f t="shared" si="6"/>
        <v>#REF!</v>
      </c>
      <c r="M226" s="344" t="e">
        <f>N226*#REF!</f>
        <v>#REF!</v>
      </c>
      <c r="N226" s="345" t="e">
        <f>Q226*#REF!+0.5</f>
        <v>#REF!</v>
      </c>
      <c r="P226" s="2081"/>
      <c r="Q226" s="2083">
        <v>8.5</v>
      </c>
    </row>
    <row r="227" spans="1:17" ht="13.5" customHeight="1">
      <c r="A227" s="447">
        <v>1</v>
      </c>
      <c r="B227" s="2508">
        <v>1</v>
      </c>
      <c r="C227" s="341" t="s">
        <v>8615</v>
      </c>
      <c r="D227" s="341" t="s">
        <v>8015</v>
      </c>
      <c r="E227" s="342" t="s">
        <v>8016</v>
      </c>
      <c r="F227" s="332" t="s">
        <v>9548</v>
      </c>
      <c r="G227" s="332" t="s">
        <v>9551</v>
      </c>
      <c r="H227" s="333"/>
      <c r="I227" s="335" t="s">
        <v>4781</v>
      </c>
      <c r="J227" s="335"/>
      <c r="K227" s="335">
        <v>3</v>
      </c>
      <c r="L227" s="343" t="e">
        <f t="shared" si="6"/>
        <v>#REF!</v>
      </c>
      <c r="M227" s="344" t="e">
        <f>N227*#REF!</f>
        <v>#REF!</v>
      </c>
      <c r="N227" s="345" t="e">
        <f>Q227*#REF!+0.5</f>
        <v>#REF!</v>
      </c>
      <c r="P227" s="2081"/>
      <c r="Q227" s="2083">
        <v>9</v>
      </c>
    </row>
    <row r="228" spans="1:17" ht="13.5" customHeight="1">
      <c r="A228" s="447">
        <v>1</v>
      </c>
      <c r="B228" s="2508">
        <v>1</v>
      </c>
      <c r="C228" s="346" t="s">
        <v>8615</v>
      </c>
      <c r="D228" s="346" t="s">
        <v>8017</v>
      </c>
      <c r="E228" s="383" t="s">
        <v>8018</v>
      </c>
      <c r="F228" s="332" t="s">
        <v>9549</v>
      </c>
      <c r="G228" s="332" t="s">
        <v>9552</v>
      </c>
      <c r="H228" s="333"/>
      <c r="I228" s="372" t="s">
        <v>4781</v>
      </c>
      <c r="J228" s="372"/>
      <c r="K228" s="372">
        <v>3</v>
      </c>
      <c r="L228" s="343" t="e">
        <f t="shared" si="6"/>
        <v>#REF!</v>
      </c>
      <c r="M228" s="353" t="e">
        <f>N228*#REF!</f>
        <v>#REF!</v>
      </c>
      <c r="N228" s="354" t="e">
        <f>Q228*#REF!+0.5</f>
        <v>#REF!</v>
      </c>
      <c r="P228" s="2081"/>
      <c r="Q228" s="2083">
        <v>9</v>
      </c>
    </row>
    <row r="229" spans="1:17" ht="12.75" hidden="1" customHeight="1">
      <c r="A229" s="450">
        <v>0</v>
      </c>
      <c r="B229" s="416"/>
      <c r="C229" s="376" t="s">
        <v>8622</v>
      </c>
      <c r="D229" s="377" t="s">
        <v>8019</v>
      </c>
      <c r="E229" s="397" t="s">
        <v>8008</v>
      </c>
      <c r="F229" s="332" t="s">
        <v>8009</v>
      </c>
      <c r="G229" s="332" t="s">
        <v>8010</v>
      </c>
      <c r="H229" s="285" t="s">
        <v>7900</v>
      </c>
      <c r="I229" s="442" t="s">
        <v>8020</v>
      </c>
      <c r="J229" s="392"/>
      <c r="K229" s="334">
        <v>30</v>
      </c>
      <c r="L229" s="380" t="e">
        <f t="shared" si="6"/>
        <v>#REF!</v>
      </c>
      <c r="M229" s="326" t="e">
        <f>N229*#REF!</f>
        <v>#REF!</v>
      </c>
      <c r="N229" s="381" t="e">
        <f>P229*#REF!+1</f>
        <v>#REF!</v>
      </c>
      <c r="P229" s="382">
        <v>13</v>
      </c>
      <c r="Q229" s="293"/>
    </row>
    <row r="230" spans="1:17" ht="13.5" hidden="1" customHeight="1">
      <c r="A230" s="447">
        <v>1</v>
      </c>
      <c r="B230" s="447"/>
      <c r="C230" s="401" t="s">
        <v>8625</v>
      </c>
      <c r="D230" s="466" t="s">
        <v>8021</v>
      </c>
      <c r="E230" s="402" t="s">
        <v>8008</v>
      </c>
      <c r="F230" s="384" t="s">
        <v>8009</v>
      </c>
      <c r="G230" s="384" t="s">
        <v>8010</v>
      </c>
      <c r="H230" s="375" t="s">
        <v>8022</v>
      </c>
      <c r="I230" s="351" t="s">
        <v>4846</v>
      </c>
      <c r="J230" s="372" t="s">
        <v>4955</v>
      </c>
      <c r="K230" s="392">
        <v>250</v>
      </c>
      <c r="L230" s="393" t="e">
        <f>M230/K230</f>
        <v>#REF!</v>
      </c>
      <c r="M230" s="403" t="e">
        <f>N230*#REF!</f>
        <v>#REF!</v>
      </c>
      <c r="N230" s="404" t="e">
        <f>Q230*#REF!+1</f>
        <v>#REF!</v>
      </c>
      <c r="P230" s="328"/>
      <c r="Q230" s="292">
        <v>85.3</v>
      </c>
    </row>
    <row r="231" spans="1:17" ht="12.75" hidden="1" customHeight="1">
      <c r="A231" s="450">
        <v>0</v>
      </c>
      <c r="B231" s="416"/>
      <c r="C231" s="369" t="s">
        <v>8625</v>
      </c>
      <c r="D231" s="369" t="s">
        <v>8023</v>
      </c>
      <c r="E231" s="383" t="s">
        <v>8008</v>
      </c>
      <c r="F231" s="384" t="s">
        <v>8009</v>
      </c>
      <c r="G231" s="384" t="s">
        <v>8010</v>
      </c>
      <c r="H231" s="349" t="s">
        <v>8006</v>
      </c>
      <c r="I231" s="370" t="s">
        <v>8024</v>
      </c>
      <c r="J231" s="372" t="s">
        <v>8025</v>
      </c>
      <c r="K231" s="372">
        <v>125</v>
      </c>
      <c r="L231" s="386" t="e">
        <f t="shared" si="6"/>
        <v>#REF!</v>
      </c>
      <c r="M231" s="353" t="e">
        <f>N231*#REF!</f>
        <v>#REF!</v>
      </c>
      <c r="N231" s="354" t="e">
        <f>Q231*#REF!+1</f>
        <v>#REF!</v>
      </c>
      <c r="O231" s="290">
        <v>2713</v>
      </c>
      <c r="P231" s="291">
        <v>42.09</v>
      </c>
      <c r="Q231" s="291">
        <v>42.09</v>
      </c>
    </row>
    <row r="232" spans="1:17" ht="12.75" hidden="1" customHeight="1">
      <c r="A232" s="450">
        <v>0</v>
      </c>
      <c r="B232" s="416"/>
      <c r="C232" s="459" t="s">
        <v>8622</v>
      </c>
      <c r="D232" s="460" t="s">
        <v>8026</v>
      </c>
      <c r="E232" s="411" t="s">
        <v>8027</v>
      </c>
      <c r="F232" s="398" t="s">
        <v>9642</v>
      </c>
      <c r="G232" s="398" t="s">
        <v>8028</v>
      </c>
      <c r="H232" s="399" t="s">
        <v>7900</v>
      </c>
      <c r="I232" s="400" t="s">
        <v>6413</v>
      </c>
      <c r="J232" s="392"/>
      <c r="K232" s="372">
        <v>60</v>
      </c>
      <c r="L232" s="462" t="e">
        <f t="shared" si="6"/>
        <v>#REF!</v>
      </c>
      <c r="M232" s="326" t="e">
        <f>N232*#REF!</f>
        <v>#REF!</v>
      </c>
      <c r="N232" s="381" t="e">
        <f>P232*#REF!+1</f>
        <v>#REF!</v>
      </c>
      <c r="P232" s="382">
        <v>32</v>
      </c>
      <c r="Q232" s="293"/>
    </row>
    <row r="233" spans="1:17" ht="12.75" hidden="1" customHeight="1">
      <c r="A233" s="450">
        <v>0</v>
      </c>
      <c r="B233" s="450"/>
      <c r="C233" s="467" t="s">
        <v>8625</v>
      </c>
      <c r="D233" s="467" t="s">
        <v>8029</v>
      </c>
      <c r="E233" s="445" t="s">
        <v>8030</v>
      </c>
      <c r="F233" s="398" t="s">
        <v>8031</v>
      </c>
      <c r="G233" s="398" t="s">
        <v>8032</v>
      </c>
      <c r="H233" s="399"/>
      <c r="I233" s="391" t="s">
        <v>4879</v>
      </c>
      <c r="J233" s="392" t="s">
        <v>9339</v>
      </c>
      <c r="K233" s="392">
        <v>5</v>
      </c>
      <c r="L233" s="393" t="e">
        <f t="shared" si="6"/>
        <v>#REF!</v>
      </c>
      <c r="M233" s="326" t="e">
        <f>N233*#REF!</f>
        <v>#REF!</v>
      </c>
      <c r="N233" s="381" t="e">
        <f>Q233*#REF!+0.5</f>
        <v>#REF!</v>
      </c>
      <c r="O233" s="290">
        <v>2713</v>
      </c>
      <c r="P233" s="291"/>
    </row>
    <row r="234" spans="1:17" ht="12.75" hidden="1" customHeight="1">
      <c r="A234" s="450">
        <v>0</v>
      </c>
      <c r="B234" s="450"/>
      <c r="C234" s="387" t="s">
        <v>8622</v>
      </c>
      <c r="D234" s="444" t="s">
        <v>8033</v>
      </c>
      <c r="E234" s="445" t="s">
        <v>8034</v>
      </c>
      <c r="F234" s="398" t="s">
        <v>8035</v>
      </c>
      <c r="G234" s="398" t="s">
        <v>8036</v>
      </c>
      <c r="H234" s="468"/>
      <c r="I234" s="400" t="s">
        <v>8037</v>
      </c>
      <c r="J234" s="469"/>
      <c r="K234" s="392">
        <v>8</v>
      </c>
      <c r="L234" s="443" t="e">
        <f t="shared" si="6"/>
        <v>#REF!</v>
      </c>
      <c r="M234" s="326" t="e">
        <f>N234*#REF!</f>
        <v>#REF!</v>
      </c>
      <c r="N234" s="327" t="e">
        <f>P234*#REF!+1</f>
        <v>#REF!</v>
      </c>
      <c r="O234" s="355"/>
      <c r="P234" s="439">
        <v>16</v>
      </c>
      <c r="Q234" s="293"/>
    </row>
    <row r="235" spans="1:17" ht="12.75" hidden="1" customHeight="1">
      <c r="A235" s="450">
        <v>0</v>
      </c>
      <c r="B235" s="450"/>
      <c r="C235" s="318" t="s">
        <v>8622</v>
      </c>
      <c r="D235" s="319" t="s">
        <v>8038</v>
      </c>
      <c r="E235" s="320" t="s">
        <v>8039</v>
      </c>
      <c r="F235" s="398" t="s">
        <v>9122</v>
      </c>
      <c r="G235" s="398" t="s">
        <v>9123</v>
      </c>
      <c r="H235" s="468"/>
      <c r="I235" s="400" t="s">
        <v>9124</v>
      </c>
      <c r="J235" s="469"/>
      <c r="K235" s="324">
        <v>12</v>
      </c>
      <c r="L235" s="365" t="e">
        <f t="shared" si="6"/>
        <v>#REF!</v>
      </c>
      <c r="M235" s="326" t="e">
        <f>N235*#REF!</f>
        <v>#REF!</v>
      </c>
      <c r="N235" s="327" t="e">
        <f>P235*#REF!+1</f>
        <v>#REF!</v>
      </c>
      <c r="O235" s="355"/>
      <c r="P235" s="439">
        <v>18</v>
      </c>
      <c r="Q235" s="293"/>
    </row>
    <row r="236" spans="1:17" ht="13.5" customHeight="1">
      <c r="A236" s="447">
        <v>1</v>
      </c>
      <c r="B236" s="2508">
        <v>1</v>
      </c>
      <c r="C236" s="341" t="s">
        <v>8615</v>
      </c>
      <c r="D236" s="341" t="s">
        <v>9125</v>
      </c>
      <c r="E236" s="342" t="s">
        <v>9126</v>
      </c>
      <c r="F236" s="470" t="s">
        <v>9127</v>
      </c>
      <c r="G236" s="331" t="s">
        <v>9128</v>
      </c>
      <c r="H236" s="414" t="s">
        <v>7976</v>
      </c>
      <c r="I236" s="324" t="s">
        <v>4820</v>
      </c>
      <c r="J236" s="364" t="s">
        <v>4821</v>
      </c>
      <c r="K236" s="335">
        <v>150</v>
      </c>
      <c r="L236" s="343" t="e">
        <f t="shared" si="6"/>
        <v>#REF!</v>
      </c>
      <c r="M236" s="344" t="e">
        <f>N236*#REF!</f>
        <v>#REF!</v>
      </c>
      <c r="N236" s="345" t="e">
        <f>Q236*#REF!</f>
        <v>#REF!</v>
      </c>
      <c r="P236" s="2081">
        <v>2.75</v>
      </c>
      <c r="Q236" s="261">
        <v>2.75</v>
      </c>
    </row>
    <row r="237" spans="1:17" ht="13.5" customHeight="1">
      <c r="A237" s="447">
        <v>1</v>
      </c>
      <c r="B237" s="2508">
        <v>1</v>
      </c>
      <c r="C237" s="346" t="s">
        <v>8615</v>
      </c>
      <c r="D237" s="346" t="s">
        <v>9129</v>
      </c>
      <c r="E237" s="383" t="s">
        <v>9126</v>
      </c>
      <c r="F237" s="471" t="s">
        <v>9127</v>
      </c>
      <c r="G237" s="383" t="s">
        <v>9128</v>
      </c>
      <c r="H237" s="472" t="s">
        <v>7976</v>
      </c>
      <c r="I237" s="372" t="s">
        <v>4811</v>
      </c>
      <c r="J237" s="371" t="s">
        <v>4812</v>
      </c>
      <c r="K237" s="372">
        <v>1500</v>
      </c>
      <c r="L237" s="386" t="e">
        <f t="shared" si="6"/>
        <v>#REF!</v>
      </c>
      <c r="M237" s="353" t="e">
        <f>N237*#REF!</f>
        <v>#REF!</v>
      </c>
      <c r="N237" s="354" t="e">
        <f>Q237*#REF!</f>
        <v>#REF!</v>
      </c>
      <c r="P237" s="2081">
        <v>8.6999999999999993</v>
      </c>
      <c r="Q237" s="261">
        <v>8.6999999999999993</v>
      </c>
    </row>
    <row r="238" spans="1:17" ht="12.75" hidden="1" customHeight="1">
      <c r="A238" s="450">
        <v>0</v>
      </c>
      <c r="B238" s="416"/>
      <c r="C238" s="376" t="s">
        <v>8622</v>
      </c>
      <c r="D238" s="377" t="s">
        <v>9130</v>
      </c>
      <c r="E238" s="405" t="s">
        <v>9131</v>
      </c>
      <c r="F238" s="406" t="s">
        <v>9127</v>
      </c>
      <c r="G238" s="406" t="s">
        <v>9128</v>
      </c>
      <c r="H238" s="285" t="s">
        <v>4945</v>
      </c>
      <c r="I238" s="379">
        <v>150</v>
      </c>
      <c r="J238" s="335"/>
      <c r="K238" s="335">
        <v>150</v>
      </c>
      <c r="L238" s="380" t="e">
        <f t="shared" si="6"/>
        <v>#REF!</v>
      </c>
      <c r="M238" s="326" t="e">
        <f>N238*#REF!</f>
        <v>#REF!</v>
      </c>
      <c r="N238" s="381" t="e">
        <f>P238*#REF!+1</f>
        <v>#REF!</v>
      </c>
      <c r="P238" s="382">
        <v>8.5</v>
      </c>
      <c r="Q238" s="293"/>
    </row>
    <row r="239" spans="1:17" ht="12.75" hidden="1" customHeight="1">
      <c r="A239" s="450">
        <v>0</v>
      </c>
      <c r="B239" s="416"/>
      <c r="C239" s="376" t="s">
        <v>8622</v>
      </c>
      <c r="D239" s="377" t="s">
        <v>9132</v>
      </c>
      <c r="E239" s="405" t="s">
        <v>9131</v>
      </c>
      <c r="F239" s="406" t="s">
        <v>9127</v>
      </c>
      <c r="G239" s="406" t="s">
        <v>9128</v>
      </c>
      <c r="H239" s="285" t="s">
        <v>7900</v>
      </c>
      <c r="I239" s="379" t="s">
        <v>6495</v>
      </c>
      <c r="J239" s="335"/>
      <c r="K239" s="335">
        <v>240</v>
      </c>
      <c r="L239" s="380" t="e">
        <f t="shared" si="6"/>
        <v>#REF!</v>
      </c>
      <c r="M239" s="326" t="e">
        <f>N239*#REF!</f>
        <v>#REF!</v>
      </c>
      <c r="N239" s="327" t="e">
        <f>P239*#REF!+1</f>
        <v>#REF!</v>
      </c>
      <c r="P239" s="382">
        <v>15.5</v>
      </c>
      <c r="Q239" s="293"/>
    </row>
    <row r="240" spans="1:17" ht="13.5" hidden="1" customHeight="1">
      <c r="A240" s="450">
        <v>1</v>
      </c>
      <c r="B240" s="416"/>
      <c r="C240" s="341" t="s">
        <v>8625</v>
      </c>
      <c r="D240" s="341" t="s">
        <v>9133</v>
      </c>
      <c r="E240" s="342" t="s">
        <v>9134</v>
      </c>
      <c r="F240" s="332" t="s">
        <v>9135</v>
      </c>
      <c r="G240" s="332" t="s">
        <v>9136</v>
      </c>
      <c r="H240" s="333" t="s">
        <v>7912</v>
      </c>
      <c r="I240" s="334" t="s">
        <v>8024</v>
      </c>
      <c r="J240" s="335" t="s">
        <v>8025</v>
      </c>
      <c r="K240" s="335">
        <v>125</v>
      </c>
      <c r="L240" s="343" t="e">
        <f t="shared" si="6"/>
        <v>#REF!</v>
      </c>
      <c r="M240" s="344" t="e">
        <f>N240*#REF!</f>
        <v>#REF!</v>
      </c>
      <c r="N240" s="345" t="e">
        <f>Q240*#REF!+0.5</f>
        <v>#REF!</v>
      </c>
      <c r="P240" s="308">
        <v>12.35</v>
      </c>
      <c r="Q240" s="308">
        <v>12.35</v>
      </c>
    </row>
    <row r="241" spans="1:17" ht="12.75" hidden="1" customHeight="1">
      <c r="A241" s="450">
        <v>0</v>
      </c>
      <c r="B241" s="416"/>
      <c r="C241" s="376" t="s">
        <v>8622</v>
      </c>
      <c r="D241" s="377" t="s">
        <v>9137</v>
      </c>
      <c r="E241" s="405" t="s">
        <v>9131</v>
      </c>
      <c r="F241" s="406" t="s">
        <v>9127</v>
      </c>
      <c r="G241" s="406" t="s">
        <v>9128</v>
      </c>
      <c r="H241" s="285" t="s">
        <v>7900</v>
      </c>
      <c r="I241" s="379" t="s">
        <v>6413</v>
      </c>
      <c r="J241" s="335"/>
      <c r="K241" s="335">
        <v>60</v>
      </c>
      <c r="L241" s="380" t="e">
        <f t="shared" ref="L241:L258" si="7">M241/K241</f>
        <v>#REF!</v>
      </c>
      <c r="M241" s="326" t="e">
        <f>N241*#REF!</f>
        <v>#REF!</v>
      </c>
      <c r="N241" s="327" t="e">
        <f>P241*#REF!+1</f>
        <v>#REF!</v>
      </c>
      <c r="P241" s="382">
        <v>7</v>
      </c>
      <c r="Q241" s="293"/>
    </row>
    <row r="242" spans="1:17" ht="13.5" hidden="1" customHeight="1">
      <c r="A242" s="450">
        <v>1</v>
      </c>
      <c r="B242" s="416"/>
      <c r="C242" s="341" t="s">
        <v>8625</v>
      </c>
      <c r="D242" s="473" t="s">
        <v>9138</v>
      </c>
      <c r="E242" s="383" t="s">
        <v>9139</v>
      </c>
      <c r="F242" s="384" t="s">
        <v>9140</v>
      </c>
      <c r="G242" s="384" t="s">
        <v>9141</v>
      </c>
      <c r="H242" s="385" t="s">
        <v>9142</v>
      </c>
      <c r="I242" s="379" t="s">
        <v>8024</v>
      </c>
      <c r="J242" s="335" t="s">
        <v>8025</v>
      </c>
      <c r="K242" s="335">
        <v>125</v>
      </c>
      <c r="L242" s="386" t="e">
        <f>M242/K242</f>
        <v>#REF!</v>
      </c>
      <c r="M242" s="344" t="e">
        <f>N242*#REF!</f>
        <v>#REF!</v>
      </c>
      <c r="N242" s="345" t="e">
        <f>Q242*#REF!+0.5</f>
        <v>#REF!</v>
      </c>
      <c r="P242" s="328"/>
      <c r="Q242" s="292">
        <v>10.99</v>
      </c>
    </row>
    <row r="243" spans="1:17" ht="12.75" hidden="1" customHeight="1">
      <c r="A243" s="450">
        <v>0</v>
      </c>
      <c r="B243" s="416"/>
      <c r="C243" s="369" t="s">
        <v>8625</v>
      </c>
      <c r="D243" s="369" t="s">
        <v>9143</v>
      </c>
      <c r="E243" s="383" t="s">
        <v>9139</v>
      </c>
      <c r="F243" s="384" t="s">
        <v>9140</v>
      </c>
      <c r="G243" s="384" t="s">
        <v>9141</v>
      </c>
      <c r="H243" s="385" t="s">
        <v>9142</v>
      </c>
      <c r="I243" s="370" t="s">
        <v>4846</v>
      </c>
      <c r="J243" s="372" t="s">
        <v>4955</v>
      </c>
      <c r="K243" s="372">
        <v>250</v>
      </c>
      <c r="L243" s="474" t="e">
        <f t="shared" si="7"/>
        <v>#REF!</v>
      </c>
      <c r="M243" s="475" t="e">
        <f>N243*#REF!</f>
        <v>#REF!</v>
      </c>
      <c r="N243" s="476" t="e">
        <f>Q243*#REF!+0.5</f>
        <v>#REF!</v>
      </c>
      <c r="O243" s="290">
        <v>990</v>
      </c>
      <c r="P243" s="291">
        <v>19.11</v>
      </c>
      <c r="Q243" s="291"/>
    </row>
    <row r="244" spans="1:17" ht="13.5" customHeight="1">
      <c r="A244" s="447">
        <v>1</v>
      </c>
      <c r="B244" s="447">
        <v>1</v>
      </c>
      <c r="C244" s="401" t="s">
        <v>8615</v>
      </c>
      <c r="D244" s="401" t="s">
        <v>9144</v>
      </c>
      <c r="E244" s="402" t="s">
        <v>9145</v>
      </c>
      <c r="F244" s="389" t="s">
        <v>9146</v>
      </c>
      <c r="G244" s="389" t="s">
        <v>9147</v>
      </c>
      <c r="H244" s="390" t="s">
        <v>9148</v>
      </c>
      <c r="I244" s="392" t="s">
        <v>8024</v>
      </c>
      <c r="J244" s="392" t="s">
        <v>7843</v>
      </c>
      <c r="K244" s="392">
        <v>150</v>
      </c>
      <c r="L244" s="393" t="e">
        <f t="shared" si="7"/>
        <v>#REF!</v>
      </c>
      <c r="M244" s="403" t="e">
        <f>N244*#REF!</f>
        <v>#REF!</v>
      </c>
      <c r="N244" s="404" t="e">
        <f>Q244*#REF!+1</f>
        <v>#REF!</v>
      </c>
      <c r="P244" s="2081">
        <v>145.81</v>
      </c>
      <c r="Q244" s="261">
        <v>145.81</v>
      </c>
    </row>
    <row r="245" spans="1:17" ht="13.5" hidden="1" customHeight="1">
      <c r="A245" s="450">
        <v>1</v>
      </c>
      <c r="B245" s="416"/>
      <c r="C245" s="346" t="s">
        <v>8625</v>
      </c>
      <c r="D245" s="346" t="s">
        <v>9149</v>
      </c>
      <c r="E245" s="383" t="s">
        <v>9150</v>
      </c>
      <c r="F245" s="384" t="s">
        <v>9146</v>
      </c>
      <c r="G245" s="384" t="s">
        <v>9147</v>
      </c>
      <c r="H245" s="385" t="s">
        <v>6504</v>
      </c>
      <c r="I245" s="370" t="s">
        <v>8024</v>
      </c>
      <c r="J245" s="372" t="s">
        <v>8025</v>
      </c>
      <c r="K245" s="372">
        <v>125</v>
      </c>
      <c r="L245" s="386" t="e">
        <f t="shared" si="7"/>
        <v>#REF!</v>
      </c>
      <c r="M245" s="353" t="e">
        <f>N245*#REF!</f>
        <v>#REF!</v>
      </c>
      <c r="N245" s="354" t="e">
        <f>Q245*#REF!+1</f>
        <v>#REF!</v>
      </c>
      <c r="P245" s="308">
        <v>79.36</v>
      </c>
      <c r="Q245" s="308">
        <v>79.36</v>
      </c>
    </row>
    <row r="246" spans="1:17" s="487" customFormat="1" ht="12.75" hidden="1" customHeight="1">
      <c r="A246" s="450">
        <v>0</v>
      </c>
      <c r="B246" s="416"/>
      <c r="C246" s="367" t="s">
        <v>8622</v>
      </c>
      <c r="D246" s="477" t="s">
        <v>9151</v>
      </c>
      <c r="E246" s="478" t="s">
        <v>9152</v>
      </c>
      <c r="F246" s="479" t="s">
        <v>9153</v>
      </c>
      <c r="G246" s="479" t="s">
        <v>9152</v>
      </c>
      <c r="H246" s="480" t="s">
        <v>7900</v>
      </c>
      <c r="I246" s="481" t="s">
        <v>6413</v>
      </c>
      <c r="J246" s="482"/>
      <c r="K246" s="483">
        <v>60</v>
      </c>
      <c r="L246" s="484" t="e">
        <f t="shared" si="7"/>
        <v>#REF!</v>
      </c>
      <c r="M246" s="326" t="e">
        <f>N246*#REF!</f>
        <v>#REF!</v>
      </c>
      <c r="N246" s="381" t="e">
        <f>P246*#REF!+1</f>
        <v>#REF!</v>
      </c>
      <c r="O246" s="485"/>
      <c r="P246" s="486"/>
    </row>
    <row r="247" spans="1:17" ht="13.5" customHeight="1">
      <c r="A247" s="447">
        <v>1</v>
      </c>
      <c r="B247" s="2508">
        <v>1</v>
      </c>
      <c r="C247" s="341" t="s">
        <v>8615</v>
      </c>
      <c r="D247" s="341" t="s">
        <v>9154</v>
      </c>
      <c r="E247" s="342" t="s">
        <v>9155</v>
      </c>
      <c r="F247" s="374" t="s">
        <v>9156</v>
      </c>
      <c r="G247" s="374" t="s">
        <v>9157</v>
      </c>
      <c r="H247" s="375" t="s">
        <v>9158</v>
      </c>
      <c r="I247" s="363" t="s">
        <v>4820</v>
      </c>
      <c r="J247" s="364" t="s">
        <v>4821</v>
      </c>
      <c r="K247" s="335">
        <v>150</v>
      </c>
      <c r="L247" s="343" t="e">
        <f t="shared" si="7"/>
        <v>#REF!</v>
      </c>
      <c r="M247" s="344" t="e">
        <f>N247*#REF!</f>
        <v>#REF!</v>
      </c>
      <c r="N247" s="345" t="e">
        <f>Q247*#REF!</f>
        <v>#REF!</v>
      </c>
      <c r="P247" s="2081">
        <v>4.75</v>
      </c>
      <c r="Q247" s="261">
        <v>4.75</v>
      </c>
    </row>
    <row r="248" spans="1:17" ht="13.5" customHeight="1">
      <c r="A248" s="447">
        <v>1</v>
      </c>
      <c r="B248" s="2508">
        <v>1</v>
      </c>
      <c r="C248" s="341" t="s">
        <v>8615</v>
      </c>
      <c r="D248" s="341" t="s">
        <v>9159</v>
      </c>
      <c r="E248" s="342" t="s">
        <v>9155</v>
      </c>
      <c r="F248" s="332" t="s">
        <v>9156</v>
      </c>
      <c r="G248" s="332" t="s">
        <v>9157</v>
      </c>
      <c r="H248" s="333" t="s">
        <v>9158</v>
      </c>
      <c r="I248" s="334" t="s">
        <v>4803</v>
      </c>
      <c r="J248" s="368" t="s">
        <v>4804</v>
      </c>
      <c r="K248" s="335">
        <v>300</v>
      </c>
      <c r="L248" s="343" t="e">
        <f t="shared" si="7"/>
        <v>#REF!</v>
      </c>
      <c r="M248" s="344" t="e">
        <f>N248*#REF!</f>
        <v>#REF!</v>
      </c>
      <c r="N248" s="345" t="e">
        <f>Q248*#REF!</f>
        <v>#REF!</v>
      </c>
      <c r="P248" s="2081">
        <v>7.44</v>
      </c>
      <c r="Q248" s="261">
        <v>7.44</v>
      </c>
    </row>
    <row r="249" spans="1:17" ht="12.75" hidden="1" customHeight="1">
      <c r="A249" s="450">
        <v>0</v>
      </c>
      <c r="B249" s="416"/>
      <c r="C249" s="376" t="s">
        <v>8622</v>
      </c>
      <c r="D249" s="377" t="s">
        <v>9160</v>
      </c>
      <c r="E249" s="378" t="s">
        <v>9161</v>
      </c>
      <c r="F249" s="357" t="s">
        <v>9156</v>
      </c>
      <c r="G249" s="357" t="s">
        <v>9157</v>
      </c>
      <c r="H249" s="285" t="s">
        <v>7900</v>
      </c>
      <c r="I249" s="379" t="s">
        <v>4943</v>
      </c>
      <c r="J249" s="335"/>
      <c r="K249" s="335">
        <v>400</v>
      </c>
      <c r="L249" s="380" t="e">
        <f t="shared" si="7"/>
        <v>#REF!</v>
      </c>
      <c r="M249" s="326" t="e">
        <f>N249*#REF!</f>
        <v>#REF!</v>
      </c>
      <c r="N249" s="381" t="e">
        <f>P249*#REF!+1</f>
        <v>#REF!</v>
      </c>
      <c r="P249" s="382">
        <v>16.5</v>
      </c>
      <c r="Q249" s="293"/>
    </row>
    <row r="250" spans="1:17" ht="13.5" customHeight="1">
      <c r="A250" s="447">
        <v>1</v>
      </c>
      <c r="B250" s="2508">
        <v>1</v>
      </c>
      <c r="C250" s="346" t="s">
        <v>8615</v>
      </c>
      <c r="D250" s="346" t="s">
        <v>9162</v>
      </c>
      <c r="E250" s="383" t="s">
        <v>9155</v>
      </c>
      <c r="F250" s="384" t="s">
        <v>9156</v>
      </c>
      <c r="G250" s="384" t="s">
        <v>9157</v>
      </c>
      <c r="H250" s="385" t="s">
        <v>9158</v>
      </c>
      <c r="I250" s="370" t="s">
        <v>4811</v>
      </c>
      <c r="J250" s="371" t="s">
        <v>4812</v>
      </c>
      <c r="K250" s="372">
        <v>1500</v>
      </c>
      <c r="L250" s="386" t="e">
        <f t="shared" si="7"/>
        <v>#REF!</v>
      </c>
      <c r="M250" s="353" t="e">
        <f>N250*#REF!</f>
        <v>#REF!</v>
      </c>
      <c r="N250" s="354" t="e">
        <f>Q250*#REF!+0.5</f>
        <v>#REF!</v>
      </c>
      <c r="P250" s="2081">
        <v>27.71</v>
      </c>
      <c r="Q250" s="261">
        <v>27.71</v>
      </c>
    </row>
    <row r="251" spans="1:17" ht="13.5" hidden="1" customHeight="1">
      <c r="A251" s="450">
        <v>1</v>
      </c>
      <c r="B251" s="416"/>
      <c r="C251" s="341" t="s">
        <v>8625</v>
      </c>
      <c r="D251" s="341" t="s">
        <v>9163</v>
      </c>
      <c r="E251" s="342" t="s">
        <v>9161</v>
      </c>
      <c r="F251" s="332" t="s">
        <v>9156</v>
      </c>
      <c r="G251" s="332" t="s">
        <v>9157</v>
      </c>
      <c r="H251" s="333" t="s">
        <v>9164</v>
      </c>
      <c r="I251" s="334" t="s">
        <v>4846</v>
      </c>
      <c r="J251" s="335" t="s">
        <v>4955</v>
      </c>
      <c r="K251" s="335">
        <v>250</v>
      </c>
      <c r="L251" s="343" t="e">
        <f t="shared" si="7"/>
        <v>#REF!</v>
      </c>
      <c r="M251" s="344" t="e">
        <f>N251*#REF!</f>
        <v>#REF!</v>
      </c>
      <c r="N251" s="345" t="e">
        <f>Q251*#REF!+0.5</f>
        <v>#REF!</v>
      </c>
      <c r="P251" s="503">
        <v>9.2899999999999991</v>
      </c>
      <c r="Q251" s="503">
        <v>9.2899999999999991</v>
      </c>
    </row>
    <row r="252" spans="1:17" ht="12.75" hidden="1" customHeight="1">
      <c r="A252" s="450">
        <v>0</v>
      </c>
      <c r="B252" s="416"/>
      <c r="C252" s="376" t="s">
        <v>8622</v>
      </c>
      <c r="D252" s="377" t="s">
        <v>9165</v>
      </c>
      <c r="E252" s="397" t="s">
        <v>9161</v>
      </c>
      <c r="F252" s="332" t="s">
        <v>9156</v>
      </c>
      <c r="G252" s="332" t="s">
        <v>9157</v>
      </c>
      <c r="H252" s="285" t="s">
        <v>7900</v>
      </c>
      <c r="I252" s="379" t="s">
        <v>6495</v>
      </c>
      <c r="J252" s="335"/>
      <c r="K252" s="335">
        <v>240</v>
      </c>
      <c r="L252" s="380" t="e">
        <f t="shared" si="7"/>
        <v>#REF!</v>
      </c>
      <c r="M252" s="326" t="e">
        <f>N252*#REF!</f>
        <v>#REF!</v>
      </c>
      <c r="N252" s="327" t="e">
        <f>P252*#REF!+1</f>
        <v>#REF!</v>
      </c>
      <c r="P252" s="382">
        <v>12</v>
      </c>
      <c r="Q252" s="293"/>
    </row>
    <row r="253" spans="1:17" ht="12.75" hidden="1" customHeight="1">
      <c r="A253" s="450">
        <v>0</v>
      </c>
      <c r="B253" s="416"/>
      <c r="C253" s="376" t="s">
        <v>8622</v>
      </c>
      <c r="D253" s="377" t="s">
        <v>9166</v>
      </c>
      <c r="E253" s="397" t="s">
        <v>9161</v>
      </c>
      <c r="F253" s="332" t="s">
        <v>9156</v>
      </c>
      <c r="G253" s="332" t="s">
        <v>9157</v>
      </c>
      <c r="H253" s="285" t="s">
        <v>7900</v>
      </c>
      <c r="I253" s="379">
        <v>150</v>
      </c>
      <c r="J253" s="335"/>
      <c r="K253" s="335">
        <v>150</v>
      </c>
      <c r="L253" s="380" t="e">
        <f t="shared" si="7"/>
        <v>#REF!</v>
      </c>
      <c r="M253" s="326" t="e">
        <f>N253*#REF!</f>
        <v>#REF!</v>
      </c>
      <c r="N253" s="327" t="e">
        <f>P253*#REF!+1</f>
        <v>#REF!</v>
      </c>
      <c r="P253" s="382">
        <v>7</v>
      </c>
      <c r="Q253" s="293"/>
    </row>
    <row r="254" spans="1:17" ht="12.75" hidden="1" customHeight="1">
      <c r="A254" s="450">
        <v>0</v>
      </c>
      <c r="B254" s="416"/>
      <c r="C254" s="376" t="s">
        <v>8625</v>
      </c>
      <c r="D254" s="376" t="s">
        <v>9167</v>
      </c>
      <c r="E254" s="397" t="s">
        <v>9161</v>
      </c>
      <c r="F254" s="332" t="s">
        <v>9156</v>
      </c>
      <c r="G254" s="332" t="s">
        <v>9157</v>
      </c>
      <c r="H254" s="333" t="s">
        <v>7912</v>
      </c>
      <c r="I254" s="334" t="s">
        <v>4846</v>
      </c>
      <c r="J254" s="335" t="s">
        <v>4955</v>
      </c>
      <c r="K254" s="335">
        <v>250</v>
      </c>
      <c r="L254" s="343" t="e">
        <f t="shared" si="7"/>
        <v>#REF!</v>
      </c>
      <c r="M254" s="326" t="e">
        <f>N254*#REF!</f>
        <v>#REF!</v>
      </c>
      <c r="N254" s="381" t="e">
        <f>Q254*#REF!+0.5</f>
        <v>#REF!</v>
      </c>
      <c r="O254" s="290">
        <v>1050</v>
      </c>
      <c r="P254" s="291">
        <v>11.48</v>
      </c>
      <c r="Q254" s="291">
        <v>11.48</v>
      </c>
    </row>
    <row r="255" spans="1:17" ht="13.5" hidden="1" customHeight="1">
      <c r="A255" s="450">
        <v>1</v>
      </c>
      <c r="B255" s="416"/>
      <c r="C255" s="346" t="s">
        <v>8625</v>
      </c>
      <c r="D255" s="346" t="s">
        <v>9168</v>
      </c>
      <c r="E255" s="383" t="s">
        <v>9169</v>
      </c>
      <c r="F255" s="384" t="s">
        <v>9156</v>
      </c>
      <c r="G255" s="384" t="s">
        <v>9170</v>
      </c>
      <c r="H255" s="385" t="s">
        <v>9164</v>
      </c>
      <c r="I255" s="370" t="s">
        <v>4826</v>
      </c>
      <c r="J255" s="372" t="s">
        <v>4827</v>
      </c>
      <c r="K255" s="372">
        <v>500</v>
      </c>
      <c r="L255" s="386" t="e">
        <f t="shared" si="7"/>
        <v>#REF!</v>
      </c>
      <c r="M255" s="353" t="e">
        <f>N255*#REF!</f>
        <v>#REF!</v>
      </c>
      <c r="N255" s="354" t="e">
        <f>Q255*#REF!+0.5</f>
        <v>#REF!</v>
      </c>
      <c r="P255" s="308">
        <v>16.28</v>
      </c>
      <c r="Q255" s="308">
        <v>16.28</v>
      </c>
    </row>
    <row r="256" spans="1:17" ht="12.75" hidden="1" customHeight="1">
      <c r="A256" s="450">
        <v>0</v>
      </c>
      <c r="B256" s="416"/>
      <c r="C256" s="459" t="s">
        <v>8625</v>
      </c>
      <c r="D256" s="459" t="s">
        <v>9171</v>
      </c>
      <c r="E256" s="461" t="s">
        <v>9161</v>
      </c>
      <c r="F256" s="384"/>
      <c r="G256" s="384"/>
      <c r="H256" s="385" t="s">
        <v>7912</v>
      </c>
      <c r="I256" s="370" t="s">
        <v>4826</v>
      </c>
      <c r="J256" s="372" t="s">
        <v>4827</v>
      </c>
      <c r="K256" s="372">
        <v>500</v>
      </c>
      <c r="L256" s="386" t="e">
        <f t="shared" si="7"/>
        <v>#REF!</v>
      </c>
      <c r="M256" s="326" t="e">
        <f>N256*#REF!</f>
        <v>#REF!</v>
      </c>
      <c r="N256" s="381" t="e">
        <f>Q256*#REF!+0.5</f>
        <v>#REF!</v>
      </c>
      <c r="O256" s="290">
        <v>1050</v>
      </c>
      <c r="P256" s="396">
        <v>20.67</v>
      </c>
      <c r="Q256" s="396">
        <v>20.67</v>
      </c>
    </row>
    <row r="257" spans="1:17" ht="13.5" hidden="1" customHeight="1">
      <c r="A257" s="341">
        <v>1</v>
      </c>
      <c r="B257" s="341"/>
      <c r="C257" s="401" t="s">
        <v>8625</v>
      </c>
      <c r="D257" s="401" t="s">
        <v>9172</v>
      </c>
      <c r="E257" s="402" t="s">
        <v>7897</v>
      </c>
      <c r="F257" s="389" t="s">
        <v>7898</v>
      </c>
      <c r="G257" s="389" t="s">
        <v>7899</v>
      </c>
      <c r="H257" s="390" t="s">
        <v>7989</v>
      </c>
      <c r="I257" s="391" t="s">
        <v>4846</v>
      </c>
      <c r="J257" s="392" t="s">
        <v>4955</v>
      </c>
      <c r="K257" s="392">
        <v>250</v>
      </c>
      <c r="L257" s="393" t="e">
        <f t="shared" si="7"/>
        <v>#REF!</v>
      </c>
      <c r="M257" s="353" t="e">
        <f>N257*#REF!</f>
        <v>#REF!</v>
      </c>
      <c r="N257" s="354" t="e">
        <f>Q257*#REF!+1</f>
        <v>#REF!</v>
      </c>
      <c r="P257" s="308">
        <v>19.55</v>
      </c>
      <c r="Q257" s="308">
        <v>19.55</v>
      </c>
    </row>
    <row r="258" spans="1:17" ht="12.75" hidden="1" customHeight="1">
      <c r="A258" s="450">
        <v>0</v>
      </c>
      <c r="B258" s="2509"/>
      <c r="C258" s="489" t="s">
        <v>8622</v>
      </c>
      <c r="D258" s="408" t="s">
        <v>9173</v>
      </c>
      <c r="E258" s="357" t="s">
        <v>9174</v>
      </c>
      <c r="F258" s="357"/>
      <c r="G258" s="357"/>
      <c r="H258" s="285" t="s">
        <v>9175</v>
      </c>
      <c r="I258" s="490" t="s">
        <v>9176</v>
      </c>
      <c r="K258" s="286">
        <v>140</v>
      </c>
      <c r="L258" s="491" t="e">
        <f t="shared" si="7"/>
        <v>#REF!</v>
      </c>
      <c r="M258" s="326" t="e">
        <f>N258*#REF!</f>
        <v>#REF!</v>
      </c>
      <c r="N258" s="327" t="e">
        <f>P258*#REF!+1</f>
        <v>#REF!</v>
      </c>
      <c r="P258" s="382">
        <v>8.5</v>
      </c>
      <c r="Q258" s="293"/>
    </row>
    <row r="259" spans="1:17" hidden="1">
      <c r="E259" s="332"/>
      <c r="F259" s="332"/>
      <c r="G259" s="332"/>
      <c r="H259" s="333"/>
      <c r="Q259" s="293"/>
    </row>
    <row r="260" spans="1:17" hidden="1">
      <c r="A260" s="492"/>
      <c r="B260" s="492"/>
      <c r="C260" s="492"/>
      <c r="D260" s="493"/>
      <c r="E260" s="494"/>
      <c r="F260" s="494"/>
      <c r="G260" s="494"/>
      <c r="H260" s="333"/>
      <c r="I260" s="495"/>
      <c r="J260" s="495"/>
      <c r="K260" s="495"/>
      <c r="L260" s="496"/>
      <c r="M260" s="497"/>
      <c r="N260" s="498"/>
      <c r="Q260" s="293"/>
    </row>
    <row r="261" spans="1:17" ht="23.85" hidden="1" customHeight="1">
      <c r="A261" s="88" t="s">
        <v>8692</v>
      </c>
      <c r="B261" s="88"/>
      <c r="C261" s="2678" t="s">
        <v>9506</v>
      </c>
      <c r="D261" s="2678"/>
      <c r="E261" s="2678"/>
      <c r="F261" s="2678"/>
      <c r="G261" s="2678"/>
      <c r="H261" s="2678"/>
      <c r="I261" s="2678"/>
      <c r="J261" s="2678"/>
      <c r="K261" s="2678"/>
      <c r="L261" s="2678"/>
      <c r="M261" s="2678"/>
      <c r="N261" s="2678"/>
      <c r="Q261" s="293"/>
    </row>
    <row r="262" spans="1:17" ht="12.75" hidden="1" customHeight="1">
      <c r="A262" s="88" t="s">
        <v>8690</v>
      </c>
      <c r="B262" s="88"/>
      <c r="C262" s="2678" t="s">
        <v>9177</v>
      </c>
      <c r="D262" s="2678"/>
      <c r="E262" s="2678"/>
      <c r="F262" s="2678"/>
      <c r="G262" s="2678"/>
      <c r="H262" s="2678"/>
      <c r="I262" s="2678"/>
      <c r="J262" s="2678"/>
      <c r="K262" s="2678"/>
      <c r="L262" s="2678"/>
      <c r="M262" s="2678"/>
      <c r="N262" s="2678"/>
      <c r="Q262" s="293"/>
    </row>
    <row r="263" spans="1:17" ht="12.75" hidden="1" customHeight="1">
      <c r="A263" s="88" t="s">
        <v>8690</v>
      </c>
      <c r="B263" s="88"/>
      <c r="C263" s="2678" t="s">
        <v>9178</v>
      </c>
      <c r="D263" s="2678"/>
      <c r="E263" s="2678"/>
      <c r="F263" s="2678"/>
      <c r="G263" s="2678"/>
      <c r="H263" s="2678"/>
      <c r="I263" s="2678"/>
      <c r="J263" s="2678"/>
      <c r="K263" s="2678"/>
      <c r="L263" s="2678"/>
      <c r="M263" s="2678"/>
      <c r="N263" s="2678"/>
      <c r="Q263" s="293"/>
    </row>
    <row r="264" spans="1:17" ht="13.5" customHeight="1">
      <c r="A264" s="401">
        <v>1</v>
      </c>
      <c r="B264" s="401">
        <v>1</v>
      </c>
      <c r="C264" s="401" t="s">
        <v>8615</v>
      </c>
      <c r="D264" s="401" t="s">
        <v>9179</v>
      </c>
      <c r="E264" s="402" t="s">
        <v>9180</v>
      </c>
      <c r="F264" s="389" t="s">
        <v>9181</v>
      </c>
      <c r="G264" s="389" t="s">
        <v>9182</v>
      </c>
      <c r="H264" s="390" t="s">
        <v>9183</v>
      </c>
      <c r="I264" s="391" t="s">
        <v>9184</v>
      </c>
      <c r="J264" s="392" t="s">
        <v>9339</v>
      </c>
      <c r="K264" s="392">
        <v>40</v>
      </c>
      <c r="L264" s="393" t="e">
        <f t="shared" ref="L264:L295" si="8">M264/K264</f>
        <v>#REF!</v>
      </c>
      <c r="M264" s="403" t="e">
        <f>N264*#REF!</f>
        <v>#REF!</v>
      </c>
      <c r="N264" s="404" t="e">
        <f>Q264*#REF!</f>
        <v>#REF!</v>
      </c>
      <c r="P264" s="2081">
        <v>4.67</v>
      </c>
      <c r="Q264" s="261">
        <v>4.67</v>
      </c>
    </row>
    <row r="265" spans="1:17" ht="13.5" hidden="1" customHeight="1">
      <c r="A265" s="401">
        <v>1</v>
      </c>
      <c r="B265" s="341"/>
      <c r="C265" s="341" t="s">
        <v>8625</v>
      </c>
      <c r="D265" s="341" t="s">
        <v>9185</v>
      </c>
      <c r="E265" s="342" t="s">
        <v>9186</v>
      </c>
      <c r="F265" s="332" t="s">
        <v>9181</v>
      </c>
      <c r="G265" s="332" t="s">
        <v>9182</v>
      </c>
      <c r="H265" s="333" t="s">
        <v>9187</v>
      </c>
      <c r="I265" s="334" t="s">
        <v>8024</v>
      </c>
      <c r="J265" s="335" t="s">
        <v>8025</v>
      </c>
      <c r="K265" s="335">
        <v>125</v>
      </c>
      <c r="L265" s="343" t="e">
        <f t="shared" si="8"/>
        <v>#REF!</v>
      </c>
      <c r="M265" s="344" t="e">
        <f>N265*#REF!</f>
        <v>#REF!</v>
      </c>
      <c r="N265" s="345" t="e">
        <f>Q265*#REF!+0.5</f>
        <v>#REF!</v>
      </c>
      <c r="P265" s="308">
        <v>17.02</v>
      </c>
      <c r="Q265" s="308">
        <v>17.02</v>
      </c>
    </row>
    <row r="266" spans="1:17" ht="13.5" hidden="1" customHeight="1">
      <c r="A266" s="401">
        <v>1</v>
      </c>
      <c r="B266" s="346"/>
      <c r="C266" s="346" t="s">
        <v>8625</v>
      </c>
      <c r="D266" s="346" t="s">
        <v>9188</v>
      </c>
      <c r="E266" s="383" t="s">
        <v>9186</v>
      </c>
      <c r="F266" s="384" t="s">
        <v>9181</v>
      </c>
      <c r="G266" s="384" t="s">
        <v>9182</v>
      </c>
      <c r="H266" s="385" t="s">
        <v>9187</v>
      </c>
      <c r="I266" s="370" t="s">
        <v>4846</v>
      </c>
      <c r="J266" s="372" t="s">
        <v>4955</v>
      </c>
      <c r="K266" s="372">
        <v>250</v>
      </c>
      <c r="L266" s="386" t="e">
        <f t="shared" si="8"/>
        <v>#REF!</v>
      </c>
      <c r="M266" s="353" t="e">
        <f>N266*#REF!</f>
        <v>#REF!</v>
      </c>
      <c r="N266" s="354" t="e">
        <f>Q266*#REF!+1</f>
        <v>#REF!</v>
      </c>
      <c r="P266" s="308">
        <v>31.09</v>
      </c>
      <c r="Q266" s="308">
        <v>31.09</v>
      </c>
    </row>
    <row r="267" spans="1:17" ht="13.5" customHeight="1">
      <c r="A267" s="499">
        <v>1</v>
      </c>
      <c r="B267" s="373">
        <v>1</v>
      </c>
      <c r="C267" s="341" t="s">
        <v>8615</v>
      </c>
      <c r="D267" s="341" t="s">
        <v>9189</v>
      </c>
      <c r="E267" s="342" t="s">
        <v>9190</v>
      </c>
      <c r="F267" s="374" t="s">
        <v>9191</v>
      </c>
      <c r="G267" s="374" t="s">
        <v>9192</v>
      </c>
      <c r="H267" s="375" t="s">
        <v>9193</v>
      </c>
      <c r="I267" s="363" t="s">
        <v>4820</v>
      </c>
      <c r="J267" s="364" t="s">
        <v>4821</v>
      </c>
      <c r="K267" s="335">
        <v>150</v>
      </c>
      <c r="L267" s="343" t="e">
        <f t="shared" si="8"/>
        <v>#REF!</v>
      </c>
      <c r="M267" s="344" t="e">
        <f>N267*#REF!</f>
        <v>#REF!</v>
      </c>
      <c r="N267" s="345" t="e">
        <f>Q267*#REF!</f>
        <v>#REF!</v>
      </c>
      <c r="P267" s="2081">
        <v>8.5500000000000007</v>
      </c>
      <c r="Q267" s="261">
        <v>8.5500000000000007</v>
      </c>
    </row>
    <row r="268" spans="1:17" ht="13.5" customHeight="1">
      <c r="A268" s="499">
        <v>1</v>
      </c>
      <c r="B268" s="373">
        <v>1</v>
      </c>
      <c r="C268" s="341" t="s">
        <v>8615</v>
      </c>
      <c r="D268" s="341" t="s">
        <v>9194</v>
      </c>
      <c r="E268" s="342" t="s">
        <v>9195</v>
      </c>
      <c r="F268" s="342" t="s">
        <v>9195</v>
      </c>
      <c r="G268" s="342" t="s">
        <v>9195</v>
      </c>
      <c r="H268" s="342" t="s">
        <v>9195</v>
      </c>
      <c r="I268" s="334" t="s">
        <v>4803</v>
      </c>
      <c r="J268" s="368" t="s">
        <v>4804</v>
      </c>
      <c r="K268" s="335">
        <v>300</v>
      </c>
      <c r="L268" s="343" t="e">
        <f t="shared" si="8"/>
        <v>#REF!</v>
      </c>
      <c r="M268" s="344" t="e">
        <f>N268*#REF!</f>
        <v>#REF!</v>
      </c>
      <c r="N268" s="345" t="e">
        <f>Q268*#REF!+0.5</f>
        <v>#REF!</v>
      </c>
      <c r="P268" s="2081">
        <v>13.21</v>
      </c>
      <c r="Q268" s="261">
        <v>13.21</v>
      </c>
    </row>
    <row r="269" spans="1:17" ht="13.5" customHeight="1">
      <c r="A269" s="499">
        <v>1</v>
      </c>
      <c r="B269" s="373">
        <v>1</v>
      </c>
      <c r="C269" s="341" t="s">
        <v>8615</v>
      </c>
      <c r="D269" s="341" t="s">
        <v>9196</v>
      </c>
      <c r="E269" s="342" t="s">
        <v>9195</v>
      </c>
      <c r="F269" s="332" t="s">
        <v>9197</v>
      </c>
      <c r="G269" s="332" t="s">
        <v>9198</v>
      </c>
      <c r="H269" s="333" t="s">
        <v>9193</v>
      </c>
      <c r="I269" s="334" t="s">
        <v>4811</v>
      </c>
      <c r="J269" s="368" t="s">
        <v>4812</v>
      </c>
      <c r="K269" s="335">
        <v>1500</v>
      </c>
      <c r="L269" s="343" t="e">
        <f t="shared" si="8"/>
        <v>#REF!</v>
      </c>
      <c r="M269" s="344" t="e">
        <f>N269*#REF!</f>
        <v>#REF!</v>
      </c>
      <c r="N269" s="345" t="e">
        <f>Q269*#REF!+1</f>
        <v>#REF!</v>
      </c>
      <c r="P269" s="2081">
        <v>49.7</v>
      </c>
      <c r="Q269" s="261">
        <v>49.7</v>
      </c>
    </row>
    <row r="270" spans="1:17" ht="13.5" customHeight="1">
      <c r="A270" s="499">
        <v>1</v>
      </c>
      <c r="B270" s="373">
        <v>1</v>
      </c>
      <c r="C270" s="341" t="s">
        <v>8615</v>
      </c>
      <c r="D270" s="341" t="s">
        <v>9199</v>
      </c>
      <c r="E270" s="356" t="s">
        <v>9200</v>
      </c>
      <c r="F270" s="357" t="s">
        <v>9201</v>
      </c>
      <c r="G270" s="357" t="s">
        <v>9202</v>
      </c>
      <c r="H270" s="408"/>
      <c r="I270" s="334" t="s">
        <v>4879</v>
      </c>
      <c r="J270" s="368" t="s">
        <v>9339</v>
      </c>
      <c r="K270" s="409">
        <v>5</v>
      </c>
      <c r="L270" s="358" t="e">
        <f t="shared" si="8"/>
        <v>#REF!</v>
      </c>
      <c r="M270" s="344" t="e">
        <f>N270*#REF!</f>
        <v>#REF!</v>
      </c>
      <c r="N270" s="345" t="e">
        <f>Q270*#REF!</f>
        <v>#REF!</v>
      </c>
      <c r="O270" s="293"/>
      <c r="P270" s="2081">
        <v>0.69</v>
      </c>
      <c r="Q270" s="261">
        <v>0.69</v>
      </c>
    </row>
    <row r="271" spans="1:17" ht="13.5" customHeight="1">
      <c r="A271" s="499">
        <v>1</v>
      </c>
      <c r="B271" s="465">
        <v>1</v>
      </c>
      <c r="C271" s="346" t="s">
        <v>8615</v>
      </c>
      <c r="D271" s="346" t="s">
        <v>9203</v>
      </c>
      <c r="E271" s="347" t="s">
        <v>9204</v>
      </c>
      <c r="F271" s="348" t="s">
        <v>9205</v>
      </c>
      <c r="G271" s="348" t="s">
        <v>9206</v>
      </c>
      <c r="H271" s="410"/>
      <c r="I271" s="370" t="s">
        <v>4879</v>
      </c>
      <c r="J271" s="371" t="s">
        <v>9339</v>
      </c>
      <c r="K271" s="351">
        <v>5</v>
      </c>
      <c r="L271" s="352" t="e">
        <f t="shared" si="8"/>
        <v>#REF!</v>
      </c>
      <c r="M271" s="353" t="e">
        <f>N271*#REF!</f>
        <v>#REF!</v>
      </c>
      <c r="N271" s="354" t="e">
        <f>Q271*#REF!</f>
        <v>#REF!</v>
      </c>
      <c r="O271" s="293"/>
      <c r="P271" s="2081">
        <v>0.86</v>
      </c>
      <c r="Q271" s="261">
        <v>0.86</v>
      </c>
    </row>
    <row r="272" spans="1:17" ht="13.5" hidden="1" customHeight="1">
      <c r="A272" s="401">
        <v>1</v>
      </c>
      <c r="B272" s="341"/>
      <c r="C272" s="341" t="s">
        <v>8625</v>
      </c>
      <c r="D272" s="341" t="s">
        <v>9207</v>
      </c>
      <c r="E272" s="342" t="s">
        <v>9208</v>
      </c>
      <c r="F272" s="374" t="s">
        <v>9197</v>
      </c>
      <c r="G272" s="374" t="s">
        <v>9198</v>
      </c>
      <c r="H272" s="375" t="s">
        <v>9187</v>
      </c>
      <c r="I272" s="363" t="s">
        <v>4826</v>
      </c>
      <c r="J272" s="324" t="s">
        <v>4827</v>
      </c>
      <c r="K272" s="335">
        <v>500</v>
      </c>
      <c r="L272" s="343" t="e">
        <f t="shared" si="8"/>
        <v>#REF!</v>
      </c>
      <c r="M272" s="344" t="e">
        <f>N272*#REF!</f>
        <v>#REF!</v>
      </c>
      <c r="N272" s="345" t="e">
        <f>Q272*#REF!+1</f>
        <v>#REF!</v>
      </c>
      <c r="P272" s="396">
        <v>39.14</v>
      </c>
      <c r="Q272" s="396">
        <v>39.14</v>
      </c>
    </row>
    <row r="273" spans="1:17" ht="13.5" hidden="1" customHeight="1">
      <c r="A273" s="401">
        <v>1</v>
      </c>
      <c r="B273" s="346"/>
      <c r="C273" s="346" t="s">
        <v>8625</v>
      </c>
      <c r="D273" s="346" t="s">
        <v>9209</v>
      </c>
      <c r="E273" s="383" t="s">
        <v>9210</v>
      </c>
      <c r="F273" s="384" t="s">
        <v>9211</v>
      </c>
      <c r="G273" s="384" t="s">
        <v>9212</v>
      </c>
      <c r="H273" s="385"/>
      <c r="I273" s="370" t="s">
        <v>4781</v>
      </c>
      <c r="J273" s="372"/>
      <c r="K273" s="372">
        <v>3</v>
      </c>
      <c r="L273" s="386" t="e">
        <f t="shared" si="8"/>
        <v>#REF!</v>
      </c>
      <c r="M273" s="353" t="e">
        <f>N273*#REF!</f>
        <v>#REF!</v>
      </c>
      <c r="N273" s="354" t="e">
        <f>Q273*#REF!</f>
        <v>#REF!</v>
      </c>
      <c r="P273" s="308">
        <v>0.63</v>
      </c>
      <c r="Q273" s="292">
        <v>0.65</v>
      </c>
    </row>
    <row r="274" spans="1:17" ht="12.75" hidden="1" customHeight="1">
      <c r="A274" s="401">
        <v>0</v>
      </c>
      <c r="B274" s="346"/>
      <c r="C274" s="459" t="s">
        <v>8622</v>
      </c>
      <c r="D274" s="377" t="s">
        <v>9213</v>
      </c>
      <c r="E274" s="405" t="s">
        <v>9214</v>
      </c>
      <c r="F274" s="412" t="s">
        <v>9215</v>
      </c>
      <c r="G274" s="412" t="s">
        <v>9216</v>
      </c>
      <c r="H274" s="399"/>
      <c r="I274" s="323" t="s">
        <v>7860</v>
      </c>
      <c r="J274" s="324"/>
      <c r="K274" s="335">
        <v>100</v>
      </c>
      <c r="L274" s="462" t="e">
        <f t="shared" si="8"/>
        <v>#REF!</v>
      </c>
      <c r="M274" s="326" t="e">
        <f>N274*#REF!</f>
        <v>#REF!</v>
      </c>
      <c r="N274" s="381" t="e">
        <f>P274*#REF!+1</f>
        <v>#REF!</v>
      </c>
      <c r="P274" s="382">
        <v>11</v>
      </c>
      <c r="Q274" s="293"/>
    </row>
    <row r="275" spans="1:17" ht="13.5" hidden="1" customHeight="1">
      <c r="A275" s="401">
        <v>1</v>
      </c>
      <c r="B275" s="373"/>
      <c r="C275" s="373" t="s">
        <v>8625</v>
      </c>
      <c r="D275" s="500">
        <v>910110</v>
      </c>
      <c r="E275" s="501" t="s">
        <v>9217</v>
      </c>
      <c r="F275" s="332" t="s">
        <v>9218</v>
      </c>
      <c r="G275" s="332" t="s">
        <v>9219</v>
      </c>
      <c r="H275" s="399"/>
      <c r="I275" s="502"/>
      <c r="J275" s="364"/>
      <c r="K275" s="324">
        <v>50</v>
      </c>
      <c r="L275" s="343" t="e">
        <f t="shared" si="8"/>
        <v>#REF!</v>
      </c>
      <c r="M275" s="344" t="e">
        <f>N275*#REF!</f>
        <v>#REF!</v>
      </c>
      <c r="N275" s="345" t="e">
        <f>Q275*#REF!+1</f>
        <v>#REF!</v>
      </c>
      <c r="P275" s="503">
        <v>28.75</v>
      </c>
      <c r="Q275" s="503">
        <v>28.75</v>
      </c>
    </row>
    <row r="276" spans="1:17" ht="13.5" hidden="1" customHeight="1">
      <c r="A276" s="401">
        <v>1</v>
      </c>
      <c r="B276" s="373"/>
      <c r="C276" s="373" t="s">
        <v>8625</v>
      </c>
      <c r="D276" s="504">
        <v>910180</v>
      </c>
      <c r="E276" s="505" t="s">
        <v>9220</v>
      </c>
      <c r="F276" s="332" t="s">
        <v>9218</v>
      </c>
      <c r="G276" s="332" t="s">
        <v>9219</v>
      </c>
      <c r="H276" s="399"/>
      <c r="I276" s="490"/>
      <c r="J276" s="368"/>
      <c r="K276" s="335">
        <v>6</v>
      </c>
      <c r="L276" s="343" t="e">
        <f t="shared" si="8"/>
        <v>#REF!</v>
      </c>
      <c r="M276" s="344" t="e">
        <f>N276*#REF!</f>
        <v>#REF!</v>
      </c>
      <c r="N276" s="345" t="e">
        <f>Q276*#REF!+1</f>
        <v>#REF!</v>
      </c>
      <c r="P276" s="503">
        <v>40.3264</v>
      </c>
      <c r="Q276" s="503">
        <v>40.3264</v>
      </c>
    </row>
    <row r="277" spans="1:17" ht="13.5" hidden="1" customHeight="1">
      <c r="A277" s="401">
        <v>1</v>
      </c>
      <c r="B277" s="465"/>
      <c r="C277" s="465" t="s">
        <v>8625</v>
      </c>
      <c r="D277" s="506">
        <v>910190</v>
      </c>
      <c r="E277" s="507" t="s">
        <v>9221</v>
      </c>
      <c r="F277" s="332" t="s">
        <v>9222</v>
      </c>
      <c r="G277" s="348" t="s">
        <v>9223</v>
      </c>
      <c r="H277" s="399"/>
      <c r="I277" s="508"/>
      <c r="J277" s="371"/>
      <c r="K277" s="372">
        <v>6</v>
      </c>
      <c r="L277" s="386" t="e">
        <f t="shared" si="8"/>
        <v>#REF!</v>
      </c>
      <c r="M277" s="353" t="e">
        <f>N277*#REF!</f>
        <v>#REF!</v>
      </c>
      <c r="N277" s="354" t="e">
        <f>Q277*#REF!+1</f>
        <v>#REF!</v>
      </c>
      <c r="P277" s="503">
        <v>39.633099999999999</v>
      </c>
      <c r="Q277" s="503">
        <v>39.633099999999999</v>
      </c>
    </row>
    <row r="278" spans="1:17" ht="12.75" hidden="1" customHeight="1">
      <c r="A278" s="401">
        <v>0</v>
      </c>
      <c r="B278" s="341"/>
      <c r="C278" s="376" t="s">
        <v>8622</v>
      </c>
      <c r="D278" s="377" t="s">
        <v>9224</v>
      </c>
      <c r="E278" s="405" t="s">
        <v>9225</v>
      </c>
      <c r="F278" s="412" t="s">
        <v>9226</v>
      </c>
      <c r="G278" s="412" t="s">
        <v>9227</v>
      </c>
      <c r="H278" s="399" t="s">
        <v>6475</v>
      </c>
      <c r="I278" s="350" t="s">
        <v>9228</v>
      </c>
      <c r="J278" s="372"/>
      <c r="K278" s="335">
        <v>50</v>
      </c>
      <c r="L278" s="380" t="e">
        <f t="shared" si="8"/>
        <v>#REF!</v>
      </c>
      <c r="M278" s="326" t="e">
        <f>N278*#REF!</f>
        <v>#REF!</v>
      </c>
      <c r="N278" s="381" t="e">
        <f>P278*#REF!+1</f>
        <v>#REF!</v>
      </c>
      <c r="P278" s="382">
        <v>18</v>
      </c>
      <c r="Q278" s="293"/>
    </row>
    <row r="279" spans="1:17" ht="13.5" customHeight="1">
      <c r="A279" s="499">
        <v>1</v>
      </c>
      <c r="B279" s="373">
        <v>1</v>
      </c>
      <c r="C279" s="341" t="s">
        <v>8615</v>
      </c>
      <c r="D279" s="341" t="s">
        <v>9229</v>
      </c>
      <c r="E279" s="342" t="s">
        <v>9230</v>
      </c>
      <c r="F279" s="374" t="s">
        <v>9231</v>
      </c>
      <c r="G279" s="374" t="s">
        <v>9232</v>
      </c>
      <c r="H279" s="375" t="s">
        <v>9233</v>
      </c>
      <c r="I279" s="363" t="s">
        <v>4820</v>
      </c>
      <c r="J279" s="364" t="s">
        <v>4821</v>
      </c>
      <c r="K279" s="335">
        <v>150</v>
      </c>
      <c r="L279" s="343" t="e">
        <f t="shared" si="8"/>
        <v>#REF!</v>
      </c>
      <c r="M279" s="344" t="e">
        <f>N279*#REF!</f>
        <v>#REF!</v>
      </c>
      <c r="N279" s="345" t="e">
        <f>Q279*#REF!+0.5</f>
        <v>#REF!</v>
      </c>
      <c r="P279" s="2081">
        <v>3.9</v>
      </c>
      <c r="Q279" s="261">
        <v>3.9</v>
      </c>
    </row>
    <row r="280" spans="1:17" ht="13.5" customHeight="1">
      <c r="A280" s="499">
        <v>1</v>
      </c>
      <c r="B280" s="373">
        <v>1</v>
      </c>
      <c r="C280" s="341" t="s">
        <v>8615</v>
      </c>
      <c r="D280" s="341" t="s">
        <v>9234</v>
      </c>
      <c r="E280" s="342" t="s">
        <v>9230</v>
      </c>
      <c r="F280" s="332" t="s">
        <v>9231</v>
      </c>
      <c r="G280" s="332" t="s">
        <v>9232</v>
      </c>
      <c r="H280" s="333" t="s">
        <v>9233</v>
      </c>
      <c r="I280" s="334" t="s">
        <v>4803</v>
      </c>
      <c r="J280" s="368" t="s">
        <v>4804</v>
      </c>
      <c r="K280" s="335">
        <v>300</v>
      </c>
      <c r="L280" s="343" t="e">
        <f t="shared" si="8"/>
        <v>#REF!</v>
      </c>
      <c r="M280" s="344" t="e">
        <f>N280*#REF!</f>
        <v>#REF!</v>
      </c>
      <c r="N280" s="345" t="e">
        <f>Q280*#REF!</f>
        <v>#REF!</v>
      </c>
      <c r="P280" s="2081">
        <v>4.8600000000000003</v>
      </c>
      <c r="Q280" s="261">
        <v>4.8600000000000003</v>
      </c>
    </row>
    <row r="281" spans="1:17" ht="12.75" hidden="1" customHeight="1">
      <c r="A281" s="401">
        <v>0</v>
      </c>
      <c r="B281" s="341"/>
      <c r="C281" s="376" t="s">
        <v>8622</v>
      </c>
      <c r="D281" s="377" t="s">
        <v>9235</v>
      </c>
      <c r="E281" s="378" t="s">
        <v>9236</v>
      </c>
      <c r="F281" s="357" t="s">
        <v>9218</v>
      </c>
      <c r="G281" s="357" t="s">
        <v>9232</v>
      </c>
      <c r="H281" s="333" t="s">
        <v>9233</v>
      </c>
      <c r="I281" s="379" t="s">
        <v>4755</v>
      </c>
      <c r="J281" s="335"/>
      <c r="K281" s="335">
        <v>480</v>
      </c>
      <c r="L281" s="380" t="e">
        <f t="shared" si="8"/>
        <v>#REF!</v>
      </c>
      <c r="M281" s="326" t="e">
        <f>N281*#REF!</f>
        <v>#REF!</v>
      </c>
      <c r="N281" s="381" t="e">
        <f>P281*#REF!+1</f>
        <v>#REF!</v>
      </c>
      <c r="P281" s="328">
        <v>7</v>
      </c>
      <c r="Q281" s="293"/>
    </row>
    <row r="282" spans="1:17" ht="13.5" customHeight="1">
      <c r="A282" s="499">
        <v>1</v>
      </c>
      <c r="B282" s="373">
        <v>1</v>
      </c>
      <c r="C282" s="341" t="s">
        <v>8615</v>
      </c>
      <c r="D282" s="341" t="s">
        <v>9237</v>
      </c>
      <c r="E282" s="509" t="s">
        <v>9238</v>
      </c>
      <c r="F282" s="332" t="s">
        <v>9218</v>
      </c>
      <c r="G282" s="332" t="s">
        <v>9219</v>
      </c>
      <c r="H282" s="333" t="s">
        <v>9233</v>
      </c>
      <c r="I282" s="334" t="s">
        <v>6886</v>
      </c>
      <c r="J282" s="368" t="s">
        <v>4809</v>
      </c>
      <c r="K282" s="335">
        <v>600</v>
      </c>
      <c r="L282" s="343" t="e">
        <f t="shared" si="8"/>
        <v>#REF!</v>
      </c>
      <c r="M282" s="344" t="e">
        <f>N282*#REF!</f>
        <v>#REF!</v>
      </c>
      <c r="N282" s="345" t="e">
        <f>Q282*#REF!</f>
        <v>#REF!</v>
      </c>
      <c r="P282" s="2081">
        <v>5.77</v>
      </c>
      <c r="Q282" s="261">
        <v>5.77</v>
      </c>
    </row>
    <row r="283" spans="1:17" ht="13.5" customHeight="1">
      <c r="A283" s="499">
        <v>1</v>
      </c>
      <c r="B283" s="373">
        <v>1</v>
      </c>
      <c r="C283" s="341" t="s">
        <v>8615</v>
      </c>
      <c r="D283" s="341" t="s">
        <v>9239</v>
      </c>
      <c r="E283" s="509" t="s">
        <v>9238</v>
      </c>
      <c r="F283" s="332" t="s">
        <v>9218</v>
      </c>
      <c r="G283" s="332" t="s">
        <v>9219</v>
      </c>
      <c r="H283" s="333" t="s">
        <v>9233</v>
      </c>
      <c r="I283" s="334" t="s">
        <v>4811</v>
      </c>
      <c r="J283" s="368" t="s">
        <v>4812</v>
      </c>
      <c r="K283" s="335">
        <v>1500</v>
      </c>
      <c r="L283" s="343" t="e">
        <f t="shared" si="8"/>
        <v>#REF!</v>
      </c>
      <c r="M283" s="344" t="e">
        <f>N283*#REF!</f>
        <v>#REF!</v>
      </c>
      <c r="N283" s="345" t="e">
        <f>Q283*#REF!+0.5</f>
        <v>#REF!</v>
      </c>
      <c r="P283" s="2081">
        <v>10.5</v>
      </c>
      <c r="Q283" s="261">
        <v>10.5</v>
      </c>
    </row>
    <row r="284" spans="1:17" ht="13.5" customHeight="1">
      <c r="A284" s="499">
        <v>1</v>
      </c>
      <c r="B284" s="465">
        <v>1</v>
      </c>
      <c r="C284" s="346" t="s">
        <v>8615</v>
      </c>
      <c r="D284" s="346" t="s">
        <v>9240</v>
      </c>
      <c r="E284" s="347" t="s">
        <v>9241</v>
      </c>
      <c r="F284" s="348" t="s">
        <v>9242</v>
      </c>
      <c r="G284" s="348" t="s">
        <v>9243</v>
      </c>
      <c r="H284" s="410"/>
      <c r="I284" s="370" t="s">
        <v>4879</v>
      </c>
      <c r="J284" s="371" t="s">
        <v>9339</v>
      </c>
      <c r="K284" s="351">
        <v>5</v>
      </c>
      <c r="L284" s="352" t="e">
        <f t="shared" si="8"/>
        <v>#REF!</v>
      </c>
      <c r="M284" s="353" t="e">
        <f>N284*#REF!</f>
        <v>#REF!</v>
      </c>
      <c r="N284" s="354" t="e">
        <f>Q284*#REF!</f>
        <v>#REF!</v>
      </c>
      <c r="O284" s="293"/>
      <c r="P284" s="2081">
        <v>0.72</v>
      </c>
      <c r="Q284" s="261">
        <v>0.72</v>
      </c>
    </row>
    <row r="285" spans="1:17" ht="13.5" hidden="1" customHeight="1">
      <c r="A285" s="401">
        <v>1</v>
      </c>
      <c r="B285" s="341"/>
      <c r="C285" s="341" t="s">
        <v>8625</v>
      </c>
      <c r="D285" s="341" t="s">
        <v>9244</v>
      </c>
      <c r="E285" s="342" t="s">
        <v>9245</v>
      </c>
      <c r="F285" s="332" t="s">
        <v>9218</v>
      </c>
      <c r="G285" s="332" t="s">
        <v>9219</v>
      </c>
      <c r="H285" s="333" t="s">
        <v>9246</v>
      </c>
      <c r="I285" s="334" t="s">
        <v>4816</v>
      </c>
      <c r="J285" s="335"/>
      <c r="K285" s="335">
        <v>250</v>
      </c>
      <c r="L285" s="343" t="e">
        <f t="shared" si="8"/>
        <v>#REF!</v>
      </c>
      <c r="M285" s="344" t="e">
        <f>N285*#REF!</f>
        <v>#REF!</v>
      </c>
      <c r="N285" s="345" t="e">
        <f>Q285*#REF!</f>
        <v>#REF!</v>
      </c>
      <c r="P285" s="308">
        <v>6.62</v>
      </c>
      <c r="Q285" s="308">
        <v>6.62</v>
      </c>
    </row>
    <row r="286" spans="1:17" ht="13.5" hidden="1" customHeight="1">
      <c r="A286" s="401">
        <v>1</v>
      </c>
      <c r="B286" s="341"/>
      <c r="C286" s="341" t="s">
        <v>8625</v>
      </c>
      <c r="D286" s="341" t="s">
        <v>9247</v>
      </c>
      <c r="E286" s="342" t="s">
        <v>9245</v>
      </c>
      <c r="F286" s="332" t="s">
        <v>9218</v>
      </c>
      <c r="G286" s="332" t="s">
        <v>9219</v>
      </c>
      <c r="H286" s="333" t="s">
        <v>9246</v>
      </c>
      <c r="I286" s="334" t="s">
        <v>4775</v>
      </c>
      <c r="J286" s="335"/>
      <c r="K286" s="335">
        <v>500</v>
      </c>
      <c r="L286" s="343" t="e">
        <f t="shared" si="8"/>
        <v>#REF!</v>
      </c>
      <c r="M286" s="344" t="e">
        <f>N286*#REF!</f>
        <v>#REF!</v>
      </c>
      <c r="N286" s="345" t="e">
        <f>Q286*#REF!+0.5</f>
        <v>#REF!</v>
      </c>
      <c r="P286" s="308">
        <v>10.91</v>
      </c>
      <c r="Q286" s="308">
        <v>10.91</v>
      </c>
    </row>
    <row r="287" spans="1:17" ht="12.75" hidden="1" customHeight="1">
      <c r="A287" s="401">
        <v>0</v>
      </c>
      <c r="B287" s="341"/>
      <c r="C287" s="367" t="s">
        <v>8625</v>
      </c>
      <c r="D287" s="367" t="s">
        <v>9248</v>
      </c>
      <c r="E287" s="397" t="s">
        <v>9245</v>
      </c>
      <c r="F287" s="332" t="s">
        <v>9242</v>
      </c>
      <c r="G287" s="332" t="s">
        <v>9219</v>
      </c>
      <c r="H287" s="333" t="s">
        <v>9249</v>
      </c>
      <c r="I287" s="334" t="s">
        <v>4846</v>
      </c>
      <c r="J287" s="335" t="s">
        <v>4955</v>
      </c>
      <c r="K287" s="335">
        <v>250</v>
      </c>
      <c r="L287" s="343" t="e">
        <f t="shared" si="8"/>
        <v>#REF!</v>
      </c>
      <c r="M287" s="326" t="e">
        <f>N287*#REF!</f>
        <v>#REF!</v>
      </c>
      <c r="N287" s="381" t="e">
        <f>Q287*#REF!+0.5</f>
        <v>#REF!</v>
      </c>
      <c r="O287" s="290">
        <v>805</v>
      </c>
      <c r="P287" s="291">
        <v>10.96</v>
      </c>
      <c r="Q287" s="291">
        <v>10.96</v>
      </c>
    </row>
    <row r="288" spans="1:17" ht="12.75" hidden="1" customHeight="1">
      <c r="A288" s="401">
        <v>0</v>
      </c>
      <c r="B288" s="341"/>
      <c r="C288" s="367" t="s">
        <v>8625</v>
      </c>
      <c r="D288" s="367" t="s">
        <v>9250</v>
      </c>
      <c r="E288" s="397" t="s">
        <v>9245</v>
      </c>
      <c r="F288" s="332" t="s">
        <v>9242</v>
      </c>
      <c r="G288" s="332" t="s">
        <v>9219</v>
      </c>
      <c r="H288" s="333" t="s">
        <v>9249</v>
      </c>
      <c r="I288" s="334" t="s">
        <v>4826</v>
      </c>
      <c r="J288" s="335" t="s">
        <v>4827</v>
      </c>
      <c r="K288" s="335">
        <v>500</v>
      </c>
      <c r="L288" s="343" t="e">
        <f t="shared" si="8"/>
        <v>#REF!</v>
      </c>
      <c r="M288" s="326" t="e">
        <f>N288*#REF!</f>
        <v>#REF!</v>
      </c>
      <c r="N288" s="381" t="e">
        <f>Q288*#REF!+0.5</f>
        <v>#REF!</v>
      </c>
      <c r="O288" s="290">
        <v>805</v>
      </c>
      <c r="P288" s="396">
        <v>19.64</v>
      </c>
      <c r="Q288" s="396">
        <v>19.64</v>
      </c>
    </row>
    <row r="289" spans="1:17" ht="13.5" hidden="1" customHeight="1">
      <c r="A289" s="401">
        <v>1</v>
      </c>
      <c r="B289" s="346"/>
      <c r="C289" s="346" t="s">
        <v>8625</v>
      </c>
      <c r="D289" s="346" t="s">
        <v>9251</v>
      </c>
      <c r="E289" s="347" t="s">
        <v>9252</v>
      </c>
      <c r="F289" s="348" t="s">
        <v>9242</v>
      </c>
      <c r="G289" s="348" t="s">
        <v>9253</v>
      </c>
      <c r="H289" s="349"/>
      <c r="I289" s="370" t="s">
        <v>4781</v>
      </c>
      <c r="J289" s="372"/>
      <c r="K289" s="372">
        <v>3</v>
      </c>
      <c r="L289" s="352" t="e">
        <f t="shared" si="8"/>
        <v>#REF!</v>
      </c>
      <c r="M289" s="353" t="e">
        <f>N289*#REF!</f>
        <v>#REF!</v>
      </c>
      <c r="N289" s="354" t="e">
        <f>Q289*#REF!</f>
        <v>#REF!</v>
      </c>
      <c r="O289" s="355"/>
      <c r="P289" s="366">
        <v>0.63</v>
      </c>
      <c r="Q289" s="292">
        <v>0.65</v>
      </c>
    </row>
    <row r="290" spans="1:17" ht="13.5" hidden="1" customHeight="1">
      <c r="A290" s="401">
        <v>1</v>
      </c>
      <c r="B290" s="341"/>
      <c r="C290" s="341" t="s">
        <v>8625</v>
      </c>
      <c r="D290" s="341">
        <v>910210</v>
      </c>
      <c r="E290" s="356" t="s">
        <v>9254</v>
      </c>
      <c r="F290" s="357" t="s">
        <v>9255</v>
      </c>
      <c r="G290" s="356" t="s">
        <v>9256</v>
      </c>
      <c r="H290" s="408"/>
      <c r="I290" s="334" t="s">
        <v>9257</v>
      </c>
      <c r="J290" s="510" t="s">
        <v>7854</v>
      </c>
      <c r="K290" s="409">
        <v>60</v>
      </c>
      <c r="L290" s="343" t="e">
        <f t="shared" si="8"/>
        <v>#REF!</v>
      </c>
      <c r="M290" s="344" t="e">
        <f>N290*#REF!</f>
        <v>#REF!</v>
      </c>
      <c r="N290" s="345" t="e">
        <f>Q290*#REF!+1</f>
        <v>#REF!</v>
      </c>
      <c r="O290" s="293"/>
      <c r="P290" s="407">
        <v>161.94999999999999</v>
      </c>
      <c r="Q290" s="292">
        <v>241.59</v>
      </c>
    </row>
    <row r="291" spans="1:17" ht="13.5" hidden="1" customHeight="1">
      <c r="A291" s="401">
        <v>1</v>
      </c>
      <c r="B291" s="341"/>
      <c r="C291" s="341" t="s">
        <v>8625</v>
      </c>
      <c r="D291" s="341">
        <v>910280</v>
      </c>
      <c r="E291" s="356" t="s">
        <v>9258</v>
      </c>
      <c r="F291" s="357" t="s">
        <v>9259</v>
      </c>
      <c r="G291" s="356" t="s">
        <v>9260</v>
      </c>
      <c r="H291" s="408"/>
      <c r="I291" s="334"/>
      <c r="J291" s="510"/>
      <c r="K291" s="409">
        <v>9</v>
      </c>
      <c r="L291" s="343" t="e">
        <f t="shared" si="8"/>
        <v>#REF!</v>
      </c>
      <c r="M291" s="344" t="e">
        <f>N291*#REF!</f>
        <v>#REF!</v>
      </c>
      <c r="N291" s="345" t="e">
        <f>Q291*#REF!+1</f>
        <v>#REF!</v>
      </c>
      <c r="O291" s="293"/>
      <c r="P291" s="407">
        <v>59.75</v>
      </c>
      <c r="Q291" s="292">
        <v>26.61</v>
      </c>
    </row>
    <row r="292" spans="1:17" ht="13.5" hidden="1" customHeight="1">
      <c r="A292" s="401">
        <v>1</v>
      </c>
      <c r="B292" s="346"/>
      <c r="C292" s="346" t="s">
        <v>8625</v>
      </c>
      <c r="D292" s="346">
        <v>910290</v>
      </c>
      <c r="E292" s="347" t="s">
        <v>9261</v>
      </c>
      <c r="F292" s="357" t="s">
        <v>9262</v>
      </c>
      <c r="G292" s="347" t="s">
        <v>9263</v>
      </c>
      <c r="H292" s="408"/>
      <c r="I292" s="334"/>
      <c r="J292" s="510"/>
      <c r="K292" s="351">
        <v>6</v>
      </c>
      <c r="L292" s="386" t="e">
        <f t="shared" si="8"/>
        <v>#REF!</v>
      </c>
      <c r="M292" s="353" t="e">
        <f>N292*#REF!</f>
        <v>#REF!</v>
      </c>
      <c r="N292" s="354" t="e">
        <f>Q292*#REF!+1</f>
        <v>#REF!</v>
      </c>
      <c r="O292" s="293"/>
      <c r="P292" s="407">
        <v>39.630000000000003</v>
      </c>
      <c r="Q292" s="407">
        <v>39.630000000000003</v>
      </c>
    </row>
    <row r="293" spans="1:17" ht="13.5" customHeight="1">
      <c r="A293" s="499">
        <v>1</v>
      </c>
      <c r="B293" s="373">
        <v>1</v>
      </c>
      <c r="C293" s="341" t="s">
        <v>8615</v>
      </c>
      <c r="D293" s="341" t="s">
        <v>9264</v>
      </c>
      <c r="E293" s="342" t="s">
        <v>9265</v>
      </c>
      <c r="F293" s="374" t="s">
        <v>8211</v>
      </c>
      <c r="G293" s="374" t="s">
        <v>8212</v>
      </c>
      <c r="H293" s="375" t="s">
        <v>8213</v>
      </c>
      <c r="I293" s="363" t="s">
        <v>4882</v>
      </c>
      <c r="J293" s="364" t="s">
        <v>9339</v>
      </c>
      <c r="K293" s="335">
        <v>180</v>
      </c>
      <c r="L293" s="343" t="e">
        <f t="shared" si="8"/>
        <v>#REF!</v>
      </c>
      <c r="M293" s="344" t="e">
        <f>N293*#REF!</f>
        <v>#REF!</v>
      </c>
      <c r="N293" s="345" t="e">
        <f>Q293*#REF!</f>
        <v>#REF!</v>
      </c>
      <c r="P293" s="2081">
        <v>4.8499999999999996</v>
      </c>
      <c r="Q293" s="261">
        <v>4.8499999999999996</v>
      </c>
    </row>
    <row r="294" spans="1:17" ht="13.5" customHeight="1">
      <c r="A294" s="499">
        <v>1</v>
      </c>
      <c r="B294" s="373">
        <v>1</v>
      </c>
      <c r="C294" s="341" t="s">
        <v>8615</v>
      </c>
      <c r="D294" s="341" t="s">
        <v>8214</v>
      </c>
      <c r="E294" s="342" t="s">
        <v>8215</v>
      </c>
      <c r="F294" s="332" t="s">
        <v>8216</v>
      </c>
      <c r="G294" s="332" t="s">
        <v>8217</v>
      </c>
      <c r="H294" s="333" t="s">
        <v>8213</v>
      </c>
      <c r="I294" s="334" t="s">
        <v>4761</v>
      </c>
      <c r="J294" s="368" t="s">
        <v>9339</v>
      </c>
      <c r="K294" s="335">
        <v>360</v>
      </c>
      <c r="L294" s="343" t="e">
        <f t="shared" si="8"/>
        <v>#REF!</v>
      </c>
      <c r="M294" s="344" t="e">
        <f>N294*#REF!</f>
        <v>#REF!</v>
      </c>
      <c r="N294" s="345" t="e">
        <f>Q294*#REF!</f>
        <v>#REF!</v>
      </c>
      <c r="P294" s="2081">
        <v>6.32</v>
      </c>
      <c r="Q294" s="261">
        <v>6.32</v>
      </c>
    </row>
    <row r="295" spans="1:17" ht="13.5" customHeight="1">
      <c r="A295" s="499">
        <v>1</v>
      </c>
      <c r="B295" s="373">
        <v>1</v>
      </c>
      <c r="C295" s="341" t="s">
        <v>8615</v>
      </c>
      <c r="D295" s="341" t="s">
        <v>8218</v>
      </c>
      <c r="E295" s="342" t="s">
        <v>8215</v>
      </c>
      <c r="F295" s="332" t="s">
        <v>8216</v>
      </c>
      <c r="G295" s="332" t="s">
        <v>8217</v>
      </c>
      <c r="H295" s="333" t="s">
        <v>8213</v>
      </c>
      <c r="I295" s="334" t="s">
        <v>4766</v>
      </c>
      <c r="J295" s="368" t="s">
        <v>9339</v>
      </c>
      <c r="K295" s="335">
        <v>2000</v>
      </c>
      <c r="L295" s="343" t="e">
        <f t="shared" si="8"/>
        <v>#REF!</v>
      </c>
      <c r="M295" s="344" t="e">
        <f>N295*#REF!</f>
        <v>#REF!</v>
      </c>
      <c r="N295" s="345" t="e">
        <f>Q295*#REF!+1</f>
        <v>#REF!</v>
      </c>
      <c r="P295" s="2081">
        <v>23.03</v>
      </c>
      <c r="Q295" s="261">
        <v>23.03</v>
      </c>
    </row>
    <row r="296" spans="1:17" ht="13.5" customHeight="1">
      <c r="A296" s="499">
        <v>1</v>
      </c>
      <c r="B296" s="465">
        <v>1</v>
      </c>
      <c r="C296" s="346" t="s">
        <v>8615</v>
      </c>
      <c r="D296" s="346" t="s">
        <v>8219</v>
      </c>
      <c r="E296" s="347" t="s">
        <v>8220</v>
      </c>
      <c r="F296" s="348" t="s">
        <v>8221</v>
      </c>
      <c r="G296" s="348" t="s">
        <v>8222</v>
      </c>
      <c r="H296" s="410"/>
      <c r="I296" s="370" t="s">
        <v>4879</v>
      </c>
      <c r="J296" s="371" t="s">
        <v>9339</v>
      </c>
      <c r="K296" s="351">
        <v>5</v>
      </c>
      <c r="L296" s="352" t="e">
        <f t="shared" ref="L296:L319" si="9">M296/K296</f>
        <v>#REF!</v>
      </c>
      <c r="M296" s="353" t="e">
        <f>N296*#REF!</f>
        <v>#REF!</v>
      </c>
      <c r="N296" s="354" t="e">
        <f>Q296*#REF!</f>
        <v>#REF!</v>
      </c>
      <c r="O296" s="293"/>
      <c r="P296" s="2081">
        <v>0.69</v>
      </c>
      <c r="Q296" s="261">
        <v>0.69</v>
      </c>
    </row>
    <row r="297" spans="1:17" ht="13.5" hidden="1" customHeight="1">
      <c r="A297" s="401">
        <v>1</v>
      </c>
      <c r="B297" s="341"/>
      <c r="C297" s="341" t="s">
        <v>8625</v>
      </c>
      <c r="D297" s="341" t="s">
        <v>8223</v>
      </c>
      <c r="E297" s="342" t="s">
        <v>8224</v>
      </c>
      <c r="F297" s="332" t="s">
        <v>8216</v>
      </c>
      <c r="G297" s="332" t="s">
        <v>8217</v>
      </c>
      <c r="H297" s="333" t="s">
        <v>8225</v>
      </c>
      <c r="I297" s="334" t="s">
        <v>4816</v>
      </c>
      <c r="J297" s="335"/>
      <c r="K297" s="335">
        <v>250</v>
      </c>
      <c r="L297" s="343" t="e">
        <f t="shared" si="9"/>
        <v>#REF!</v>
      </c>
      <c r="M297" s="344" t="e">
        <f>N297*#REF!</f>
        <v>#REF!</v>
      </c>
      <c r="N297" s="345" t="e">
        <f>Q297*#REF!</f>
        <v>#REF!</v>
      </c>
      <c r="P297" s="308">
        <v>6.45</v>
      </c>
      <c r="Q297" s="308">
        <v>6.45</v>
      </c>
    </row>
    <row r="298" spans="1:17" ht="12.75" hidden="1" customHeight="1">
      <c r="A298" s="401">
        <v>0</v>
      </c>
      <c r="B298" s="341"/>
      <c r="C298" s="376" t="s">
        <v>8622</v>
      </c>
      <c r="D298" s="377" t="s">
        <v>8226</v>
      </c>
      <c r="E298" s="405" t="s">
        <v>8227</v>
      </c>
      <c r="F298" s="406" t="s">
        <v>8216</v>
      </c>
      <c r="G298" s="406" t="s">
        <v>8212</v>
      </c>
      <c r="H298" s="285" t="s">
        <v>4858</v>
      </c>
      <c r="I298" s="379" t="s">
        <v>7856</v>
      </c>
      <c r="J298" s="335"/>
      <c r="K298" s="335">
        <v>120</v>
      </c>
      <c r="L298" s="380" t="e">
        <f t="shared" si="9"/>
        <v>#REF!</v>
      </c>
      <c r="M298" s="326" t="e">
        <f>N298*#REF!</f>
        <v>#REF!</v>
      </c>
      <c r="N298" s="327" t="e">
        <f>P298*#REF!+1</f>
        <v>#REF!</v>
      </c>
      <c r="P298" s="382">
        <v>10.5</v>
      </c>
      <c r="Q298" s="293"/>
    </row>
    <row r="299" spans="1:17" ht="13.5" hidden="1" customHeight="1">
      <c r="A299" s="401">
        <v>1</v>
      </c>
      <c r="B299" s="341"/>
      <c r="C299" s="341" t="s">
        <v>8625</v>
      </c>
      <c r="D299" s="341" t="s">
        <v>8228</v>
      </c>
      <c r="E299" s="342" t="s">
        <v>8224</v>
      </c>
      <c r="F299" s="332" t="s">
        <v>8216</v>
      </c>
      <c r="G299" s="332" t="s">
        <v>8217</v>
      </c>
      <c r="H299" s="333" t="s">
        <v>8225</v>
      </c>
      <c r="I299" s="334" t="s">
        <v>4775</v>
      </c>
      <c r="J299" s="335"/>
      <c r="K299" s="335">
        <v>500</v>
      </c>
      <c r="L299" s="343" t="e">
        <f t="shared" si="9"/>
        <v>#REF!</v>
      </c>
      <c r="M299" s="344" t="e">
        <f>N299*#REF!</f>
        <v>#REF!</v>
      </c>
      <c r="N299" s="345" t="e">
        <f>Q299*#REF!+0.5</f>
        <v>#REF!</v>
      </c>
      <c r="P299" s="308">
        <v>10.56</v>
      </c>
      <c r="Q299" s="308">
        <v>10.56</v>
      </c>
    </row>
    <row r="300" spans="1:17" ht="13.5" hidden="1" customHeight="1">
      <c r="A300" s="401">
        <v>1</v>
      </c>
      <c r="B300" s="346"/>
      <c r="C300" s="346" t="s">
        <v>8625</v>
      </c>
      <c r="D300" s="346" t="s">
        <v>8229</v>
      </c>
      <c r="E300" s="347" t="s">
        <v>8230</v>
      </c>
      <c r="F300" s="348" t="s">
        <v>8221</v>
      </c>
      <c r="G300" s="348" t="s">
        <v>8231</v>
      </c>
      <c r="H300" s="349"/>
      <c r="I300" s="370" t="s">
        <v>4781</v>
      </c>
      <c r="J300" s="372"/>
      <c r="K300" s="372">
        <v>3</v>
      </c>
      <c r="L300" s="352" t="e">
        <f t="shared" si="9"/>
        <v>#REF!</v>
      </c>
      <c r="M300" s="353" t="e">
        <f>N300*#REF!</f>
        <v>#REF!</v>
      </c>
      <c r="N300" s="354" t="e">
        <f>Q300*#REF!</f>
        <v>#REF!</v>
      </c>
      <c r="O300" s="355"/>
      <c r="P300" s="366">
        <v>0.63</v>
      </c>
      <c r="Q300" s="292">
        <v>0.65</v>
      </c>
    </row>
    <row r="301" spans="1:17" ht="13.5" hidden="1" customHeight="1">
      <c r="A301" s="401">
        <v>1</v>
      </c>
      <c r="B301" s="341"/>
      <c r="C301" s="341" t="s">
        <v>8625</v>
      </c>
      <c r="D301" s="341">
        <v>507140</v>
      </c>
      <c r="E301" s="342" t="s">
        <v>8232</v>
      </c>
      <c r="F301" s="374" t="s">
        <v>8233</v>
      </c>
      <c r="G301" s="374" t="s">
        <v>8234</v>
      </c>
      <c r="H301" s="375" t="s">
        <v>8235</v>
      </c>
      <c r="I301" s="363" t="s">
        <v>4853</v>
      </c>
      <c r="J301" s="324" t="s">
        <v>9339</v>
      </c>
      <c r="K301" s="335">
        <v>125</v>
      </c>
      <c r="L301" s="343" t="e">
        <f t="shared" si="9"/>
        <v>#REF!</v>
      </c>
      <c r="M301" s="344" t="e">
        <f>N301*#REF!</f>
        <v>#REF!</v>
      </c>
      <c r="N301" s="345" t="e">
        <f>Q301*#REF!+1</f>
        <v>#REF!</v>
      </c>
      <c r="P301" s="308">
        <v>34.67</v>
      </c>
      <c r="Q301" s="292">
        <v>38.340000000000003</v>
      </c>
    </row>
    <row r="302" spans="1:17" ht="13.5" hidden="1" customHeight="1">
      <c r="A302" s="401">
        <v>1</v>
      </c>
      <c r="B302" s="346"/>
      <c r="C302" s="346" t="s">
        <v>8625</v>
      </c>
      <c r="D302" s="346" t="s">
        <v>8236</v>
      </c>
      <c r="E302" s="347" t="s">
        <v>8237</v>
      </c>
      <c r="F302" s="348" t="s">
        <v>8238</v>
      </c>
      <c r="G302" s="348" t="s">
        <v>8239</v>
      </c>
      <c r="H302" s="349"/>
      <c r="I302" s="370" t="s">
        <v>4781</v>
      </c>
      <c r="J302" s="372" t="s">
        <v>9339</v>
      </c>
      <c r="K302" s="372">
        <v>3</v>
      </c>
      <c r="L302" s="352" t="e">
        <f t="shared" si="9"/>
        <v>#REF!</v>
      </c>
      <c r="M302" s="353" t="e">
        <f>N302*#REF!</f>
        <v>#REF!</v>
      </c>
      <c r="N302" s="354" t="e">
        <f>Q302*#REF!</f>
        <v>#REF!</v>
      </c>
      <c r="O302" s="355"/>
      <c r="P302" s="366">
        <v>1.72</v>
      </c>
      <c r="Q302" s="292">
        <v>1.82</v>
      </c>
    </row>
    <row r="303" spans="1:17" ht="12.75" hidden="1" customHeight="1">
      <c r="A303" s="401">
        <v>0</v>
      </c>
      <c r="B303" s="341"/>
      <c r="C303" s="376" t="s">
        <v>8622</v>
      </c>
      <c r="D303" s="377" t="s">
        <v>8240</v>
      </c>
      <c r="E303" s="405" t="s">
        <v>8241</v>
      </c>
      <c r="F303" s="412" t="s">
        <v>8242</v>
      </c>
      <c r="G303" s="412" t="s">
        <v>8243</v>
      </c>
      <c r="H303" s="399" t="s">
        <v>8244</v>
      </c>
      <c r="I303" s="323" t="s">
        <v>9228</v>
      </c>
      <c r="J303" s="324"/>
      <c r="K303" s="335">
        <v>50</v>
      </c>
      <c r="L303" s="462" t="e">
        <f t="shared" si="9"/>
        <v>#REF!</v>
      </c>
      <c r="M303" s="326" t="e">
        <f>N303*#REF!</f>
        <v>#REF!</v>
      </c>
      <c r="N303" s="381" t="e">
        <f>P303*#REF!+1</f>
        <v>#REF!</v>
      </c>
      <c r="P303" s="328">
        <v>36</v>
      </c>
      <c r="Q303" s="293"/>
    </row>
    <row r="304" spans="1:17" ht="13.5" hidden="1" customHeight="1">
      <c r="A304" s="401">
        <v>1</v>
      </c>
      <c r="B304" s="464"/>
      <c r="C304" s="464" t="s">
        <v>8625</v>
      </c>
      <c r="D304" s="500">
        <v>909610</v>
      </c>
      <c r="E304" s="501" t="s">
        <v>8245</v>
      </c>
      <c r="F304" s="511" t="s">
        <v>8246</v>
      </c>
      <c r="G304" s="501" t="s">
        <v>8247</v>
      </c>
      <c r="H304" s="322"/>
      <c r="I304" s="502"/>
      <c r="J304" s="364"/>
      <c r="K304" s="324">
        <v>60</v>
      </c>
      <c r="L304" s="343" t="e">
        <f t="shared" si="9"/>
        <v>#REF!</v>
      </c>
      <c r="M304" s="344" t="e">
        <f>N304*#REF!</f>
        <v>#REF!</v>
      </c>
      <c r="N304" s="345" t="e">
        <f>Q304*#REF!+1</f>
        <v>#REF!</v>
      </c>
      <c r="P304" s="503">
        <v>31.32</v>
      </c>
      <c r="Q304" s="503">
        <v>31.32</v>
      </c>
    </row>
    <row r="305" spans="1:17" ht="13.5" hidden="1" customHeight="1">
      <c r="A305" s="401">
        <v>1</v>
      </c>
      <c r="B305" s="373"/>
      <c r="C305" s="373" t="s">
        <v>8625</v>
      </c>
      <c r="D305" s="504">
        <v>909680</v>
      </c>
      <c r="E305" s="505" t="s">
        <v>8248</v>
      </c>
      <c r="F305" s="511" t="s">
        <v>8249</v>
      </c>
      <c r="G305" s="505" t="s">
        <v>8250</v>
      </c>
      <c r="H305" s="322"/>
      <c r="I305" s="490"/>
      <c r="J305" s="368"/>
      <c r="K305" s="335">
        <v>6</v>
      </c>
      <c r="L305" s="343" t="e">
        <f t="shared" si="9"/>
        <v>#REF!</v>
      </c>
      <c r="M305" s="344" t="e">
        <f>N305*#REF!</f>
        <v>#REF!</v>
      </c>
      <c r="N305" s="345" t="e">
        <f>Q305*#REF!+1</f>
        <v>#REF!</v>
      </c>
      <c r="P305" s="503">
        <v>40.32</v>
      </c>
      <c r="Q305" s="503">
        <v>40.32</v>
      </c>
    </row>
    <row r="306" spans="1:17" ht="13.5" hidden="1" customHeight="1">
      <c r="A306" s="401">
        <v>1</v>
      </c>
      <c r="B306" s="373"/>
      <c r="C306" s="373" t="s">
        <v>8625</v>
      </c>
      <c r="D306" s="373" t="s">
        <v>8666</v>
      </c>
      <c r="E306" s="356" t="s">
        <v>8251</v>
      </c>
      <c r="F306" s="511" t="s">
        <v>8252</v>
      </c>
      <c r="G306" s="356" t="s">
        <v>8253</v>
      </c>
      <c r="H306" s="322"/>
      <c r="I306" s="490"/>
      <c r="J306" s="368"/>
      <c r="K306" s="335">
        <v>5</v>
      </c>
      <c r="L306" s="343" t="e">
        <f t="shared" si="9"/>
        <v>#REF!</v>
      </c>
      <c r="M306" s="344" t="e">
        <f>N306*#REF!</f>
        <v>#REF!</v>
      </c>
      <c r="N306" s="345" t="e">
        <f>Q306*#REF!+0.5</f>
        <v>#REF!</v>
      </c>
      <c r="P306" s="503">
        <v>8.61</v>
      </c>
      <c r="Q306" s="503">
        <v>8.61</v>
      </c>
    </row>
    <row r="307" spans="1:17" ht="13.5" hidden="1" customHeight="1">
      <c r="A307" s="401">
        <v>1</v>
      </c>
      <c r="B307" s="465"/>
      <c r="C307" s="465" t="s">
        <v>8625</v>
      </c>
      <c r="D307" s="465" t="s">
        <v>8667</v>
      </c>
      <c r="E307" s="347" t="s">
        <v>8254</v>
      </c>
      <c r="F307" s="511" t="s">
        <v>8255</v>
      </c>
      <c r="G307" s="347" t="s">
        <v>8256</v>
      </c>
      <c r="H307" s="322"/>
      <c r="I307" s="508"/>
      <c r="J307" s="371"/>
      <c r="K307" s="372">
        <v>5</v>
      </c>
      <c r="L307" s="386" t="e">
        <f t="shared" si="9"/>
        <v>#REF!</v>
      </c>
      <c r="M307" s="353" t="e">
        <f>N307*#REF!</f>
        <v>#REF!</v>
      </c>
      <c r="N307" s="354" t="e">
        <f>Q307*#REF!+0.5</f>
        <v>#REF!</v>
      </c>
      <c r="P307" s="503">
        <v>9.3000000000000007</v>
      </c>
      <c r="Q307" s="503">
        <v>9.3000000000000007</v>
      </c>
    </row>
    <row r="308" spans="1:17" ht="13.5" customHeight="1">
      <c r="A308" s="499">
        <v>1</v>
      </c>
      <c r="B308" s="373">
        <v>1</v>
      </c>
      <c r="C308" s="341" t="s">
        <v>8615</v>
      </c>
      <c r="D308" s="341" t="s">
        <v>8257</v>
      </c>
      <c r="E308" s="342" t="s">
        <v>8258</v>
      </c>
      <c r="F308" s="374" t="s">
        <v>8259</v>
      </c>
      <c r="G308" s="374" t="s">
        <v>8260</v>
      </c>
      <c r="H308" s="375" t="s">
        <v>8261</v>
      </c>
      <c r="I308" s="363" t="s">
        <v>4882</v>
      </c>
      <c r="J308" s="364" t="s">
        <v>9339</v>
      </c>
      <c r="K308" s="335">
        <v>180</v>
      </c>
      <c r="L308" s="343" t="e">
        <f t="shared" si="9"/>
        <v>#REF!</v>
      </c>
      <c r="M308" s="344" t="e">
        <f>N308*#REF!</f>
        <v>#REF!</v>
      </c>
      <c r="N308" s="345" t="e">
        <f>Q308*#REF!</f>
        <v>#REF!</v>
      </c>
      <c r="P308" s="2081">
        <v>3.93</v>
      </c>
      <c r="Q308" s="261">
        <v>3.93</v>
      </c>
    </row>
    <row r="309" spans="1:17" ht="12.75" hidden="1" customHeight="1">
      <c r="A309" s="401">
        <v>0</v>
      </c>
      <c r="B309" s="341"/>
      <c r="C309" s="376" t="s">
        <v>8622</v>
      </c>
      <c r="D309" s="377" t="s">
        <v>8262</v>
      </c>
      <c r="E309" s="405" t="s">
        <v>8263</v>
      </c>
      <c r="F309" s="406" t="s">
        <v>8264</v>
      </c>
      <c r="G309" s="406" t="s">
        <v>8265</v>
      </c>
      <c r="H309" s="285" t="s">
        <v>8266</v>
      </c>
      <c r="I309" s="379" t="s">
        <v>4755</v>
      </c>
      <c r="J309" s="335"/>
      <c r="K309" s="335">
        <v>480</v>
      </c>
      <c r="L309" s="380" t="e">
        <f t="shared" si="9"/>
        <v>#REF!</v>
      </c>
      <c r="M309" s="326" t="e">
        <f>N309*#REF!</f>
        <v>#REF!</v>
      </c>
      <c r="N309" s="381" t="e">
        <f>P309*#REF!+1</f>
        <v>#REF!</v>
      </c>
      <c r="P309" s="382">
        <v>5.5</v>
      </c>
      <c r="Q309" s="293"/>
    </row>
    <row r="310" spans="1:17" ht="12.75" hidden="1" customHeight="1">
      <c r="A310" s="401">
        <v>0</v>
      </c>
      <c r="B310" s="341"/>
      <c r="C310" s="376" t="s">
        <v>8622</v>
      </c>
      <c r="D310" s="377" t="s">
        <v>8267</v>
      </c>
      <c r="E310" s="405" t="s">
        <v>8263</v>
      </c>
      <c r="F310" s="406" t="s">
        <v>8264</v>
      </c>
      <c r="G310" s="406" t="s">
        <v>8265</v>
      </c>
      <c r="H310" s="285" t="s">
        <v>8268</v>
      </c>
      <c r="I310" s="379" t="s">
        <v>4755</v>
      </c>
      <c r="J310" s="335"/>
      <c r="K310" s="335">
        <v>480</v>
      </c>
      <c r="L310" s="380" t="e">
        <f t="shared" si="9"/>
        <v>#REF!</v>
      </c>
      <c r="M310" s="326" t="e">
        <f>N310*#REF!</f>
        <v>#REF!</v>
      </c>
      <c r="N310" s="327" t="e">
        <f>P310*#REF!+1</f>
        <v>#REF!</v>
      </c>
      <c r="P310" s="382">
        <v>5.5</v>
      </c>
      <c r="Q310" s="293"/>
    </row>
    <row r="311" spans="1:17" ht="13.5" customHeight="1">
      <c r="A311" s="499">
        <v>1</v>
      </c>
      <c r="B311" s="373">
        <v>1</v>
      </c>
      <c r="C311" s="341" t="s">
        <v>8615</v>
      </c>
      <c r="D311" s="341" t="s">
        <v>8269</v>
      </c>
      <c r="E311" s="342" t="s">
        <v>8270</v>
      </c>
      <c r="F311" s="332" t="s">
        <v>8264</v>
      </c>
      <c r="G311" s="332" t="s">
        <v>8271</v>
      </c>
      <c r="H311" s="333" t="s">
        <v>8261</v>
      </c>
      <c r="I311" s="334" t="s">
        <v>4766</v>
      </c>
      <c r="J311" s="368" t="s">
        <v>9339</v>
      </c>
      <c r="K311" s="335">
        <v>2000</v>
      </c>
      <c r="L311" s="343" t="e">
        <f t="shared" si="9"/>
        <v>#REF!</v>
      </c>
      <c r="M311" s="344" t="e">
        <f>N311*#REF!</f>
        <v>#REF!</v>
      </c>
      <c r="N311" s="345" t="e">
        <f>Q311*#REF!+0.5</f>
        <v>#REF!</v>
      </c>
      <c r="P311" s="2081">
        <v>13.31</v>
      </c>
      <c r="Q311" s="261">
        <v>13.31</v>
      </c>
    </row>
    <row r="312" spans="1:17" ht="13.5" customHeight="1">
      <c r="A312" s="499">
        <v>1</v>
      </c>
      <c r="B312" s="465">
        <v>1</v>
      </c>
      <c r="C312" s="346" t="s">
        <v>8615</v>
      </c>
      <c r="D312" s="346" t="s">
        <v>8272</v>
      </c>
      <c r="E312" s="347" t="s">
        <v>8273</v>
      </c>
      <c r="F312" s="348" t="s">
        <v>8274</v>
      </c>
      <c r="G312" s="348" t="s">
        <v>8275</v>
      </c>
      <c r="H312" s="349"/>
      <c r="I312" s="370" t="s">
        <v>4879</v>
      </c>
      <c r="J312" s="371" t="s">
        <v>9339</v>
      </c>
      <c r="K312" s="351">
        <v>5</v>
      </c>
      <c r="L312" s="352" t="e">
        <f t="shared" si="9"/>
        <v>#REF!</v>
      </c>
      <c r="M312" s="353" t="e">
        <f>N312*#REF!</f>
        <v>#REF!</v>
      </c>
      <c r="N312" s="354" t="e">
        <f>Q312*#REF!</f>
        <v>#REF!</v>
      </c>
      <c r="O312" s="355"/>
      <c r="P312" s="2081">
        <v>0.69</v>
      </c>
      <c r="Q312" s="261">
        <v>0.69</v>
      </c>
    </row>
    <row r="313" spans="1:17" ht="13.5" hidden="1" customHeight="1">
      <c r="A313" s="401">
        <v>1</v>
      </c>
      <c r="B313" s="341"/>
      <c r="C313" s="341" t="s">
        <v>8625</v>
      </c>
      <c r="D313" s="341" t="s">
        <v>8276</v>
      </c>
      <c r="E313" s="342" t="s">
        <v>8277</v>
      </c>
      <c r="F313" s="332" t="s">
        <v>8278</v>
      </c>
      <c r="G313" s="332" t="s">
        <v>8279</v>
      </c>
      <c r="H313" s="333" t="s">
        <v>8280</v>
      </c>
      <c r="I313" s="334" t="s">
        <v>4816</v>
      </c>
      <c r="J313" s="335" t="s">
        <v>9339</v>
      </c>
      <c r="K313" s="335">
        <v>250</v>
      </c>
      <c r="L313" s="343" t="e">
        <f t="shared" si="9"/>
        <v>#REF!</v>
      </c>
      <c r="M313" s="344" t="e">
        <f>N313*#REF!</f>
        <v>#REF!</v>
      </c>
      <c r="N313" s="345" t="e">
        <f>Q313*#REF!</f>
        <v>#REF!</v>
      </c>
      <c r="P313" s="308">
        <v>4.68</v>
      </c>
      <c r="Q313" s="308">
        <v>4.68</v>
      </c>
    </row>
    <row r="314" spans="1:17" ht="13.5" hidden="1" customHeight="1">
      <c r="A314" s="401">
        <v>1</v>
      </c>
      <c r="B314" s="346"/>
      <c r="C314" s="346" t="s">
        <v>8625</v>
      </c>
      <c r="D314" s="346" t="s">
        <v>8281</v>
      </c>
      <c r="E314" s="347" t="s">
        <v>8282</v>
      </c>
      <c r="F314" s="348" t="s">
        <v>8274</v>
      </c>
      <c r="G314" s="348" t="s">
        <v>8282</v>
      </c>
      <c r="H314" s="349"/>
      <c r="I314" s="370" t="s">
        <v>4781</v>
      </c>
      <c r="J314" s="372"/>
      <c r="K314" s="372">
        <v>3</v>
      </c>
      <c r="L314" s="352" t="e">
        <f t="shared" si="9"/>
        <v>#REF!</v>
      </c>
      <c r="M314" s="353" t="e">
        <f>N314*#REF!</f>
        <v>#REF!</v>
      </c>
      <c r="N314" s="354" t="e">
        <f>Q314*#REF!</f>
        <v>#REF!</v>
      </c>
      <c r="O314" s="355"/>
      <c r="P314" s="366">
        <v>0.63</v>
      </c>
      <c r="Q314" s="292">
        <v>0.65</v>
      </c>
    </row>
    <row r="315" spans="1:17" ht="13.5" hidden="1" customHeight="1">
      <c r="A315" s="401">
        <v>1</v>
      </c>
      <c r="B315" s="341"/>
      <c r="C315" s="341" t="s">
        <v>8625</v>
      </c>
      <c r="D315" s="341" t="s">
        <v>8283</v>
      </c>
      <c r="E315" s="342" t="s">
        <v>8284</v>
      </c>
      <c r="F315" s="374" t="s">
        <v>8285</v>
      </c>
      <c r="G315" s="374" t="s">
        <v>8286</v>
      </c>
      <c r="H315" s="333" t="s">
        <v>8287</v>
      </c>
      <c r="I315" s="363" t="s">
        <v>4775</v>
      </c>
      <c r="J315" s="324" t="s">
        <v>9339</v>
      </c>
      <c r="K315" s="335">
        <v>500</v>
      </c>
      <c r="L315" s="343" t="e">
        <f t="shared" si="9"/>
        <v>#REF!</v>
      </c>
      <c r="M315" s="344" t="e">
        <f>N315*#REF!</f>
        <v>#REF!</v>
      </c>
      <c r="N315" s="345" t="e">
        <f>Q315*#REF!+0.5</f>
        <v>#REF!</v>
      </c>
      <c r="P315" s="308">
        <v>7.08</v>
      </c>
      <c r="Q315" s="308">
        <v>7.08</v>
      </c>
    </row>
    <row r="316" spans="1:17" ht="12.75" hidden="1" customHeight="1">
      <c r="A316" s="401">
        <v>0</v>
      </c>
      <c r="B316" s="341"/>
      <c r="C316" s="376" t="s">
        <v>8622</v>
      </c>
      <c r="D316" s="377" t="s">
        <v>8288</v>
      </c>
      <c r="E316" s="378" t="s">
        <v>8289</v>
      </c>
      <c r="F316" s="357" t="s">
        <v>8290</v>
      </c>
      <c r="G316" s="357" t="s">
        <v>8291</v>
      </c>
      <c r="H316" s="333" t="s">
        <v>8287</v>
      </c>
      <c r="I316" s="379" t="s">
        <v>4755</v>
      </c>
      <c r="J316" s="335"/>
      <c r="K316" s="335">
        <v>480</v>
      </c>
      <c r="L316" s="380" t="e">
        <f t="shared" si="9"/>
        <v>#REF!</v>
      </c>
      <c r="M316" s="326" t="e">
        <f>N316*#REF!</f>
        <v>#REF!</v>
      </c>
      <c r="N316" s="327" t="e">
        <f>P316*#REF!+1</f>
        <v>#REF!</v>
      </c>
      <c r="P316" s="382">
        <v>9</v>
      </c>
      <c r="Q316" s="293"/>
    </row>
    <row r="317" spans="1:17" ht="13.5" hidden="1" customHeight="1">
      <c r="A317" s="401">
        <v>1</v>
      </c>
      <c r="B317" s="346"/>
      <c r="C317" s="346" t="s">
        <v>8625</v>
      </c>
      <c r="D317" s="346" t="s">
        <v>8292</v>
      </c>
      <c r="E317" s="347" t="s">
        <v>8293</v>
      </c>
      <c r="F317" s="348" t="s">
        <v>8294</v>
      </c>
      <c r="G317" s="348" t="s">
        <v>8295</v>
      </c>
      <c r="H317" s="512"/>
      <c r="I317" s="370" t="s">
        <v>4781</v>
      </c>
      <c r="J317" s="372" t="s">
        <v>9339</v>
      </c>
      <c r="K317" s="372">
        <v>3</v>
      </c>
      <c r="L317" s="352" t="e">
        <f t="shared" si="9"/>
        <v>#REF!</v>
      </c>
      <c r="M317" s="353" t="e">
        <f>N317*#REF!</f>
        <v>#REF!</v>
      </c>
      <c r="N317" s="354" t="e">
        <f>Q317*#REF!</f>
        <v>#REF!</v>
      </c>
      <c r="O317" s="293"/>
      <c r="P317" s="407">
        <v>0.63</v>
      </c>
      <c r="Q317" s="292">
        <v>0.65</v>
      </c>
    </row>
    <row r="318" spans="1:17" ht="13.5" hidden="1" customHeight="1">
      <c r="A318" s="401">
        <v>1</v>
      </c>
      <c r="B318" s="341"/>
      <c r="C318" s="341" t="s">
        <v>8625</v>
      </c>
      <c r="D318" s="341">
        <v>507240</v>
      </c>
      <c r="E318" s="342" t="s">
        <v>8296</v>
      </c>
      <c r="F318" s="374" t="s">
        <v>8297</v>
      </c>
      <c r="G318" s="374" t="s">
        <v>8296</v>
      </c>
      <c r="H318" s="375" t="s">
        <v>8298</v>
      </c>
      <c r="I318" s="363" t="s">
        <v>4853</v>
      </c>
      <c r="J318" s="324" t="s">
        <v>9339</v>
      </c>
      <c r="K318" s="335">
        <v>125</v>
      </c>
      <c r="L318" s="343" t="e">
        <f t="shared" si="9"/>
        <v>#REF!</v>
      </c>
      <c r="M318" s="344" t="e">
        <f>N318*#REF!</f>
        <v>#REF!</v>
      </c>
      <c r="N318" s="345" t="e">
        <f>Q318*#REF!+1</f>
        <v>#REF!</v>
      </c>
      <c r="P318" s="308">
        <v>28.52</v>
      </c>
      <c r="Q318" s="292">
        <v>31.67</v>
      </c>
    </row>
    <row r="319" spans="1:17" ht="13.5" hidden="1" customHeight="1">
      <c r="A319" s="401">
        <v>1</v>
      </c>
      <c r="B319" s="346"/>
      <c r="C319" s="346" t="s">
        <v>8625</v>
      </c>
      <c r="D319" s="346" t="s">
        <v>8299</v>
      </c>
      <c r="E319" s="347" t="s">
        <v>8300</v>
      </c>
      <c r="F319" s="348" t="s">
        <v>8301</v>
      </c>
      <c r="G319" s="348" t="s">
        <v>8300</v>
      </c>
      <c r="H319" s="349"/>
      <c r="I319" s="370" t="s">
        <v>4781</v>
      </c>
      <c r="J319" s="372" t="s">
        <v>9339</v>
      </c>
      <c r="K319" s="372">
        <v>3</v>
      </c>
      <c r="L319" s="352" t="e">
        <f t="shared" si="9"/>
        <v>#REF!</v>
      </c>
      <c r="M319" s="353" t="e">
        <f>N319*#REF!</f>
        <v>#REF!</v>
      </c>
      <c r="N319" s="354" t="e">
        <f>Q319*#REF!</f>
        <v>#REF!</v>
      </c>
      <c r="O319" s="355"/>
      <c r="P319" s="366">
        <v>1.74</v>
      </c>
      <c r="Q319" s="292">
        <v>1.86</v>
      </c>
    </row>
    <row r="320" spans="1:17" ht="13.5" hidden="1" customHeight="1">
      <c r="E320" s="357"/>
      <c r="F320" s="357"/>
      <c r="G320" s="357"/>
      <c r="L320" s="513"/>
      <c r="M320" s="514"/>
      <c r="N320" s="515"/>
      <c r="O320" s="355"/>
      <c r="P320" s="359"/>
      <c r="Q320" s="293"/>
    </row>
    <row r="321" spans="1:17" ht="13.5" hidden="1" customHeight="1">
      <c r="Q321" s="293"/>
    </row>
    <row r="322" spans="1:17" ht="23.25" hidden="1" customHeight="1">
      <c r="A322" s="88" t="s">
        <v>8692</v>
      </c>
      <c r="B322" s="88"/>
      <c r="C322" s="2678" t="s">
        <v>9507</v>
      </c>
      <c r="D322" s="2678"/>
      <c r="E322" s="2678"/>
      <c r="F322" s="2678"/>
      <c r="G322" s="2678"/>
      <c r="H322" s="2678"/>
      <c r="I322" s="2678"/>
      <c r="J322" s="2678"/>
      <c r="K322" s="2678"/>
      <c r="L322" s="2678"/>
      <c r="M322" s="2678"/>
      <c r="N322" s="2678"/>
      <c r="Q322" s="293"/>
    </row>
    <row r="323" spans="1:17" ht="12.75" hidden="1" customHeight="1">
      <c r="A323" s="88" t="s">
        <v>8690</v>
      </c>
      <c r="B323" s="88"/>
      <c r="C323" s="2678" t="s">
        <v>8302</v>
      </c>
      <c r="D323" s="2678"/>
      <c r="E323" s="2678"/>
      <c r="F323" s="2678"/>
      <c r="G323" s="2678"/>
      <c r="H323" s="2678"/>
      <c r="I323" s="2678"/>
      <c r="J323" s="2678"/>
      <c r="K323" s="2678"/>
      <c r="L323" s="2678"/>
      <c r="M323" s="2678"/>
      <c r="N323" s="2678"/>
      <c r="Q323" s="293"/>
    </row>
    <row r="324" spans="1:17" ht="12.75" hidden="1" customHeight="1">
      <c r="A324" s="88" t="s">
        <v>8690</v>
      </c>
      <c r="B324" s="88"/>
      <c r="C324" s="2678" t="s">
        <v>8303</v>
      </c>
      <c r="D324" s="2678"/>
      <c r="E324" s="2678"/>
      <c r="F324" s="2678"/>
      <c r="G324" s="2678"/>
      <c r="H324" s="2678"/>
      <c r="I324" s="2678"/>
      <c r="J324" s="2678"/>
      <c r="K324" s="2678"/>
      <c r="L324" s="2678"/>
      <c r="M324" s="2678"/>
      <c r="N324" s="2678"/>
      <c r="Q324" s="293"/>
    </row>
    <row r="325" spans="1:17" ht="12.75" hidden="1" customHeight="1">
      <c r="A325" s="318">
        <v>0</v>
      </c>
      <c r="B325" s="318"/>
      <c r="C325" s="318" t="s">
        <v>8622</v>
      </c>
      <c r="D325" s="319" t="s">
        <v>8304</v>
      </c>
      <c r="E325" s="320" t="s">
        <v>8305</v>
      </c>
      <c r="F325" s="321"/>
      <c r="G325" s="321"/>
      <c r="H325" s="322" t="s">
        <v>7900</v>
      </c>
      <c r="I325" s="323" t="s">
        <v>4943</v>
      </c>
      <c r="J325" s="324"/>
      <c r="K325" s="324">
        <v>400</v>
      </c>
      <c r="L325" s="325" t="e">
        <f t="shared" ref="L325:L354" si="10">M325/K325</f>
        <v>#REF!</v>
      </c>
      <c r="M325" s="326" t="e">
        <f>N325*#REF!</f>
        <v>#REF!</v>
      </c>
      <c r="N325" s="327" t="e">
        <f>P325*#REF!+1</f>
        <v>#REF!</v>
      </c>
      <c r="P325" s="382">
        <v>17</v>
      </c>
      <c r="Q325" s="293"/>
    </row>
    <row r="326" spans="1:17" ht="12.75" hidden="1" customHeight="1">
      <c r="A326" s="318">
        <v>0</v>
      </c>
      <c r="B326" s="318"/>
      <c r="C326" s="318" t="s">
        <v>8622</v>
      </c>
      <c r="D326" s="319" t="s">
        <v>8306</v>
      </c>
      <c r="E326" s="320" t="s">
        <v>8307</v>
      </c>
      <c r="F326" s="321" t="s">
        <v>8308</v>
      </c>
      <c r="G326" s="321" t="s">
        <v>8309</v>
      </c>
      <c r="H326" s="322" t="s">
        <v>7900</v>
      </c>
      <c r="I326" s="323">
        <v>150</v>
      </c>
      <c r="J326" s="324"/>
      <c r="K326" s="324">
        <v>150</v>
      </c>
      <c r="L326" s="325" t="e">
        <f t="shared" si="10"/>
        <v>#REF!</v>
      </c>
      <c r="M326" s="326" t="e">
        <f>N326*#REF!</f>
        <v>#REF!</v>
      </c>
      <c r="N326" s="327" t="e">
        <f>P326*#REF!+1</f>
        <v>#REF!</v>
      </c>
      <c r="P326" s="382">
        <v>9</v>
      </c>
      <c r="Q326" s="293"/>
    </row>
    <row r="327" spans="1:17" ht="12.75" hidden="1" customHeight="1">
      <c r="A327" s="318">
        <v>0</v>
      </c>
      <c r="B327" s="376"/>
      <c r="C327" s="459" t="s">
        <v>8622</v>
      </c>
      <c r="D327" s="460" t="s">
        <v>8310</v>
      </c>
      <c r="E327" s="411" t="s">
        <v>8305</v>
      </c>
      <c r="F327" s="348" t="s">
        <v>8311</v>
      </c>
      <c r="G327" s="348" t="s">
        <v>8312</v>
      </c>
      <c r="H327" s="349" t="s">
        <v>7900</v>
      </c>
      <c r="I327" s="350" t="s">
        <v>6495</v>
      </c>
      <c r="J327" s="372"/>
      <c r="K327" s="372">
        <v>240</v>
      </c>
      <c r="L327" s="462" t="e">
        <f t="shared" si="10"/>
        <v>#REF!</v>
      </c>
      <c r="M327" s="326" t="e">
        <f>N327*#REF!</f>
        <v>#REF!</v>
      </c>
      <c r="N327" s="327" t="e">
        <f>P327*#REF!+1</f>
        <v>#REF!</v>
      </c>
      <c r="P327" s="382">
        <v>14</v>
      </c>
      <c r="Q327" s="293"/>
    </row>
    <row r="328" spans="1:17" ht="12.75" hidden="1" customHeight="1">
      <c r="A328" s="318">
        <v>0</v>
      </c>
      <c r="B328" s="318"/>
      <c r="C328" s="387" t="s">
        <v>8622</v>
      </c>
      <c r="D328" s="444" t="s">
        <v>8313</v>
      </c>
      <c r="E328" s="445" t="s">
        <v>8314</v>
      </c>
      <c r="F328" s="398" t="s">
        <v>8315</v>
      </c>
      <c r="G328" s="398" t="s">
        <v>8314</v>
      </c>
      <c r="H328" s="399" t="s">
        <v>8316</v>
      </c>
      <c r="I328" s="400" t="s">
        <v>8317</v>
      </c>
      <c r="J328" s="392"/>
      <c r="K328" s="392">
        <v>132</v>
      </c>
      <c r="L328" s="446" t="e">
        <f t="shared" si="10"/>
        <v>#REF!</v>
      </c>
      <c r="M328" s="326" t="e">
        <f>N328*#REF!</f>
        <v>#REF!</v>
      </c>
      <c r="N328" s="327" t="e">
        <f>P328*#REF!+1</f>
        <v>#REF!</v>
      </c>
      <c r="P328" s="382">
        <v>15</v>
      </c>
      <c r="Q328" s="293"/>
    </row>
    <row r="329" spans="1:17" ht="12.75" hidden="1" customHeight="1">
      <c r="A329" s="318">
        <v>0</v>
      </c>
      <c r="B329" s="318"/>
      <c r="C329" s="387" t="s">
        <v>8622</v>
      </c>
      <c r="D329" s="444" t="s">
        <v>8318</v>
      </c>
      <c r="E329" s="445" t="s">
        <v>8314</v>
      </c>
      <c r="F329" s="398" t="s">
        <v>8315</v>
      </c>
      <c r="G329" s="398" t="s">
        <v>8314</v>
      </c>
      <c r="H329" s="399" t="s">
        <v>8316</v>
      </c>
      <c r="I329" s="400" t="s">
        <v>8319</v>
      </c>
      <c r="J329" s="392"/>
      <c r="K329" s="392">
        <v>66</v>
      </c>
      <c r="L329" s="446" t="e">
        <f t="shared" si="10"/>
        <v>#REF!</v>
      </c>
      <c r="M329" s="326" t="e">
        <f>N329*#REF!</f>
        <v>#REF!</v>
      </c>
      <c r="N329" s="327" t="e">
        <f>P329*#REF!+1</f>
        <v>#REF!</v>
      </c>
      <c r="P329" s="382">
        <v>18</v>
      </c>
      <c r="Q329" s="293"/>
    </row>
    <row r="330" spans="1:17" ht="12.75" hidden="1" customHeight="1">
      <c r="A330" s="318">
        <v>0</v>
      </c>
      <c r="B330" s="318"/>
      <c r="C330" s="318" t="s">
        <v>8622</v>
      </c>
      <c r="D330" s="319" t="s">
        <v>8320</v>
      </c>
      <c r="E330" s="320" t="s">
        <v>8321</v>
      </c>
      <c r="F330" s="321" t="s">
        <v>8322</v>
      </c>
      <c r="G330" s="321" t="s">
        <v>8323</v>
      </c>
      <c r="H330" s="322" t="s">
        <v>4858</v>
      </c>
      <c r="I330" s="323" t="s">
        <v>6413</v>
      </c>
      <c r="J330" s="324"/>
      <c r="K330" s="324">
        <v>60</v>
      </c>
      <c r="L330" s="325" t="e">
        <f t="shared" si="10"/>
        <v>#REF!</v>
      </c>
      <c r="M330" s="326" t="e">
        <f>N330*#REF!</f>
        <v>#REF!</v>
      </c>
      <c r="N330" s="327" t="e">
        <f>P330*#REF!+1</f>
        <v>#REF!</v>
      </c>
      <c r="P330" s="382">
        <v>10</v>
      </c>
      <c r="Q330" s="293"/>
    </row>
    <row r="331" spans="1:17" ht="12.75" hidden="1" customHeight="1">
      <c r="A331" s="376">
        <v>0</v>
      </c>
      <c r="B331" s="376"/>
      <c r="C331" s="318"/>
      <c r="D331" s="319"/>
      <c r="E331" s="320"/>
      <c r="F331" s="357"/>
      <c r="G331" s="357"/>
      <c r="I331" s="379"/>
      <c r="J331" s="335"/>
      <c r="K331" s="324"/>
      <c r="L331" s="325"/>
      <c r="M331" s="326"/>
      <c r="N331" s="327"/>
      <c r="P331" s="382"/>
      <c r="Q331" s="293"/>
    </row>
    <row r="332" spans="1:17" ht="12.75" hidden="1" customHeight="1">
      <c r="A332" s="376">
        <v>0</v>
      </c>
      <c r="B332" s="376"/>
      <c r="C332" s="318"/>
      <c r="D332" s="319"/>
      <c r="E332" s="320"/>
      <c r="F332" s="357"/>
      <c r="G332" s="357"/>
      <c r="I332" s="379"/>
      <c r="J332" s="335"/>
      <c r="K332" s="324"/>
      <c r="L332" s="325"/>
      <c r="M332" s="326"/>
      <c r="N332" s="327"/>
      <c r="P332" s="382"/>
      <c r="Q332" s="293"/>
    </row>
    <row r="333" spans="1:17" ht="13.5" hidden="1" customHeight="1">
      <c r="A333" s="341">
        <v>1</v>
      </c>
      <c r="B333" s="341"/>
      <c r="C333" s="330" t="s">
        <v>8625</v>
      </c>
      <c r="D333" s="330" t="s">
        <v>8324</v>
      </c>
      <c r="E333" s="331" t="s">
        <v>8325</v>
      </c>
      <c r="F333" s="332" t="s">
        <v>8326</v>
      </c>
      <c r="G333" s="332" t="s">
        <v>8327</v>
      </c>
      <c r="H333" s="333" t="s">
        <v>8328</v>
      </c>
      <c r="I333" s="334" t="s">
        <v>4816</v>
      </c>
      <c r="J333" s="335" t="s">
        <v>9339</v>
      </c>
      <c r="K333" s="324">
        <v>250</v>
      </c>
      <c r="L333" s="336" t="e">
        <f t="shared" si="10"/>
        <v>#REF!</v>
      </c>
      <c r="M333" s="337" t="e">
        <f>N333*#REF!</f>
        <v>#REF!</v>
      </c>
      <c r="N333" s="338" t="e">
        <f>Q333*#REF!+1</f>
        <v>#REF!</v>
      </c>
      <c r="P333" s="308">
        <v>34.299999999999997</v>
      </c>
      <c r="Q333" s="292">
        <v>35.18</v>
      </c>
    </row>
    <row r="334" spans="1:17" ht="13.5" hidden="1" customHeight="1">
      <c r="A334" s="341">
        <v>1</v>
      </c>
      <c r="B334" s="341"/>
      <c r="C334" s="346" t="s">
        <v>8625</v>
      </c>
      <c r="D334" s="346" t="s">
        <v>8329</v>
      </c>
      <c r="E334" s="383" t="s">
        <v>8330</v>
      </c>
      <c r="F334" s="332" t="s">
        <v>8331</v>
      </c>
      <c r="G334" s="332" t="s">
        <v>8332</v>
      </c>
      <c r="H334" s="333" t="s">
        <v>8328</v>
      </c>
      <c r="I334" s="334" t="s">
        <v>4781</v>
      </c>
      <c r="J334" s="335" t="s">
        <v>9339</v>
      </c>
      <c r="K334" s="372">
        <v>3</v>
      </c>
      <c r="L334" s="386" t="e">
        <f t="shared" si="10"/>
        <v>#REF!</v>
      </c>
      <c r="M334" s="353" t="e">
        <f>N334*#REF!</f>
        <v>#REF!</v>
      </c>
      <c r="N334" s="354" t="e">
        <f>Q334*#REF!</f>
        <v>#REF!</v>
      </c>
      <c r="P334" s="396">
        <v>1.75</v>
      </c>
      <c r="Q334" s="396">
        <v>1.75</v>
      </c>
    </row>
    <row r="335" spans="1:17" ht="12.75" hidden="1" customHeight="1">
      <c r="A335" s="341">
        <v>0</v>
      </c>
      <c r="B335" s="341"/>
      <c r="C335" s="376" t="s">
        <v>8622</v>
      </c>
      <c r="D335" s="376" t="s">
        <v>8333</v>
      </c>
      <c r="E335" s="516" t="s">
        <v>8334</v>
      </c>
      <c r="F335" s="517" t="s">
        <v>8335</v>
      </c>
      <c r="G335" s="517" t="s">
        <v>8336</v>
      </c>
      <c r="H335" s="333"/>
      <c r="I335" s="334" t="s">
        <v>8337</v>
      </c>
      <c r="J335" s="335"/>
      <c r="K335" s="335">
        <v>36</v>
      </c>
      <c r="L335" s="380" t="e">
        <f t="shared" si="10"/>
        <v>#REF!</v>
      </c>
      <c r="M335" s="326" t="e">
        <f>N335*#REF!</f>
        <v>#REF!</v>
      </c>
      <c r="N335" s="381" t="e">
        <f>P335*#REF!+1</f>
        <v>#REF!</v>
      </c>
      <c r="P335" s="396">
        <v>40</v>
      </c>
      <c r="Q335" s="293"/>
    </row>
    <row r="336" spans="1:17" ht="12.75" hidden="1" customHeight="1">
      <c r="A336" s="341">
        <v>0</v>
      </c>
      <c r="B336" s="341"/>
      <c r="C336" s="376" t="s">
        <v>8622</v>
      </c>
      <c r="D336" s="376" t="s">
        <v>8338</v>
      </c>
      <c r="E336" s="516" t="s">
        <v>8339</v>
      </c>
      <c r="F336" s="518" t="s">
        <v>8340</v>
      </c>
      <c r="G336" s="518" t="s">
        <v>8341</v>
      </c>
      <c r="H336" s="385"/>
      <c r="I336" s="370" t="s">
        <v>8337</v>
      </c>
      <c r="J336" s="372"/>
      <c r="K336" s="335">
        <v>36</v>
      </c>
      <c r="L336" s="380" t="e">
        <f t="shared" si="10"/>
        <v>#REF!</v>
      </c>
      <c r="M336" s="326" t="e">
        <f>N336*#REF!</f>
        <v>#REF!</v>
      </c>
      <c r="N336" s="327" t="e">
        <f>P336*#REF!+1</f>
        <v>#REF!</v>
      </c>
      <c r="P336" s="396">
        <v>40</v>
      </c>
      <c r="Q336" s="293"/>
    </row>
    <row r="337" spans="1:17" ht="12.75" hidden="1" customHeight="1">
      <c r="A337" s="373">
        <v>0</v>
      </c>
      <c r="B337" s="373"/>
      <c r="C337" s="367" t="s">
        <v>8625</v>
      </c>
      <c r="D337" s="367">
        <v>905520</v>
      </c>
      <c r="E337" s="342" t="s">
        <v>8342</v>
      </c>
      <c r="F337" s="374" t="s">
        <v>8343</v>
      </c>
      <c r="G337" s="374" t="s">
        <v>8344</v>
      </c>
      <c r="H337" s="375" t="s">
        <v>8345</v>
      </c>
      <c r="I337" s="363" t="s">
        <v>8346</v>
      </c>
      <c r="J337" s="364" t="s">
        <v>8347</v>
      </c>
      <c r="K337" s="335">
        <v>48</v>
      </c>
      <c r="L337" s="380" t="e">
        <f t="shared" si="10"/>
        <v>#REF!</v>
      </c>
      <c r="M337" s="344" t="e">
        <f>N337*#REF!</f>
        <v>#REF!</v>
      </c>
      <c r="N337" s="345" t="e">
        <f>Q337*#REF!+1</f>
        <v>#REF!</v>
      </c>
      <c r="P337" s="291">
        <v>276.86</v>
      </c>
      <c r="Q337" s="291">
        <v>276.86</v>
      </c>
    </row>
    <row r="338" spans="1:17" ht="12.75" hidden="1" customHeight="1">
      <c r="A338" s="341">
        <v>0</v>
      </c>
      <c r="B338" s="341"/>
      <c r="C338" s="376" t="s">
        <v>8622</v>
      </c>
      <c r="D338" s="377" t="s">
        <v>8348</v>
      </c>
      <c r="E338" s="378" t="s">
        <v>9369</v>
      </c>
      <c r="F338" s="357" t="s">
        <v>8349</v>
      </c>
      <c r="G338" s="357" t="s">
        <v>9370</v>
      </c>
      <c r="H338" s="285" t="s">
        <v>6454</v>
      </c>
      <c r="I338" s="2679" t="s">
        <v>7924</v>
      </c>
      <c r="J338" s="2679"/>
      <c r="K338" s="335">
        <v>120</v>
      </c>
      <c r="L338" s="380" t="e">
        <f t="shared" si="10"/>
        <v>#REF!</v>
      </c>
      <c r="M338" s="326" t="e">
        <f>N338*#REF!</f>
        <v>#REF!</v>
      </c>
      <c r="N338" s="381" t="e">
        <f>P338*#REF!+1</f>
        <v>#REF!</v>
      </c>
      <c r="P338" s="382">
        <v>260</v>
      </c>
      <c r="Q338" s="293"/>
    </row>
    <row r="339" spans="1:17" ht="13.5" hidden="1" customHeight="1">
      <c r="A339" s="373">
        <v>1</v>
      </c>
      <c r="B339" s="373"/>
      <c r="C339" s="330" t="s">
        <v>8625</v>
      </c>
      <c r="D339" s="519">
        <v>908520</v>
      </c>
      <c r="E339" s="362" t="s">
        <v>9369</v>
      </c>
      <c r="F339" s="357" t="s">
        <v>8349</v>
      </c>
      <c r="G339" s="357" t="s">
        <v>9370</v>
      </c>
      <c r="H339" s="375" t="s">
        <v>8345</v>
      </c>
      <c r="I339" s="435" t="s">
        <v>8350</v>
      </c>
      <c r="J339" s="435" t="s">
        <v>8351</v>
      </c>
      <c r="K339" s="324">
        <v>39</v>
      </c>
      <c r="L339" s="325" t="e">
        <f>M339/K339</f>
        <v>#REF!</v>
      </c>
      <c r="M339" s="337" t="e">
        <f>N339*#REF!</f>
        <v>#REF!</v>
      </c>
      <c r="N339" s="338" t="e">
        <f>Q339*#REF!+1</f>
        <v>#REF!</v>
      </c>
      <c r="P339" s="328"/>
      <c r="Q339" s="293">
        <v>276.86</v>
      </c>
    </row>
    <row r="340" spans="1:17" ht="13.5" hidden="1" customHeight="1">
      <c r="A340" s="373">
        <v>1</v>
      </c>
      <c r="B340" s="373"/>
      <c r="C340" s="341" t="s">
        <v>8625</v>
      </c>
      <c r="D340" s="341" t="s">
        <v>8352</v>
      </c>
      <c r="E340" s="356" t="s">
        <v>8353</v>
      </c>
      <c r="F340" s="357" t="s">
        <v>8354</v>
      </c>
      <c r="G340" s="357" t="s">
        <v>8355</v>
      </c>
      <c r="I340" s="335" t="s">
        <v>8356</v>
      </c>
      <c r="J340" s="335" t="s">
        <v>9339</v>
      </c>
      <c r="K340" s="335">
        <v>4</v>
      </c>
      <c r="L340" s="380" t="e">
        <f t="shared" si="10"/>
        <v>#REF!</v>
      </c>
      <c r="M340" s="344" t="e">
        <f>N340*#REF!</f>
        <v>#REF!</v>
      </c>
      <c r="N340" s="345" t="e">
        <f>Q340*#REF!+1</f>
        <v>#REF!</v>
      </c>
      <c r="O340" s="355"/>
      <c r="P340" s="366">
        <v>35.94</v>
      </c>
      <c r="Q340" s="366">
        <v>35.94</v>
      </c>
    </row>
    <row r="341" spans="1:17" ht="12.75" hidden="1" customHeight="1">
      <c r="A341" s="341">
        <v>0</v>
      </c>
      <c r="B341" s="341"/>
      <c r="C341" s="367" t="s">
        <v>8625</v>
      </c>
      <c r="D341" s="367">
        <v>905510</v>
      </c>
      <c r="E341" s="397" t="s">
        <v>8357</v>
      </c>
      <c r="F341" s="332" t="s">
        <v>8354</v>
      </c>
      <c r="G341" s="332" t="s">
        <v>8358</v>
      </c>
      <c r="H341" s="333" t="s">
        <v>8345</v>
      </c>
      <c r="I341" s="334" t="s">
        <v>8359</v>
      </c>
      <c r="J341" s="335" t="s">
        <v>8360</v>
      </c>
      <c r="K341" s="335">
        <v>96</v>
      </c>
      <c r="L341" s="380" t="e">
        <f t="shared" si="10"/>
        <v>#REF!</v>
      </c>
      <c r="M341" s="326" t="e">
        <f>N341*#REF!</f>
        <v>#REF!</v>
      </c>
      <c r="N341" s="381" t="e">
        <f>Q341*#REF!+0.5</f>
        <v>#REF!</v>
      </c>
      <c r="P341" s="291">
        <v>548.75</v>
      </c>
      <c r="Q341" s="291">
        <v>548.75</v>
      </c>
    </row>
    <row r="342" spans="1:17" ht="13.5" hidden="1" customHeight="1">
      <c r="A342" s="373">
        <v>1</v>
      </c>
      <c r="B342" s="373"/>
      <c r="C342" s="346" t="s">
        <v>8625</v>
      </c>
      <c r="D342" s="346">
        <v>905620</v>
      </c>
      <c r="E342" s="347" t="s">
        <v>8353</v>
      </c>
      <c r="F342" s="357" t="s">
        <v>8354</v>
      </c>
      <c r="G342" s="357" t="s">
        <v>8355</v>
      </c>
      <c r="I342" s="335" t="s">
        <v>8356</v>
      </c>
      <c r="J342" s="335" t="s">
        <v>9339</v>
      </c>
      <c r="K342" s="372">
        <v>4</v>
      </c>
      <c r="L342" s="462" t="e">
        <f t="shared" si="10"/>
        <v>#REF!</v>
      </c>
      <c r="M342" s="353" t="e">
        <f>N342*#REF!</f>
        <v>#REF!</v>
      </c>
      <c r="N342" s="354" t="e">
        <f>Q342*#REF!+1</f>
        <v>#REF!</v>
      </c>
      <c r="O342" s="355"/>
      <c r="P342" s="366">
        <v>36.26</v>
      </c>
      <c r="Q342" s="366">
        <v>36.26</v>
      </c>
    </row>
    <row r="343" spans="1:17" ht="12.75" hidden="1" customHeight="1">
      <c r="A343" s="341">
        <v>0</v>
      </c>
      <c r="B343" s="341"/>
      <c r="C343" s="376" t="s">
        <v>8622</v>
      </c>
      <c r="D343" s="376" t="s">
        <v>8361</v>
      </c>
      <c r="E343" s="516" t="s">
        <v>8362</v>
      </c>
      <c r="F343" s="518" t="s">
        <v>8363</v>
      </c>
      <c r="G343" s="518" t="s">
        <v>8364</v>
      </c>
      <c r="H343" s="349"/>
      <c r="I343" s="370" t="s">
        <v>8365</v>
      </c>
      <c r="J343" s="372"/>
      <c r="K343" s="335">
        <v>30</v>
      </c>
      <c r="L343" s="380" t="e">
        <f t="shared" si="10"/>
        <v>#REF!</v>
      </c>
      <c r="M343" s="326" t="e">
        <f>N343*#REF!</f>
        <v>#REF!</v>
      </c>
      <c r="N343" s="381" t="e">
        <f>P343*#REF!+1</f>
        <v>#REF!</v>
      </c>
      <c r="O343" s="355"/>
      <c r="P343" s="407">
        <v>225</v>
      </c>
      <c r="Q343" s="293"/>
    </row>
    <row r="344" spans="1:17" ht="13.5" hidden="1" customHeight="1">
      <c r="A344" s="373">
        <v>1</v>
      </c>
      <c r="B344" s="373"/>
      <c r="C344" s="341" t="s">
        <v>8625</v>
      </c>
      <c r="D344" s="341" t="s">
        <v>8366</v>
      </c>
      <c r="E344" s="342" t="s">
        <v>8367</v>
      </c>
      <c r="F344" s="374" t="s">
        <v>8368</v>
      </c>
      <c r="G344" s="374" t="s">
        <v>8369</v>
      </c>
      <c r="H344" s="375" t="s">
        <v>8370</v>
      </c>
      <c r="I344" s="363" t="s">
        <v>7857</v>
      </c>
      <c r="J344" s="364" t="s">
        <v>4817</v>
      </c>
      <c r="K344" s="335">
        <v>50</v>
      </c>
      <c r="L344" s="343" t="e">
        <f t="shared" si="10"/>
        <v>#REF!</v>
      </c>
      <c r="M344" s="344" t="e">
        <f>N344*#REF!</f>
        <v>#REF!</v>
      </c>
      <c r="N344" s="345" t="e">
        <f>Q344*#REF!+1</f>
        <v>#REF!</v>
      </c>
      <c r="P344" s="308">
        <v>21.54</v>
      </c>
      <c r="Q344" s="308">
        <v>21.54</v>
      </c>
    </row>
    <row r="345" spans="1:17" ht="12.75" hidden="1" customHeight="1">
      <c r="A345" s="341">
        <v>0</v>
      </c>
      <c r="B345" s="341"/>
      <c r="C345" s="376" t="s">
        <v>8625</v>
      </c>
      <c r="D345" s="376" t="s">
        <v>8371</v>
      </c>
      <c r="E345" s="397" t="s">
        <v>8367</v>
      </c>
      <c r="F345" s="332" t="s">
        <v>8368</v>
      </c>
      <c r="G345" s="332" t="s">
        <v>8367</v>
      </c>
      <c r="H345" s="333" t="s">
        <v>8370</v>
      </c>
      <c r="I345" s="334" t="s">
        <v>8024</v>
      </c>
      <c r="J345" s="335" t="s">
        <v>8025</v>
      </c>
      <c r="K345" s="335">
        <v>125</v>
      </c>
      <c r="L345" s="343" t="e">
        <f t="shared" si="10"/>
        <v>#REF!</v>
      </c>
      <c r="M345" s="326" t="e">
        <f>N345*#REF!</f>
        <v>#REF!</v>
      </c>
      <c r="N345" s="381" t="e">
        <f>Q345*#REF!+0.5</f>
        <v>#REF!</v>
      </c>
      <c r="O345" s="290">
        <v>2140</v>
      </c>
      <c r="P345" s="291">
        <v>49.69</v>
      </c>
      <c r="Q345" s="291">
        <v>49.69</v>
      </c>
    </row>
    <row r="346" spans="1:17" ht="13.5" hidden="1" customHeight="1">
      <c r="A346" s="373">
        <v>1</v>
      </c>
      <c r="B346" s="373"/>
      <c r="C346" s="346" t="s">
        <v>8625</v>
      </c>
      <c r="D346" s="346" t="s">
        <v>8372</v>
      </c>
      <c r="E346" s="383" t="s">
        <v>8373</v>
      </c>
      <c r="F346" s="384" t="s">
        <v>8374</v>
      </c>
      <c r="G346" s="384" t="s">
        <v>8375</v>
      </c>
      <c r="H346" s="385"/>
      <c r="I346" s="370" t="s">
        <v>8376</v>
      </c>
      <c r="J346" s="371" t="s">
        <v>9339</v>
      </c>
      <c r="K346" s="372">
        <v>4</v>
      </c>
      <c r="L346" s="386" t="e">
        <f t="shared" si="10"/>
        <v>#REF!</v>
      </c>
      <c r="M346" s="353" t="e">
        <f>N346*#REF!</f>
        <v>#REF!</v>
      </c>
      <c r="N346" s="354" t="e">
        <f>Q346*#REF!+1</f>
        <v>#REF!</v>
      </c>
      <c r="P346" s="308">
        <v>39.22</v>
      </c>
      <c r="Q346" s="292">
        <v>42.23</v>
      </c>
    </row>
    <row r="347" spans="1:17" ht="13.5" hidden="1" customHeight="1">
      <c r="A347" s="341">
        <v>1</v>
      </c>
      <c r="B347" s="341"/>
      <c r="C347" s="341" t="s">
        <v>8625</v>
      </c>
      <c r="D347" s="341" t="s">
        <v>8377</v>
      </c>
      <c r="E347" s="342" t="s">
        <v>8378</v>
      </c>
      <c r="F347" s="374" t="s">
        <v>8379</v>
      </c>
      <c r="G347" s="374" t="s">
        <v>8380</v>
      </c>
      <c r="H347" s="375" t="s">
        <v>8381</v>
      </c>
      <c r="I347" s="363" t="s">
        <v>7857</v>
      </c>
      <c r="J347" s="324" t="s">
        <v>4817</v>
      </c>
      <c r="K347" s="335">
        <v>50</v>
      </c>
      <c r="L347" s="343" t="e">
        <f t="shared" si="10"/>
        <v>#REF!</v>
      </c>
      <c r="M347" s="344" t="e">
        <f>N347*#REF!</f>
        <v>#REF!</v>
      </c>
      <c r="N347" s="345" t="e">
        <f>Q347*#REF!+1</f>
        <v>#REF!</v>
      </c>
      <c r="P347" s="308">
        <v>166.22</v>
      </c>
      <c r="Q347" s="308">
        <v>166.22</v>
      </c>
    </row>
    <row r="348" spans="1:17" ht="12.75" hidden="1" customHeight="1">
      <c r="A348" s="341">
        <v>0</v>
      </c>
      <c r="B348" s="341"/>
      <c r="C348" s="376" t="s">
        <v>8625</v>
      </c>
      <c r="D348" s="376" t="s">
        <v>8382</v>
      </c>
      <c r="E348" s="397" t="s">
        <v>8383</v>
      </c>
      <c r="F348" s="332" t="s">
        <v>8383</v>
      </c>
      <c r="G348" s="332" t="s">
        <v>8380</v>
      </c>
      <c r="H348" s="333" t="s">
        <v>8381</v>
      </c>
      <c r="I348" s="334" t="s">
        <v>8024</v>
      </c>
      <c r="J348" s="335" t="s">
        <v>8025</v>
      </c>
      <c r="K348" s="335">
        <v>125</v>
      </c>
      <c r="L348" s="343" t="e">
        <f t="shared" si="10"/>
        <v>#REF!</v>
      </c>
      <c r="M348" s="326" t="e">
        <f>N348*#REF!</f>
        <v>#REF!</v>
      </c>
      <c r="N348" s="381" t="e">
        <f>Q348*#REF!+0.5</f>
        <v>#REF!</v>
      </c>
      <c r="P348" s="291">
        <v>411.42</v>
      </c>
      <c r="Q348" s="291">
        <v>411.42</v>
      </c>
    </row>
    <row r="349" spans="1:17" ht="30.75" hidden="1" customHeight="1">
      <c r="A349" s="341">
        <v>1</v>
      </c>
      <c r="B349" s="341"/>
      <c r="C349" s="346" t="s">
        <v>8625</v>
      </c>
      <c r="D349" s="346" t="s">
        <v>8384</v>
      </c>
      <c r="E349" s="383" t="s">
        <v>8385</v>
      </c>
      <c r="F349" s="374" t="s">
        <v>8386</v>
      </c>
      <c r="G349" s="384" t="s">
        <v>8387</v>
      </c>
      <c r="H349" s="385"/>
      <c r="I349" s="370" t="s">
        <v>4781</v>
      </c>
      <c r="J349" s="372" t="s">
        <v>9339</v>
      </c>
      <c r="K349" s="372">
        <v>3</v>
      </c>
      <c r="L349" s="386" t="e">
        <f t="shared" si="10"/>
        <v>#REF!</v>
      </c>
      <c r="M349" s="353" t="e">
        <f>N349*#REF!</f>
        <v>#REF!</v>
      </c>
      <c r="N349" s="354" t="e">
        <f>Q349*#REF!</f>
        <v>#REF!</v>
      </c>
      <c r="P349" s="396">
        <v>3.04</v>
      </c>
      <c r="Q349" s="292">
        <v>3.28</v>
      </c>
    </row>
    <row r="350" spans="1:17" ht="13.5" hidden="1" customHeight="1">
      <c r="A350" s="341">
        <v>1</v>
      </c>
      <c r="B350" s="341"/>
      <c r="C350" s="341" t="s">
        <v>8625</v>
      </c>
      <c r="D350" s="341">
        <v>903120</v>
      </c>
      <c r="E350" s="342" t="s">
        <v>8388</v>
      </c>
      <c r="F350" s="374" t="s">
        <v>8389</v>
      </c>
      <c r="G350" s="374" t="s">
        <v>8390</v>
      </c>
      <c r="H350" s="375" t="s">
        <v>8345</v>
      </c>
      <c r="I350" s="363" t="s">
        <v>8391</v>
      </c>
      <c r="J350" s="324" t="s">
        <v>4821</v>
      </c>
      <c r="K350" s="335">
        <v>120</v>
      </c>
      <c r="L350" s="343" t="e">
        <f t="shared" si="10"/>
        <v>#REF!</v>
      </c>
      <c r="M350" s="344" t="e">
        <f>N350*#REF!</f>
        <v>#REF!</v>
      </c>
      <c r="N350" s="345" t="e">
        <f>Q350*#REF!+1</f>
        <v>#REF!</v>
      </c>
      <c r="P350" s="308">
        <v>87.12</v>
      </c>
      <c r="Q350" s="308">
        <v>87.12</v>
      </c>
    </row>
    <row r="351" spans="1:17" ht="12.75" hidden="1" customHeight="1">
      <c r="A351" s="341">
        <v>0</v>
      </c>
      <c r="B351" s="341"/>
      <c r="C351" s="376" t="s">
        <v>8625</v>
      </c>
      <c r="D351" s="376">
        <v>903115</v>
      </c>
      <c r="E351" s="397" t="s">
        <v>8388</v>
      </c>
      <c r="F351" s="332" t="s">
        <v>8388</v>
      </c>
      <c r="G351" s="332" t="s">
        <v>8392</v>
      </c>
      <c r="H351" s="333" t="s">
        <v>8345</v>
      </c>
      <c r="I351" s="334" t="s">
        <v>8393</v>
      </c>
      <c r="J351" s="335" t="s">
        <v>4804</v>
      </c>
      <c r="K351" s="335">
        <v>240</v>
      </c>
      <c r="L351" s="343" t="e">
        <f t="shared" si="10"/>
        <v>#REF!</v>
      </c>
      <c r="M351" s="326" t="e">
        <f>N351*#REF!</f>
        <v>#REF!</v>
      </c>
      <c r="N351" s="381" t="e">
        <f>Q351*#REF!+0.5</f>
        <v>#REF!</v>
      </c>
      <c r="P351" s="291">
        <v>171.46</v>
      </c>
      <c r="Q351" s="291">
        <v>171.46</v>
      </c>
    </row>
    <row r="352" spans="1:17" ht="13.5" hidden="1" customHeight="1">
      <c r="A352" s="341">
        <v>1</v>
      </c>
      <c r="B352" s="341"/>
      <c r="C352" s="346" t="s">
        <v>8625</v>
      </c>
      <c r="D352" s="346">
        <v>903210</v>
      </c>
      <c r="E352" s="383" t="s">
        <v>8394</v>
      </c>
      <c r="F352" s="384" t="s">
        <v>8395</v>
      </c>
      <c r="G352" s="384" t="s">
        <v>8396</v>
      </c>
      <c r="H352" s="385"/>
      <c r="I352" s="370" t="s">
        <v>4781</v>
      </c>
      <c r="J352" s="372" t="s">
        <v>9339</v>
      </c>
      <c r="K352" s="372">
        <v>3</v>
      </c>
      <c r="L352" s="386" t="e">
        <f t="shared" si="10"/>
        <v>#REF!</v>
      </c>
      <c r="M352" s="353" t="e">
        <f>N352*#REF!</f>
        <v>#REF!</v>
      </c>
      <c r="N352" s="354" t="e">
        <f>Q352*#REF!</f>
        <v>#REF!</v>
      </c>
      <c r="P352" s="308">
        <v>5.14</v>
      </c>
      <c r="Q352" s="292">
        <v>5.4</v>
      </c>
    </row>
    <row r="353" spans="1:17" ht="13.5" hidden="1" customHeight="1">
      <c r="A353" s="341">
        <v>1</v>
      </c>
      <c r="B353" s="341"/>
      <c r="C353" s="330" t="s">
        <v>8625</v>
      </c>
      <c r="D353" s="330" t="s">
        <v>8397</v>
      </c>
      <c r="E353" s="331" t="s">
        <v>8398</v>
      </c>
      <c r="F353" s="389" t="s">
        <v>8399</v>
      </c>
      <c r="G353" s="389" t="s">
        <v>8398</v>
      </c>
      <c r="H353" s="390" t="s">
        <v>8381</v>
      </c>
      <c r="I353" s="363" t="s">
        <v>8024</v>
      </c>
      <c r="J353" s="324" t="s">
        <v>8025</v>
      </c>
      <c r="K353" s="324">
        <v>125</v>
      </c>
      <c r="L353" s="336" t="e">
        <f t="shared" si="10"/>
        <v>#REF!</v>
      </c>
      <c r="M353" s="337" t="e">
        <f>N353*#REF!</f>
        <v>#REF!</v>
      </c>
      <c r="N353" s="338" t="e">
        <f>Q353*#REF!+1</f>
        <v>#REF!</v>
      </c>
      <c r="P353" s="308">
        <v>55.59</v>
      </c>
      <c r="Q353" s="308">
        <v>55.59</v>
      </c>
    </row>
    <row r="354" spans="1:17" ht="13.5" hidden="1" customHeight="1">
      <c r="A354" s="341">
        <v>1</v>
      </c>
      <c r="B354" s="341"/>
      <c r="C354" s="346" t="s">
        <v>8625</v>
      </c>
      <c r="D354" s="346" t="s">
        <v>8400</v>
      </c>
      <c r="E354" s="383" t="s">
        <v>8398</v>
      </c>
      <c r="F354" s="389" t="s">
        <v>8399</v>
      </c>
      <c r="G354" s="389" t="s">
        <v>8398</v>
      </c>
      <c r="H354" s="390" t="s">
        <v>8381</v>
      </c>
      <c r="I354" s="370" t="s">
        <v>4846</v>
      </c>
      <c r="J354" s="372" t="s">
        <v>4955</v>
      </c>
      <c r="K354" s="372">
        <v>250</v>
      </c>
      <c r="L354" s="386" t="e">
        <f t="shared" si="10"/>
        <v>#REF!</v>
      </c>
      <c r="M354" s="353" t="e">
        <f>N354*#REF!</f>
        <v>#REF!</v>
      </c>
      <c r="N354" s="354" t="e">
        <f>Q354*#REF!+1</f>
        <v>#REF!</v>
      </c>
      <c r="P354" s="308">
        <v>108.47</v>
      </c>
      <c r="Q354" s="308">
        <v>108.47</v>
      </c>
    </row>
    <row r="355" spans="1:17" hidden="1">
      <c r="Q355" s="293"/>
    </row>
    <row r="356" spans="1:17" hidden="1">
      <c r="Q356" s="293"/>
    </row>
    <row r="357" spans="1:17" ht="22.5" hidden="1" customHeight="1">
      <c r="A357" s="88" t="s">
        <v>8692</v>
      </c>
      <c r="B357" s="88"/>
      <c r="C357" s="2678" t="s">
        <v>9485</v>
      </c>
      <c r="D357" s="2678"/>
      <c r="E357" s="2678"/>
      <c r="F357" s="2678"/>
      <c r="G357" s="2678"/>
      <c r="H357" s="2678"/>
      <c r="I357" s="2678"/>
      <c r="J357" s="2678"/>
      <c r="K357" s="2678"/>
      <c r="L357" s="2678"/>
      <c r="M357" s="2678"/>
      <c r="N357" s="2678"/>
      <c r="Q357" s="293"/>
    </row>
    <row r="358" spans="1:17" ht="12.75" hidden="1" customHeight="1">
      <c r="A358" s="88" t="s">
        <v>8690</v>
      </c>
      <c r="B358" s="88"/>
      <c r="C358" s="2678" t="s">
        <v>8401</v>
      </c>
      <c r="D358" s="2678"/>
      <c r="E358" s="2678"/>
      <c r="F358" s="2678"/>
      <c r="G358" s="2678"/>
      <c r="H358" s="2678"/>
      <c r="I358" s="2678"/>
      <c r="J358" s="2678"/>
      <c r="K358" s="2678"/>
      <c r="L358" s="2678"/>
      <c r="M358" s="2678"/>
      <c r="N358" s="2678"/>
      <c r="Q358" s="293"/>
    </row>
    <row r="359" spans="1:17" ht="12.75" hidden="1" customHeight="1">
      <c r="A359" s="88" t="s">
        <v>8690</v>
      </c>
      <c r="B359" s="88"/>
      <c r="C359" s="2682" t="s">
        <v>8402</v>
      </c>
      <c r="D359" s="2682"/>
      <c r="E359" s="2682"/>
      <c r="F359" s="2682"/>
      <c r="G359" s="2682"/>
      <c r="H359" s="2682"/>
      <c r="I359" s="2682"/>
      <c r="J359" s="2682"/>
      <c r="K359" s="2682"/>
      <c r="L359" s="2682"/>
      <c r="M359" s="2682"/>
      <c r="N359" s="2682"/>
      <c r="Q359" s="293"/>
    </row>
    <row r="360" spans="1:17" ht="13.5" hidden="1" customHeight="1">
      <c r="A360" s="464">
        <v>0</v>
      </c>
      <c r="B360" s="373"/>
      <c r="C360" s="341" t="s">
        <v>8615</v>
      </c>
      <c r="D360" s="341" t="s">
        <v>8403</v>
      </c>
      <c r="E360" s="356" t="s">
        <v>8404</v>
      </c>
      <c r="F360" s="321" t="s">
        <v>8405</v>
      </c>
      <c r="G360" s="321" t="s">
        <v>8406</v>
      </c>
      <c r="H360" s="520"/>
      <c r="I360" s="363" t="s">
        <v>4781</v>
      </c>
      <c r="J360" s="364" t="s">
        <v>9339</v>
      </c>
      <c r="K360" s="409">
        <v>3</v>
      </c>
      <c r="L360" s="358" t="e">
        <f t="shared" ref="L360:L371" si="11">M360/K360</f>
        <v>#REF!</v>
      </c>
      <c r="M360" s="344" t="e">
        <f>N360*#REF!</f>
        <v>#REF!</v>
      </c>
      <c r="N360" s="345" t="e">
        <f>Q360*#REF!/10*1.2</f>
        <v>#REF!</v>
      </c>
      <c r="O360" s="293"/>
      <c r="P360" s="339">
        <v>33.15</v>
      </c>
      <c r="Q360" s="340">
        <v>33.15</v>
      </c>
    </row>
    <row r="361" spans="1:17" ht="13.5" hidden="1" customHeight="1">
      <c r="A361" s="464">
        <v>0</v>
      </c>
      <c r="B361" s="373"/>
      <c r="C361" s="341" t="s">
        <v>8615</v>
      </c>
      <c r="D361" s="341" t="s">
        <v>8407</v>
      </c>
      <c r="E361" s="356" t="s">
        <v>8404</v>
      </c>
      <c r="F361" s="357" t="s">
        <v>8405</v>
      </c>
      <c r="G361" s="357" t="s">
        <v>8406</v>
      </c>
      <c r="H361" s="408"/>
      <c r="I361" s="334" t="s">
        <v>8020</v>
      </c>
      <c r="J361" s="368" t="s">
        <v>9339</v>
      </c>
      <c r="K361" s="409">
        <v>30</v>
      </c>
      <c r="L361" s="358" t="e">
        <f t="shared" si="11"/>
        <v>#REF!</v>
      </c>
      <c r="M361" s="344" t="e">
        <f>N361*#REF!</f>
        <v>#REF!</v>
      </c>
      <c r="N361" s="345" t="e">
        <f>Q361*#REF!+1</f>
        <v>#REF!</v>
      </c>
      <c r="O361" s="293"/>
      <c r="P361" s="339">
        <v>33.15</v>
      </c>
      <c r="Q361" s="340">
        <v>33.15</v>
      </c>
    </row>
    <row r="362" spans="1:17" ht="13.5" customHeight="1">
      <c r="A362" s="464">
        <v>1</v>
      </c>
      <c r="B362" s="373">
        <v>0</v>
      </c>
      <c r="C362" s="341" t="s">
        <v>8615</v>
      </c>
      <c r="D362" s="341" t="s">
        <v>8408</v>
      </c>
      <c r="E362" s="356" t="s">
        <v>8404</v>
      </c>
      <c r="F362" s="357" t="s">
        <v>8405</v>
      </c>
      <c r="G362" s="357" t="s">
        <v>8406</v>
      </c>
      <c r="H362" s="408"/>
      <c r="I362" s="334" t="s">
        <v>4879</v>
      </c>
      <c r="J362" s="368"/>
      <c r="K362" s="409">
        <v>5</v>
      </c>
      <c r="L362" s="358" t="e">
        <f t="shared" si="11"/>
        <v>#REF!</v>
      </c>
      <c r="M362" s="344" t="e">
        <f>N362*#REF!</f>
        <v>#REF!</v>
      </c>
      <c r="N362" s="345" t="e">
        <f>Q362*#REF!/10*1.2</f>
        <v>#REF!</v>
      </c>
      <c r="O362" s="293"/>
      <c r="P362" s="2081">
        <v>42.42</v>
      </c>
      <c r="Q362" s="261">
        <v>42.42</v>
      </c>
    </row>
    <row r="363" spans="1:17" ht="13.5" customHeight="1">
      <c r="A363" s="464">
        <v>1</v>
      </c>
      <c r="B363" s="373">
        <v>1</v>
      </c>
      <c r="C363" s="346" t="s">
        <v>8615</v>
      </c>
      <c r="D363" s="346" t="s">
        <v>8409</v>
      </c>
      <c r="E363" s="347" t="s">
        <v>8404</v>
      </c>
      <c r="F363" s="357" t="s">
        <v>8405</v>
      </c>
      <c r="G363" s="357" t="s">
        <v>8406</v>
      </c>
      <c r="H363" s="410"/>
      <c r="I363" s="370" t="s">
        <v>8410</v>
      </c>
      <c r="J363" s="371"/>
      <c r="K363" s="351">
        <v>50</v>
      </c>
      <c r="L363" s="352" t="e">
        <f t="shared" si="11"/>
        <v>#REF!</v>
      </c>
      <c r="M363" s="353" t="e">
        <f>N363*#REF!</f>
        <v>#REF!</v>
      </c>
      <c r="N363" s="354" t="e">
        <f>Q363*#REF!+1</f>
        <v>#REF!</v>
      </c>
      <c r="O363" s="293"/>
      <c r="P363" s="2081">
        <v>42.42</v>
      </c>
      <c r="Q363" s="261">
        <v>42.42</v>
      </c>
    </row>
    <row r="364" spans="1:17" ht="13.5" hidden="1" customHeight="1">
      <c r="A364" s="330">
        <v>1</v>
      </c>
      <c r="B364" s="341"/>
      <c r="C364" s="341" t="s">
        <v>8625</v>
      </c>
      <c r="D364" s="341" t="s">
        <v>8668</v>
      </c>
      <c r="E364" s="362" t="s">
        <v>8404</v>
      </c>
      <c r="F364" s="357" t="s">
        <v>8405</v>
      </c>
      <c r="G364" s="357" t="s">
        <v>8406</v>
      </c>
      <c r="I364" s="334" t="s">
        <v>4781</v>
      </c>
      <c r="J364" s="335"/>
      <c r="K364" s="335">
        <v>3</v>
      </c>
      <c r="L364" s="358" t="e">
        <f t="shared" si="11"/>
        <v>#REF!</v>
      </c>
      <c r="M364" s="344" t="e">
        <f>N364*#REF!</f>
        <v>#REF!</v>
      </c>
      <c r="N364" s="345" t="e">
        <f>Q364*#REF!</f>
        <v>#REF!</v>
      </c>
      <c r="O364" s="355"/>
      <c r="P364" s="366">
        <v>6.6</v>
      </c>
      <c r="Q364" s="366">
        <v>6.6</v>
      </c>
    </row>
    <row r="365" spans="1:17" ht="13.5" hidden="1" customHeight="1">
      <c r="A365" s="330">
        <v>1</v>
      </c>
      <c r="B365" s="341"/>
      <c r="C365" s="346" t="s">
        <v>8625</v>
      </c>
      <c r="D365" s="346" t="s">
        <v>8411</v>
      </c>
      <c r="E365" s="347" t="s">
        <v>8404</v>
      </c>
      <c r="F365" s="348" t="s">
        <v>8405</v>
      </c>
      <c r="G365" s="348" t="s">
        <v>8406</v>
      </c>
      <c r="H365" s="349"/>
      <c r="I365" s="370" t="s">
        <v>8412</v>
      </c>
      <c r="J365" s="372" t="s">
        <v>9339</v>
      </c>
      <c r="K365" s="372">
        <v>15</v>
      </c>
      <c r="L365" s="352" t="e">
        <f t="shared" si="11"/>
        <v>#REF!</v>
      </c>
      <c r="M365" s="353" t="e">
        <f>N365*#REF!</f>
        <v>#REF!</v>
      </c>
      <c r="N365" s="354" t="e">
        <f>Q365*#REF!+1</f>
        <v>#REF!</v>
      </c>
      <c r="O365" s="355"/>
      <c r="P365" s="407">
        <v>30.32</v>
      </c>
      <c r="Q365" s="407">
        <v>30.32</v>
      </c>
    </row>
    <row r="366" spans="1:17" ht="12.75" hidden="1" customHeight="1">
      <c r="A366" s="376">
        <v>0</v>
      </c>
      <c r="B366" s="376"/>
      <c r="C366" s="376" t="s">
        <v>8622</v>
      </c>
      <c r="D366" s="377" t="s">
        <v>8413</v>
      </c>
      <c r="E366" s="378" t="s">
        <v>8404</v>
      </c>
      <c r="F366" s="357" t="s">
        <v>8405</v>
      </c>
      <c r="G366" s="357" t="s">
        <v>8406</v>
      </c>
      <c r="I366" s="379" t="s">
        <v>4879</v>
      </c>
      <c r="J366" s="521" t="s">
        <v>9339</v>
      </c>
      <c r="K366" s="409">
        <v>5</v>
      </c>
      <c r="L366" s="358" t="e">
        <f t="shared" si="11"/>
        <v>#REF!</v>
      </c>
      <c r="M366" s="326" t="e">
        <f>N366*#REF!</f>
        <v>#REF!</v>
      </c>
      <c r="N366" s="381" t="e">
        <f>P366*#REF!+1</f>
        <v>#REF!</v>
      </c>
      <c r="O366" s="355"/>
      <c r="P366" s="439">
        <v>75</v>
      </c>
      <c r="Q366" s="293"/>
    </row>
    <row r="367" spans="1:17" ht="12.75" hidden="1" customHeight="1">
      <c r="A367" s="376">
        <v>0</v>
      </c>
      <c r="B367" s="376"/>
      <c r="C367" s="459" t="s">
        <v>8622</v>
      </c>
      <c r="D367" s="460" t="s">
        <v>8414</v>
      </c>
      <c r="E367" s="411" t="s">
        <v>8404</v>
      </c>
      <c r="F367" s="348" t="s">
        <v>8405</v>
      </c>
      <c r="G367" s="348" t="s">
        <v>8406</v>
      </c>
      <c r="H367" s="349"/>
      <c r="I367" s="350" t="s">
        <v>8410</v>
      </c>
      <c r="J367" s="522" t="s">
        <v>9339</v>
      </c>
      <c r="K367" s="351">
        <v>50</v>
      </c>
      <c r="L367" s="352" t="e">
        <f t="shared" si="11"/>
        <v>#REF!</v>
      </c>
      <c r="M367" s="326" t="e">
        <f>N367*#REF!</f>
        <v>#REF!</v>
      </c>
      <c r="N367" s="327" t="e">
        <f>P367*#REF!+1</f>
        <v>#REF!</v>
      </c>
      <c r="O367" s="355"/>
      <c r="P367" s="439">
        <v>75</v>
      </c>
      <c r="Q367" s="293"/>
    </row>
    <row r="368" spans="1:17" ht="12.75" hidden="1" customHeight="1">
      <c r="A368" s="376">
        <v>0</v>
      </c>
      <c r="B368" s="376"/>
      <c r="C368" s="318" t="s">
        <v>8622</v>
      </c>
      <c r="D368" s="319" t="s">
        <v>8415</v>
      </c>
      <c r="E368" s="378" t="s">
        <v>8416</v>
      </c>
      <c r="F368" s="357"/>
      <c r="G368" s="357"/>
      <c r="H368" s="322"/>
      <c r="I368" s="323" t="s">
        <v>4879</v>
      </c>
      <c r="J368" s="438" t="s">
        <v>9339</v>
      </c>
      <c r="K368" s="435">
        <v>5</v>
      </c>
      <c r="L368" s="365" t="e">
        <f t="shared" si="11"/>
        <v>#REF!</v>
      </c>
      <c r="M368" s="326" t="e">
        <f>N368*#REF!</f>
        <v>#REF!</v>
      </c>
      <c r="N368" s="327" t="e">
        <f>P368*#REF!+1</f>
        <v>#REF!</v>
      </c>
      <c r="O368" s="355"/>
      <c r="P368" s="439">
        <v>40</v>
      </c>
      <c r="Q368" s="293"/>
    </row>
    <row r="369" spans="1:17" ht="12.75" hidden="1" customHeight="1">
      <c r="A369" s="376">
        <v>0</v>
      </c>
      <c r="B369" s="376"/>
      <c r="C369" s="376" t="s">
        <v>8622</v>
      </c>
      <c r="D369" s="377" t="s">
        <v>8417</v>
      </c>
      <c r="E369" s="378" t="s">
        <v>8416</v>
      </c>
      <c r="F369" s="357"/>
      <c r="G369" s="357"/>
      <c r="I369" s="379" t="s">
        <v>8410</v>
      </c>
      <c r="J369" s="521" t="s">
        <v>9339</v>
      </c>
      <c r="K369" s="409">
        <v>50</v>
      </c>
      <c r="L369" s="358" t="e">
        <f t="shared" si="11"/>
        <v>#REF!</v>
      </c>
      <c r="M369" s="326" t="e">
        <f>N369*#REF!</f>
        <v>#REF!</v>
      </c>
      <c r="N369" s="327" t="e">
        <f>P369*#REF!+1</f>
        <v>#REF!</v>
      </c>
      <c r="O369" s="355"/>
      <c r="P369" s="439">
        <v>40</v>
      </c>
      <c r="Q369" s="293"/>
    </row>
    <row r="370" spans="1:17" ht="12.75" hidden="1" customHeight="1">
      <c r="A370" s="376">
        <v>0</v>
      </c>
      <c r="B370" s="376"/>
      <c r="C370" s="376" t="s">
        <v>8622</v>
      </c>
      <c r="D370" s="377" t="s">
        <v>8418</v>
      </c>
      <c r="E370" s="378" t="s">
        <v>8419</v>
      </c>
      <c r="F370" s="357"/>
      <c r="G370" s="357"/>
      <c r="I370" s="379" t="s">
        <v>4879</v>
      </c>
      <c r="J370" s="521" t="s">
        <v>9339</v>
      </c>
      <c r="K370" s="409">
        <v>5</v>
      </c>
      <c r="L370" s="358" t="e">
        <f t="shared" si="11"/>
        <v>#REF!</v>
      </c>
      <c r="M370" s="326" t="e">
        <f>N370*#REF!</f>
        <v>#REF!</v>
      </c>
      <c r="N370" s="327" t="e">
        <f>P370*#REF!+1</f>
        <v>#REF!</v>
      </c>
      <c r="O370" s="355"/>
      <c r="P370" s="439">
        <v>40</v>
      </c>
      <c r="Q370" s="293"/>
    </row>
    <row r="371" spans="1:17" ht="12.75" hidden="1" customHeight="1">
      <c r="A371" s="376">
        <v>0</v>
      </c>
      <c r="B371" s="376"/>
      <c r="C371" s="459" t="s">
        <v>8622</v>
      </c>
      <c r="D371" s="460" t="s">
        <v>8420</v>
      </c>
      <c r="E371" s="411" t="s">
        <v>8419</v>
      </c>
      <c r="F371" s="348"/>
      <c r="G371" s="348"/>
      <c r="H371" s="349"/>
      <c r="I371" s="350" t="s">
        <v>8410</v>
      </c>
      <c r="J371" s="522" t="s">
        <v>9339</v>
      </c>
      <c r="K371" s="351">
        <v>50</v>
      </c>
      <c r="L371" s="352" t="e">
        <f t="shared" si="11"/>
        <v>#REF!</v>
      </c>
      <c r="M371" s="326" t="e">
        <f>N371*#REF!</f>
        <v>#REF!</v>
      </c>
      <c r="N371" s="327" t="e">
        <f>P371*#REF!+1</f>
        <v>#REF!</v>
      </c>
      <c r="O371" s="355"/>
      <c r="P371" s="439">
        <v>40</v>
      </c>
      <c r="Q371" s="293"/>
    </row>
    <row r="372" spans="1:17" hidden="1">
      <c r="Q372" s="293"/>
    </row>
    <row r="373" spans="1:17" ht="13.5" hidden="1" customHeight="1">
      <c r="A373" s="492"/>
      <c r="B373" s="492"/>
      <c r="C373" s="492"/>
      <c r="D373" s="493"/>
      <c r="E373" s="494"/>
      <c r="F373" s="494"/>
      <c r="G373" s="494"/>
      <c r="H373" s="333"/>
      <c r="I373" s="495"/>
      <c r="J373" s="495"/>
      <c r="K373" s="495"/>
      <c r="L373" s="496"/>
      <c r="M373" s="497"/>
      <c r="N373" s="498"/>
      <c r="Q373" s="293"/>
    </row>
    <row r="374" spans="1:17" ht="23.85" hidden="1" customHeight="1">
      <c r="A374" s="88" t="s">
        <v>8692</v>
      </c>
      <c r="B374" s="88"/>
      <c r="C374" s="2678" t="s">
        <v>9508</v>
      </c>
      <c r="D374" s="2678"/>
      <c r="E374" s="2678"/>
      <c r="F374" s="2678"/>
      <c r="G374" s="2678"/>
      <c r="H374" s="2678"/>
      <c r="I374" s="2678"/>
      <c r="J374" s="2678"/>
      <c r="K374" s="2678"/>
      <c r="L374" s="2678"/>
      <c r="M374" s="2678"/>
      <c r="N374" s="2678"/>
      <c r="Q374" s="293"/>
    </row>
    <row r="375" spans="1:17" ht="12.75" hidden="1" customHeight="1">
      <c r="A375" s="88" t="s">
        <v>8690</v>
      </c>
      <c r="B375" s="88"/>
      <c r="C375" s="2678" t="s">
        <v>8421</v>
      </c>
      <c r="D375" s="2678"/>
      <c r="E375" s="2678"/>
      <c r="F375" s="2678"/>
      <c r="G375" s="2678"/>
      <c r="H375" s="2678"/>
      <c r="I375" s="2678"/>
      <c r="J375" s="2678"/>
      <c r="K375" s="2678"/>
      <c r="L375" s="2678"/>
      <c r="M375" s="2678"/>
      <c r="N375" s="2678"/>
      <c r="Q375" s="293"/>
    </row>
    <row r="376" spans="1:17" ht="12.75" hidden="1" customHeight="1">
      <c r="A376" s="88" t="s">
        <v>8690</v>
      </c>
      <c r="B376" s="88"/>
      <c r="C376" s="2678" t="s">
        <v>9418</v>
      </c>
      <c r="D376" s="2678"/>
      <c r="E376" s="2678"/>
      <c r="F376" s="2678"/>
      <c r="G376" s="2678"/>
      <c r="H376" s="2678"/>
      <c r="I376" s="2678"/>
      <c r="J376" s="2678"/>
      <c r="K376" s="2678"/>
      <c r="L376" s="2678"/>
      <c r="M376" s="2678"/>
      <c r="N376" s="2678"/>
      <c r="Q376" s="293"/>
    </row>
    <row r="377" spans="1:17" ht="12.75" hidden="1" customHeight="1">
      <c r="A377" s="318">
        <v>0</v>
      </c>
      <c r="B377" s="318"/>
      <c r="C377" s="318" t="s">
        <v>8622</v>
      </c>
      <c r="D377" s="319" t="s">
        <v>8422</v>
      </c>
      <c r="E377" s="320" t="s">
        <v>8251</v>
      </c>
      <c r="F377" s="321" t="s">
        <v>8423</v>
      </c>
      <c r="G377" s="321" t="s">
        <v>8253</v>
      </c>
      <c r="H377" s="322"/>
      <c r="I377" s="323" t="s">
        <v>4879</v>
      </c>
      <c r="J377" s="438"/>
      <c r="K377" s="435">
        <v>5</v>
      </c>
      <c r="L377" s="365" t="e">
        <f t="shared" ref="L377:L396" si="12">M377/K377</f>
        <v>#REF!</v>
      </c>
      <c r="M377" s="326" t="e">
        <f>N377*#REF!</f>
        <v>#REF!</v>
      </c>
      <c r="N377" s="327" t="e">
        <f>P377*#REF!+1</f>
        <v>#REF!</v>
      </c>
      <c r="O377" s="355"/>
      <c r="P377" s="439">
        <v>28</v>
      </c>
      <c r="Q377" s="293"/>
    </row>
    <row r="378" spans="1:17" ht="13.5" customHeight="1">
      <c r="A378" s="373">
        <v>1</v>
      </c>
      <c r="B378" s="373">
        <v>0</v>
      </c>
      <c r="C378" s="341" t="s">
        <v>8615</v>
      </c>
      <c r="D378" s="341" t="s">
        <v>8424</v>
      </c>
      <c r="E378" s="356" t="s">
        <v>8251</v>
      </c>
      <c r="F378" s="357" t="s">
        <v>8423</v>
      </c>
      <c r="G378" s="357" t="s">
        <v>8253</v>
      </c>
      <c r="H378" s="408"/>
      <c r="I378" s="334" t="s">
        <v>4879</v>
      </c>
      <c r="J378" s="368" t="s">
        <v>9339</v>
      </c>
      <c r="K378" s="409">
        <v>5</v>
      </c>
      <c r="L378" s="358" t="e">
        <f t="shared" si="12"/>
        <v>#REF!</v>
      </c>
      <c r="M378" s="344" t="e">
        <f>N378*#REF!</f>
        <v>#REF!</v>
      </c>
      <c r="N378" s="345" t="e">
        <f>Q378*#REF!/4*1.2</f>
        <v>#REF!</v>
      </c>
      <c r="O378" s="293"/>
      <c r="P378" s="2081">
        <v>17.600000000000001</v>
      </c>
      <c r="Q378" s="261">
        <v>17.600000000000001</v>
      </c>
    </row>
    <row r="379" spans="1:17" ht="13.5" customHeight="1">
      <c r="A379" s="373">
        <v>1</v>
      </c>
      <c r="B379" s="373">
        <v>1</v>
      </c>
      <c r="C379" s="346" t="s">
        <v>8615</v>
      </c>
      <c r="D379" s="346" t="s">
        <v>8425</v>
      </c>
      <c r="E379" s="347" t="s">
        <v>8251</v>
      </c>
      <c r="F379" s="348" t="s">
        <v>8423</v>
      </c>
      <c r="G379" s="348" t="s">
        <v>8253</v>
      </c>
      <c r="H379" s="410"/>
      <c r="I379" s="370" t="s">
        <v>8426</v>
      </c>
      <c r="J379" s="371" t="s">
        <v>9339</v>
      </c>
      <c r="K379" s="351">
        <v>20</v>
      </c>
      <c r="L379" s="352" t="e">
        <f t="shared" si="12"/>
        <v>#REF!</v>
      </c>
      <c r="M379" s="353" t="e">
        <f>N379*#REF!</f>
        <v>#REF!</v>
      </c>
      <c r="N379" s="354" t="e">
        <f>Q379*#REF!+0.5</f>
        <v>#REF!</v>
      </c>
      <c r="O379" s="293"/>
      <c r="P379" s="2081">
        <v>17.600000000000001</v>
      </c>
      <c r="Q379" s="261">
        <v>17.600000000000001</v>
      </c>
    </row>
    <row r="380" spans="1:17" ht="13.5" hidden="1" customHeight="1">
      <c r="A380" s="373">
        <v>1</v>
      </c>
      <c r="B380" s="373"/>
      <c r="C380" s="341" t="s">
        <v>8625</v>
      </c>
      <c r="D380" s="341" t="s">
        <v>8666</v>
      </c>
      <c r="E380" s="356" t="s">
        <v>8251</v>
      </c>
      <c r="F380" s="357" t="s">
        <v>8423</v>
      </c>
      <c r="G380" s="357" t="s">
        <v>8253</v>
      </c>
      <c r="I380" s="334" t="s">
        <v>4879</v>
      </c>
      <c r="J380" s="368"/>
      <c r="K380" s="335">
        <v>5</v>
      </c>
      <c r="L380" s="358" t="e">
        <f t="shared" si="12"/>
        <v>#REF!</v>
      </c>
      <c r="M380" s="344" t="e">
        <f>N380*#REF!</f>
        <v>#REF!</v>
      </c>
      <c r="N380" s="345" t="e">
        <f>Q380*#REF!+0.5</f>
        <v>#REF!</v>
      </c>
      <c r="O380" s="355"/>
      <c r="P380" s="366">
        <v>8.61</v>
      </c>
      <c r="Q380" s="366">
        <v>8.61</v>
      </c>
    </row>
    <row r="381" spans="1:17" ht="12.75" hidden="1" customHeight="1">
      <c r="A381" s="341">
        <v>0</v>
      </c>
      <c r="B381" s="341"/>
      <c r="C381" s="376" t="s">
        <v>8622</v>
      </c>
      <c r="D381" s="377" t="s">
        <v>8427</v>
      </c>
      <c r="E381" s="378" t="s">
        <v>8251</v>
      </c>
      <c r="F381" s="357" t="s">
        <v>8423</v>
      </c>
      <c r="G381" s="357" t="s">
        <v>8253</v>
      </c>
      <c r="I381" s="379" t="s">
        <v>8410</v>
      </c>
      <c r="J381" s="521" t="s">
        <v>9339</v>
      </c>
      <c r="K381" s="409">
        <v>50</v>
      </c>
      <c r="L381" s="358" t="e">
        <f t="shared" si="12"/>
        <v>#REF!</v>
      </c>
      <c r="M381" s="326" t="e">
        <f>N381*#REF!</f>
        <v>#REF!</v>
      </c>
      <c r="N381" s="381" t="e">
        <f>P381*#REF!+1</f>
        <v>#REF!</v>
      </c>
      <c r="O381" s="355"/>
      <c r="P381" s="439">
        <v>28</v>
      </c>
      <c r="Q381" s="293"/>
    </row>
    <row r="382" spans="1:17" ht="13.5" hidden="1" customHeight="1">
      <c r="A382" s="373">
        <v>1</v>
      </c>
      <c r="B382" s="373"/>
      <c r="C382" s="346" t="s">
        <v>8625</v>
      </c>
      <c r="D382" s="346" t="s">
        <v>8428</v>
      </c>
      <c r="E382" s="347" t="s">
        <v>8251</v>
      </c>
      <c r="F382" s="357" t="s">
        <v>8423</v>
      </c>
      <c r="G382" s="348" t="s">
        <v>8253</v>
      </c>
      <c r="H382" s="349"/>
      <c r="I382" s="370" t="s">
        <v>8429</v>
      </c>
      <c r="J382" s="371" t="s">
        <v>9339</v>
      </c>
      <c r="K382" s="372">
        <v>60</v>
      </c>
      <c r="L382" s="352" t="e">
        <f t="shared" si="12"/>
        <v>#REF!</v>
      </c>
      <c r="M382" s="353" t="e">
        <f>N382*#REF!</f>
        <v>#REF!</v>
      </c>
      <c r="N382" s="354" t="e">
        <f>Q382*#REF!+1</f>
        <v>#REF!</v>
      </c>
      <c r="O382" s="355"/>
      <c r="P382" s="407">
        <v>90.6</v>
      </c>
      <c r="Q382" s="407">
        <v>90.6</v>
      </c>
    </row>
    <row r="383" spans="1:17" ht="12.75" hidden="1" customHeight="1">
      <c r="A383" s="341">
        <v>0</v>
      </c>
      <c r="B383" s="341"/>
      <c r="C383" s="376" t="s">
        <v>8622</v>
      </c>
      <c r="D383" s="377" t="s">
        <v>8430</v>
      </c>
      <c r="E383" s="405" t="s">
        <v>8254</v>
      </c>
      <c r="F383" s="321" t="s">
        <v>8431</v>
      </c>
      <c r="G383" s="357" t="s">
        <v>8432</v>
      </c>
      <c r="H383" s="520"/>
      <c r="I383" s="323" t="s">
        <v>4879</v>
      </c>
      <c r="J383" s="324"/>
      <c r="K383" s="335">
        <v>5</v>
      </c>
      <c r="L383" s="380" t="e">
        <f t="shared" si="12"/>
        <v>#REF!</v>
      </c>
      <c r="M383" s="326" t="e">
        <f>N383*#REF!</f>
        <v>#REF!</v>
      </c>
      <c r="N383" s="381" t="e">
        <f>P383*#REF!+1</f>
        <v>#REF!</v>
      </c>
      <c r="P383" s="382">
        <v>28</v>
      </c>
      <c r="Q383" s="293"/>
    </row>
    <row r="384" spans="1:17" ht="14.25" customHeight="1">
      <c r="A384" s="373">
        <v>1</v>
      </c>
      <c r="B384" s="373">
        <v>0</v>
      </c>
      <c r="C384" s="341" t="s">
        <v>8615</v>
      </c>
      <c r="D384" s="341" t="s">
        <v>8433</v>
      </c>
      <c r="E384" s="356" t="s">
        <v>8254</v>
      </c>
      <c r="F384" s="357" t="s">
        <v>8431</v>
      </c>
      <c r="G384" s="357" t="s">
        <v>8432</v>
      </c>
      <c r="H384" s="408"/>
      <c r="I384" s="334" t="s">
        <v>4879</v>
      </c>
      <c r="J384" s="368" t="s">
        <v>9339</v>
      </c>
      <c r="K384" s="409">
        <v>5</v>
      </c>
      <c r="L384" s="358" t="e">
        <f t="shared" si="12"/>
        <v>#REF!</v>
      </c>
      <c r="M384" s="344" t="e">
        <f>N384*#REF!</f>
        <v>#REF!</v>
      </c>
      <c r="N384" s="345" t="e">
        <f>Q384*#REF!/4*1.2</f>
        <v>#REF!</v>
      </c>
      <c r="O384" s="293"/>
      <c r="P384" s="2081">
        <v>17.600000000000001</v>
      </c>
      <c r="Q384" s="261">
        <v>17.600000000000001</v>
      </c>
    </row>
    <row r="385" spans="1:17" ht="14.25" customHeight="1">
      <c r="A385" s="373">
        <v>1</v>
      </c>
      <c r="B385" s="373">
        <v>1</v>
      </c>
      <c r="C385" s="346" t="s">
        <v>8615</v>
      </c>
      <c r="D385" s="346" t="s">
        <v>8434</v>
      </c>
      <c r="E385" s="347" t="s">
        <v>8254</v>
      </c>
      <c r="F385" s="348" t="s">
        <v>8431</v>
      </c>
      <c r="G385" s="348" t="s">
        <v>8432</v>
      </c>
      <c r="H385" s="410"/>
      <c r="I385" s="370" t="s">
        <v>8426</v>
      </c>
      <c r="J385" s="371" t="s">
        <v>9339</v>
      </c>
      <c r="K385" s="351">
        <v>20</v>
      </c>
      <c r="L385" s="352" t="e">
        <f t="shared" si="12"/>
        <v>#REF!</v>
      </c>
      <c r="M385" s="353" t="e">
        <f>N385*#REF!</f>
        <v>#REF!</v>
      </c>
      <c r="N385" s="354" t="e">
        <f>Q385*#REF!+0.5</f>
        <v>#REF!</v>
      </c>
      <c r="O385" s="293"/>
      <c r="P385" s="2081">
        <v>17.600000000000001</v>
      </c>
      <c r="Q385" s="261">
        <v>17.600000000000001</v>
      </c>
    </row>
    <row r="386" spans="1:17" ht="12.75" hidden="1" customHeight="1">
      <c r="A386" s="341">
        <v>1</v>
      </c>
      <c r="B386" s="341"/>
      <c r="C386" s="341" t="s">
        <v>8625</v>
      </c>
      <c r="D386" s="341" t="s">
        <v>8667</v>
      </c>
      <c r="E386" s="356" t="s">
        <v>8254</v>
      </c>
      <c r="F386" s="357" t="s">
        <v>8431</v>
      </c>
      <c r="G386" s="357" t="s">
        <v>8432</v>
      </c>
      <c r="I386" s="334" t="s">
        <v>4879</v>
      </c>
      <c r="J386" s="335"/>
      <c r="K386" s="335">
        <v>5</v>
      </c>
      <c r="L386" s="358" t="e">
        <f t="shared" si="12"/>
        <v>#REF!</v>
      </c>
      <c r="M386" s="344" t="e">
        <f>N386*#REF!</f>
        <v>#REF!</v>
      </c>
      <c r="N386" s="345" t="e">
        <f>Q386*#REF!+0.5</f>
        <v>#REF!</v>
      </c>
      <c r="O386" s="355"/>
      <c r="P386" s="366">
        <v>9.3000000000000007</v>
      </c>
      <c r="Q386" s="366">
        <v>9.3000000000000007</v>
      </c>
    </row>
    <row r="387" spans="1:17" ht="12.75" hidden="1" customHeight="1">
      <c r="A387" s="341">
        <v>0</v>
      </c>
      <c r="B387" s="341"/>
      <c r="C387" s="376" t="s">
        <v>8622</v>
      </c>
      <c r="D387" s="377" t="s">
        <v>8435</v>
      </c>
      <c r="E387" s="405" t="s">
        <v>8254</v>
      </c>
      <c r="F387" s="357" t="s">
        <v>8431</v>
      </c>
      <c r="G387" s="357" t="s">
        <v>8432</v>
      </c>
      <c r="H387" s="408"/>
      <c r="I387" s="379" t="s">
        <v>8410</v>
      </c>
      <c r="J387" s="335" t="s">
        <v>9339</v>
      </c>
      <c r="K387" s="335">
        <v>50</v>
      </c>
      <c r="L387" s="380" t="e">
        <f t="shared" si="12"/>
        <v>#REF!</v>
      </c>
      <c r="M387" s="326" t="e">
        <f>N387*#REF!</f>
        <v>#REF!</v>
      </c>
      <c r="N387" s="327" t="e">
        <f>P387*#REF!+1</f>
        <v>#REF!</v>
      </c>
      <c r="P387" s="382">
        <v>28</v>
      </c>
      <c r="Q387" s="293"/>
    </row>
    <row r="388" spans="1:17" ht="13.5" hidden="1" customHeight="1">
      <c r="A388" s="341">
        <v>1</v>
      </c>
      <c r="B388" s="341"/>
      <c r="C388" s="346" t="s">
        <v>8625</v>
      </c>
      <c r="D388" s="346" t="s">
        <v>8436</v>
      </c>
      <c r="E388" s="347" t="s">
        <v>8254</v>
      </c>
      <c r="F388" s="357" t="s">
        <v>8431</v>
      </c>
      <c r="G388" s="357" t="s">
        <v>8432</v>
      </c>
      <c r="H388" s="349"/>
      <c r="I388" s="370" t="s">
        <v>8429</v>
      </c>
      <c r="J388" s="372" t="s">
        <v>9339</v>
      </c>
      <c r="K388" s="372">
        <v>60</v>
      </c>
      <c r="L388" s="352" t="e">
        <f t="shared" si="12"/>
        <v>#REF!</v>
      </c>
      <c r="M388" s="353" t="e">
        <f>N388*#REF!</f>
        <v>#REF!</v>
      </c>
      <c r="N388" s="354" t="e">
        <f>Q388*#REF!+1</f>
        <v>#REF!</v>
      </c>
      <c r="O388" s="355"/>
      <c r="P388" s="407">
        <v>98.86</v>
      </c>
      <c r="Q388" s="407">
        <v>98.86</v>
      </c>
    </row>
    <row r="389" spans="1:17" ht="13.5" hidden="1" customHeight="1">
      <c r="A389" s="373">
        <v>0</v>
      </c>
      <c r="B389" s="373"/>
      <c r="C389" s="341" t="s">
        <v>8615</v>
      </c>
      <c r="D389" s="341" t="s">
        <v>8437</v>
      </c>
      <c r="E389" s="356" t="s">
        <v>8438</v>
      </c>
      <c r="F389" s="321" t="s">
        <v>8439</v>
      </c>
      <c r="G389" s="321" t="s">
        <v>8440</v>
      </c>
      <c r="H389" s="520"/>
      <c r="I389" s="363" t="s">
        <v>7890</v>
      </c>
      <c r="J389" s="364" t="s">
        <v>9339</v>
      </c>
      <c r="K389" s="409">
        <v>1</v>
      </c>
      <c r="L389" s="358" t="e">
        <f t="shared" si="12"/>
        <v>#REF!</v>
      </c>
      <c r="M389" s="344" t="e">
        <f>N389*#REF!</f>
        <v>#REF!</v>
      </c>
      <c r="N389" s="345" t="e">
        <f>Q389*#REF!/3*1.2+0.5</f>
        <v>#REF!</v>
      </c>
      <c r="O389" s="293"/>
      <c r="P389" s="339">
        <v>25.2</v>
      </c>
      <c r="Q389" s="340">
        <v>25.2</v>
      </c>
    </row>
    <row r="390" spans="1:17" ht="13.5" hidden="1" customHeight="1">
      <c r="A390" s="373">
        <v>0</v>
      </c>
      <c r="B390" s="373"/>
      <c r="C390" s="341" t="s">
        <v>8615</v>
      </c>
      <c r="D390" s="341" t="s">
        <v>8441</v>
      </c>
      <c r="E390" s="356" t="s">
        <v>8438</v>
      </c>
      <c r="F390" s="357" t="s">
        <v>8439</v>
      </c>
      <c r="G390" s="357" t="s">
        <v>8440</v>
      </c>
      <c r="H390" s="408"/>
      <c r="I390" s="334" t="s">
        <v>8442</v>
      </c>
      <c r="J390" s="368" t="s">
        <v>9339</v>
      </c>
      <c r="K390" s="409">
        <v>3</v>
      </c>
      <c r="L390" s="358" t="e">
        <f t="shared" si="12"/>
        <v>#REF!</v>
      </c>
      <c r="M390" s="344" t="e">
        <f>N390*#REF!</f>
        <v>#REF!</v>
      </c>
      <c r="N390" s="345" t="e">
        <f>Q390*#REF!+1</f>
        <v>#REF!</v>
      </c>
      <c r="O390" s="293"/>
      <c r="P390" s="339">
        <v>25.2</v>
      </c>
      <c r="Q390" s="340">
        <v>25.2</v>
      </c>
    </row>
    <row r="391" spans="1:17" ht="13.5" hidden="1" customHeight="1">
      <c r="A391" s="373">
        <v>0</v>
      </c>
      <c r="B391" s="373"/>
      <c r="C391" s="341" t="s">
        <v>8615</v>
      </c>
      <c r="D391" s="341" t="s">
        <v>8443</v>
      </c>
      <c r="E391" s="356" t="s">
        <v>8444</v>
      </c>
      <c r="F391" s="357" t="s">
        <v>8445</v>
      </c>
      <c r="G391" s="357" t="s">
        <v>8446</v>
      </c>
      <c r="H391" s="408"/>
      <c r="I391" s="334" t="s">
        <v>7890</v>
      </c>
      <c r="J391" s="368" t="s">
        <v>9339</v>
      </c>
      <c r="K391" s="409">
        <v>1</v>
      </c>
      <c r="L391" s="358" t="e">
        <f t="shared" si="12"/>
        <v>#REF!</v>
      </c>
      <c r="M391" s="344" t="e">
        <f>N391*#REF!</f>
        <v>#REF!</v>
      </c>
      <c r="N391" s="345" t="e">
        <f>Q391*#REF!/3*1.2+0.5</f>
        <v>#REF!</v>
      </c>
      <c r="O391" s="293"/>
      <c r="P391" s="339">
        <v>25.2</v>
      </c>
      <c r="Q391" s="340">
        <v>25.2</v>
      </c>
    </row>
    <row r="392" spans="1:17" ht="13.5" hidden="1" customHeight="1">
      <c r="A392" s="373">
        <v>0</v>
      </c>
      <c r="B392" s="373"/>
      <c r="C392" s="346" t="s">
        <v>8615</v>
      </c>
      <c r="D392" s="346" t="s">
        <v>8447</v>
      </c>
      <c r="E392" s="347" t="s">
        <v>8444</v>
      </c>
      <c r="F392" s="348" t="s">
        <v>8445</v>
      </c>
      <c r="G392" s="348" t="s">
        <v>8446</v>
      </c>
      <c r="H392" s="410"/>
      <c r="I392" s="370" t="s">
        <v>8442</v>
      </c>
      <c r="J392" s="371" t="s">
        <v>9339</v>
      </c>
      <c r="K392" s="351">
        <v>3</v>
      </c>
      <c r="L392" s="352" t="e">
        <f t="shared" si="12"/>
        <v>#REF!</v>
      </c>
      <c r="M392" s="353" t="e">
        <f>N392*#REF!</f>
        <v>#REF!</v>
      </c>
      <c r="N392" s="354" t="e">
        <f>Q392*#REF!+1</f>
        <v>#REF!</v>
      </c>
      <c r="O392" s="293"/>
      <c r="P392" s="339">
        <v>25.2</v>
      </c>
      <c r="Q392" s="340">
        <v>25.2</v>
      </c>
    </row>
    <row r="393" spans="1:17" ht="13.5" hidden="1" customHeight="1">
      <c r="A393" s="341">
        <v>1</v>
      </c>
      <c r="B393" s="341"/>
      <c r="C393" s="341" t="s">
        <v>8625</v>
      </c>
      <c r="D393" s="341" t="s">
        <v>8448</v>
      </c>
      <c r="E393" s="356" t="s">
        <v>8449</v>
      </c>
      <c r="F393" s="321" t="s">
        <v>8450</v>
      </c>
      <c r="G393" s="321" t="s">
        <v>8451</v>
      </c>
      <c r="H393" s="322"/>
      <c r="I393" s="363" t="s">
        <v>4781</v>
      </c>
      <c r="J393" s="324" t="s">
        <v>9339</v>
      </c>
      <c r="K393" s="335">
        <v>3</v>
      </c>
      <c r="L393" s="358" t="e">
        <f t="shared" si="12"/>
        <v>#REF!</v>
      </c>
      <c r="M393" s="344" t="e">
        <f>N393*#REF!</f>
        <v>#REF!</v>
      </c>
      <c r="N393" s="345" t="e">
        <f>Q393*#REF!+0.5</f>
        <v>#REF!</v>
      </c>
      <c r="O393" s="355"/>
      <c r="P393" s="366">
        <v>12.1</v>
      </c>
      <c r="Q393" s="366">
        <v>12.1</v>
      </c>
    </row>
    <row r="394" spans="1:17" ht="13.5" hidden="1" customHeight="1">
      <c r="A394" s="341">
        <v>1</v>
      </c>
      <c r="B394" s="341"/>
      <c r="C394" s="346" t="s">
        <v>8625</v>
      </c>
      <c r="D394" s="346" t="s">
        <v>8452</v>
      </c>
      <c r="E394" s="347" t="s">
        <v>8449</v>
      </c>
      <c r="F394" s="348" t="s">
        <v>8450</v>
      </c>
      <c r="G394" s="348" t="s">
        <v>8451</v>
      </c>
      <c r="H394" s="349"/>
      <c r="I394" s="370" t="s">
        <v>8453</v>
      </c>
      <c r="J394" s="372" t="s">
        <v>9339</v>
      </c>
      <c r="K394" s="372">
        <v>9</v>
      </c>
      <c r="L394" s="352" t="e">
        <f t="shared" si="12"/>
        <v>#REF!</v>
      </c>
      <c r="M394" s="353" t="e">
        <f>N394*#REF!</f>
        <v>#REF!</v>
      </c>
      <c r="N394" s="354" t="e">
        <f>Q394*#REF!+1</f>
        <v>#REF!</v>
      </c>
      <c r="O394" s="355"/>
      <c r="P394" s="366">
        <v>36.630000000000003</v>
      </c>
      <c r="Q394" s="366">
        <v>36.630000000000003</v>
      </c>
    </row>
    <row r="395" spans="1:17" ht="12.75" hidden="1" customHeight="1">
      <c r="A395" s="318">
        <v>0</v>
      </c>
      <c r="B395" s="376"/>
      <c r="C395" s="376" t="s">
        <v>8622</v>
      </c>
      <c r="D395" s="377" t="s">
        <v>8454</v>
      </c>
      <c r="E395" s="378" t="s">
        <v>8438</v>
      </c>
      <c r="F395" s="321" t="s">
        <v>8439</v>
      </c>
      <c r="G395" s="321" t="s">
        <v>8440</v>
      </c>
      <c r="H395" s="437"/>
      <c r="I395" s="323"/>
      <c r="J395" s="438" t="s">
        <v>9339</v>
      </c>
      <c r="K395" s="335">
        <v>3</v>
      </c>
      <c r="L395" s="358" t="e">
        <f t="shared" si="12"/>
        <v>#REF!</v>
      </c>
      <c r="M395" s="326" t="e">
        <f>N395*#REF!</f>
        <v>#REF!</v>
      </c>
      <c r="N395" s="381" t="e">
        <f>P395*#REF!+1</f>
        <v>#REF!</v>
      </c>
      <c r="O395" s="355"/>
      <c r="P395" s="439">
        <v>6</v>
      </c>
      <c r="Q395" s="293"/>
    </row>
    <row r="396" spans="1:17" ht="12.75" hidden="1" customHeight="1">
      <c r="A396" s="459">
        <v>0</v>
      </c>
      <c r="B396" s="376"/>
      <c r="C396" s="376" t="s">
        <v>8622</v>
      </c>
      <c r="D396" s="377" t="s">
        <v>8455</v>
      </c>
      <c r="E396" s="378" t="s">
        <v>8444</v>
      </c>
      <c r="F396" s="357" t="s">
        <v>8445</v>
      </c>
      <c r="G396" s="357" t="s">
        <v>8446</v>
      </c>
      <c r="H396" s="283"/>
      <c r="I396" s="379"/>
      <c r="J396" s="521" t="s">
        <v>9339</v>
      </c>
      <c r="K396" s="335">
        <v>3</v>
      </c>
      <c r="L396" s="358" t="e">
        <f t="shared" si="12"/>
        <v>#REF!</v>
      </c>
      <c r="M396" s="326" t="e">
        <f>N396*#REF!</f>
        <v>#REF!</v>
      </c>
      <c r="N396" s="327" t="e">
        <f>P396*#REF!+1</f>
        <v>#REF!</v>
      </c>
      <c r="O396" s="355"/>
      <c r="P396" s="439">
        <v>6</v>
      </c>
      <c r="Q396" s="293"/>
    </row>
    <row r="397" spans="1:17" ht="25.5" hidden="1">
      <c r="A397" s="283">
        <v>1</v>
      </c>
      <c r="C397" s="330" t="s">
        <v>8625</v>
      </c>
      <c r="D397" s="330" t="s">
        <v>8456</v>
      </c>
      <c r="E397" s="362" t="s">
        <v>8457</v>
      </c>
      <c r="F397" s="362" t="s">
        <v>8458</v>
      </c>
      <c r="G397" s="362" t="s">
        <v>8459</v>
      </c>
      <c r="H397" s="523"/>
      <c r="I397" s="324" t="s">
        <v>4879</v>
      </c>
      <c r="J397" s="324" t="s">
        <v>9339</v>
      </c>
      <c r="K397" s="324">
        <v>5</v>
      </c>
      <c r="L397" s="365" t="e">
        <f>M397/K397</f>
        <v>#REF!</v>
      </c>
      <c r="M397" s="337" t="e">
        <f>N397*#REF!</f>
        <v>#REF!</v>
      </c>
      <c r="N397" s="338" t="e">
        <f>Q397*#REF!</f>
        <v>#REF!</v>
      </c>
      <c r="O397" s="355"/>
      <c r="P397" s="366">
        <v>7.73</v>
      </c>
      <c r="Q397" s="366">
        <v>7.73</v>
      </c>
    </row>
    <row r="398" spans="1:17" ht="25.5" hidden="1">
      <c r="A398" s="283">
        <v>1</v>
      </c>
      <c r="C398" s="341" t="s">
        <v>8625</v>
      </c>
      <c r="D398" s="341" t="s">
        <v>8460</v>
      </c>
      <c r="E398" s="356" t="s">
        <v>8461</v>
      </c>
      <c r="F398" s="356" t="s">
        <v>8458</v>
      </c>
      <c r="G398" s="356" t="s">
        <v>8459</v>
      </c>
      <c r="H398" s="524"/>
      <c r="I398" s="335" t="s">
        <v>8429</v>
      </c>
      <c r="J398" s="335" t="s">
        <v>9339</v>
      </c>
      <c r="K398" s="335">
        <v>60</v>
      </c>
      <c r="L398" s="358" t="e">
        <f>M398/K398</f>
        <v>#REF!</v>
      </c>
      <c r="M398" s="344" t="e">
        <f>N398*#REF!</f>
        <v>#REF!</v>
      </c>
      <c r="N398" s="345" t="e">
        <f>Q398*#REF!+1</f>
        <v>#REF!</v>
      </c>
      <c r="P398" s="308">
        <v>80.069999999999993</v>
      </c>
      <c r="Q398" s="308">
        <v>80.069999999999993</v>
      </c>
    </row>
    <row r="399" spans="1:17" ht="25.5" hidden="1">
      <c r="A399" s="283">
        <v>1</v>
      </c>
      <c r="C399" s="341" t="s">
        <v>8625</v>
      </c>
      <c r="D399" s="341" t="s">
        <v>8462</v>
      </c>
      <c r="E399" s="356" t="s">
        <v>8463</v>
      </c>
      <c r="F399" s="356" t="s">
        <v>8464</v>
      </c>
      <c r="G399" s="356" t="s">
        <v>8459</v>
      </c>
      <c r="H399" s="524"/>
      <c r="I399" s="335" t="s">
        <v>4879</v>
      </c>
      <c r="J399" s="335" t="s">
        <v>9339</v>
      </c>
      <c r="K399" s="335">
        <v>5</v>
      </c>
      <c r="L399" s="358" t="e">
        <f>M399/K399</f>
        <v>#REF!</v>
      </c>
      <c r="M399" s="344" t="e">
        <f>N399*#REF!</f>
        <v>#REF!</v>
      </c>
      <c r="N399" s="345" t="e">
        <f>Q399*#REF!+0.5</f>
        <v>#REF!</v>
      </c>
      <c r="P399" s="308">
        <v>8.49</v>
      </c>
      <c r="Q399" s="308">
        <v>8.49</v>
      </c>
    </row>
    <row r="400" spans="1:17" ht="25.5" hidden="1">
      <c r="A400" s="283">
        <v>1</v>
      </c>
      <c r="C400" s="346" t="s">
        <v>8625</v>
      </c>
      <c r="D400" s="346" t="s">
        <v>8465</v>
      </c>
      <c r="E400" s="347" t="s">
        <v>8466</v>
      </c>
      <c r="F400" s="347" t="s">
        <v>8464</v>
      </c>
      <c r="G400" s="347" t="s">
        <v>8459</v>
      </c>
      <c r="H400" s="415"/>
      <c r="I400" s="372" t="s">
        <v>8429</v>
      </c>
      <c r="J400" s="372" t="s">
        <v>9339</v>
      </c>
      <c r="K400" s="372">
        <v>60</v>
      </c>
      <c r="L400" s="352" t="e">
        <f>M400/K400</f>
        <v>#REF!</v>
      </c>
      <c r="M400" s="353" t="e">
        <f>N400*#REF!</f>
        <v>#REF!</v>
      </c>
      <c r="N400" s="354" t="e">
        <f>Q400*#REF!+1</f>
        <v>#REF!</v>
      </c>
      <c r="P400" s="308">
        <v>89.17</v>
      </c>
      <c r="Q400" s="308">
        <v>89.17</v>
      </c>
    </row>
    <row r="401" spans="1:17" hidden="1">
      <c r="Q401" s="293"/>
    </row>
    <row r="402" spans="1:17" hidden="1">
      <c r="Q402" s="293"/>
    </row>
    <row r="403" spans="1:17" ht="22.5" hidden="1" customHeight="1">
      <c r="A403" s="88" t="s">
        <v>8692</v>
      </c>
      <c r="B403" s="88"/>
      <c r="C403" s="2678" t="s">
        <v>8548</v>
      </c>
      <c r="D403" s="2678"/>
      <c r="E403" s="2678"/>
      <c r="F403" s="2678"/>
      <c r="G403" s="2678"/>
      <c r="H403" s="2678"/>
      <c r="I403" s="2678"/>
      <c r="J403" s="2678"/>
      <c r="K403" s="2678"/>
      <c r="L403" s="2678"/>
      <c r="M403" s="2678"/>
      <c r="N403" s="2678"/>
      <c r="Q403" s="293"/>
    </row>
    <row r="404" spans="1:17" ht="12.75" hidden="1" customHeight="1">
      <c r="A404" s="88" t="s">
        <v>8690</v>
      </c>
      <c r="B404" s="88"/>
      <c r="C404" s="2678" t="s">
        <v>8467</v>
      </c>
      <c r="D404" s="2678"/>
      <c r="E404" s="2678"/>
      <c r="F404" s="2678"/>
      <c r="G404" s="2678"/>
      <c r="H404" s="2678"/>
      <c r="I404" s="2678"/>
      <c r="J404" s="2678"/>
      <c r="K404" s="2678"/>
      <c r="L404" s="2678"/>
      <c r="M404" s="2678"/>
      <c r="N404" s="2678"/>
      <c r="Q404" s="293"/>
    </row>
    <row r="405" spans="1:17" ht="12.75" hidden="1" customHeight="1">
      <c r="A405" s="88" t="s">
        <v>8690</v>
      </c>
      <c r="B405" s="88"/>
      <c r="C405" s="2682" t="s">
        <v>8468</v>
      </c>
      <c r="D405" s="2682"/>
      <c r="E405" s="2682"/>
      <c r="F405" s="2682"/>
      <c r="G405" s="2682"/>
      <c r="H405" s="2682"/>
      <c r="I405" s="2682"/>
      <c r="J405" s="2682"/>
      <c r="K405" s="2682"/>
      <c r="L405" s="2682"/>
      <c r="M405" s="2682"/>
      <c r="N405" s="2682"/>
      <c r="Q405" s="293"/>
    </row>
    <row r="406" spans="1:17" ht="44.85" customHeight="1">
      <c r="A406" s="401">
        <v>1</v>
      </c>
      <c r="B406" s="401">
        <v>1</v>
      </c>
      <c r="C406" s="131" t="s">
        <v>8615</v>
      </c>
      <c r="D406" s="132" t="s">
        <v>9704</v>
      </c>
      <c r="E406" s="133" t="s">
        <v>8469</v>
      </c>
      <c r="F406" s="440" t="s">
        <v>8405</v>
      </c>
      <c r="G406" s="440" t="s">
        <v>8406</v>
      </c>
      <c r="H406" s="466"/>
      <c r="I406" s="392"/>
      <c r="J406" s="392"/>
      <c r="K406" s="442" t="s">
        <v>7860</v>
      </c>
      <c r="L406" s="443"/>
      <c r="M406" s="403" t="e">
        <f>N406*#REF!</f>
        <v>#REF!</v>
      </c>
      <c r="N406" s="404" t="e">
        <f>Q406*#REF!+1.5</f>
        <v>#REF!</v>
      </c>
      <c r="O406" s="293"/>
      <c r="P406" s="2081"/>
      <c r="Q406" s="261">
        <v>63</v>
      </c>
    </row>
    <row r="407" spans="1:17" hidden="1">
      <c r="Q407" s="293"/>
    </row>
    <row r="408" spans="1:17" hidden="1">
      <c r="Q408" s="293"/>
    </row>
    <row r="409" spans="1:17" hidden="1">
      <c r="Q409" s="293"/>
    </row>
    <row r="410" spans="1:17" hidden="1">
      <c r="Q410" s="293"/>
    </row>
    <row r="411" spans="1:17" hidden="1">
      <c r="F411" s="357"/>
      <c r="Q411" s="293"/>
    </row>
    <row r="412" spans="1:17" hidden="1">
      <c r="F412" s="357"/>
      <c r="Q412" s="293"/>
    </row>
    <row r="413" spans="1:17" hidden="1">
      <c r="E413" s="357"/>
      <c r="F413" s="357"/>
      <c r="G413" s="357"/>
      <c r="L413" s="513"/>
      <c r="M413" s="514"/>
      <c r="N413" s="515"/>
      <c r="O413" s="355"/>
      <c r="P413" s="366"/>
      <c r="Q413" s="293"/>
    </row>
    <row r="414" spans="1:17" hidden="1">
      <c r="E414" s="357"/>
      <c r="F414" s="357"/>
      <c r="G414" s="357"/>
      <c r="L414" s="513"/>
      <c r="M414" s="514"/>
      <c r="N414" s="515"/>
      <c r="O414" s="355"/>
      <c r="P414" s="366"/>
      <c r="Q414" s="293"/>
    </row>
    <row r="415" spans="1:17" hidden="1">
      <c r="E415" s="357"/>
      <c r="F415" s="357"/>
      <c r="G415" s="357"/>
      <c r="L415" s="513"/>
      <c r="M415" s="514"/>
      <c r="N415" s="515"/>
      <c r="O415" s="355"/>
      <c r="P415" s="366"/>
      <c r="Q415" s="293"/>
    </row>
    <row r="416" spans="1:17" hidden="1">
      <c r="E416" s="357"/>
      <c r="F416" s="357"/>
      <c r="G416" s="357"/>
      <c r="L416" s="513"/>
      <c r="M416" s="514"/>
      <c r="N416" s="515"/>
      <c r="O416" s="355"/>
      <c r="P416" s="366"/>
      <c r="Q416" s="293"/>
    </row>
    <row r="417" spans="1:17" hidden="1">
      <c r="E417" s="357"/>
      <c r="F417" s="357"/>
      <c r="G417" s="357"/>
      <c r="L417" s="513"/>
      <c r="M417" s="514"/>
      <c r="N417" s="515"/>
      <c r="O417" s="355"/>
      <c r="P417" s="366"/>
      <c r="Q417" s="293"/>
    </row>
    <row r="418" spans="1:17" hidden="1">
      <c r="E418" s="357"/>
      <c r="F418" s="357"/>
      <c r="G418" s="357"/>
      <c r="L418" s="513"/>
      <c r="M418" s="514"/>
      <c r="N418" s="515"/>
      <c r="O418" s="355"/>
      <c r="P418" s="366"/>
      <c r="Q418" s="293"/>
    </row>
    <row r="419" spans="1:17" hidden="1">
      <c r="E419" s="357"/>
      <c r="F419" s="357"/>
      <c r="G419" s="357"/>
      <c r="L419" s="513"/>
      <c r="M419" s="514"/>
      <c r="N419" s="515"/>
      <c r="O419" s="355"/>
      <c r="P419" s="366"/>
      <c r="Q419" s="293"/>
    </row>
    <row r="420" spans="1:17" hidden="1">
      <c r="E420" s="357"/>
      <c r="F420" s="357"/>
      <c r="G420" s="357"/>
      <c r="L420" s="513"/>
      <c r="M420" s="514"/>
      <c r="N420" s="515"/>
      <c r="O420" s="355"/>
      <c r="P420" s="366"/>
      <c r="Q420" s="293"/>
    </row>
    <row r="421" spans="1:17" hidden="1">
      <c r="E421" s="357"/>
      <c r="F421" s="357"/>
      <c r="G421" s="357"/>
      <c r="L421" s="513"/>
      <c r="M421" s="514"/>
      <c r="N421" s="515"/>
      <c r="O421" s="355"/>
      <c r="P421" s="366"/>
      <c r="Q421" s="293"/>
    </row>
    <row r="422" spans="1:17" hidden="1">
      <c r="A422" s="283">
        <v>0</v>
      </c>
      <c r="E422" s="357"/>
      <c r="F422" s="357"/>
      <c r="G422" s="357"/>
      <c r="L422" s="513"/>
      <c r="M422" s="525"/>
      <c r="N422" s="526"/>
      <c r="O422" s="355"/>
      <c r="P422" s="366"/>
      <c r="Q422" s="293"/>
    </row>
    <row r="423" spans="1:17" hidden="1">
      <c r="A423" s="283">
        <v>0</v>
      </c>
      <c r="E423" s="357"/>
      <c r="F423" s="357"/>
      <c r="G423" s="357"/>
      <c r="L423" s="513"/>
      <c r="M423" s="525"/>
      <c r="N423" s="526"/>
      <c r="O423" s="355"/>
      <c r="P423" s="366"/>
      <c r="Q423" s="293"/>
    </row>
    <row r="424" spans="1:17" hidden="1">
      <c r="A424" s="283">
        <v>0</v>
      </c>
      <c r="E424" s="357"/>
      <c r="F424" s="357"/>
      <c r="G424" s="357"/>
      <c r="L424" s="513"/>
      <c r="M424" s="525"/>
      <c r="N424" s="526"/>
      <c r="O424" s="355"/>
      <c r="P424" s="366"/>
      <c r="Q424" s="293"/>
    </row>
    <row r="425" spans="1:17" hidden="1">
      <c r="A425" s="283">
        <v>0</v>
      </c>
      <c r="E425" s="357"/>
      <c r="F425" s="357"/>
      <c r="G425" s="357"/>
      <c r="L425" s="513"/>
      <c r="M425" s="525"/>
      <c r="N425" s="526"/>
      <c r="O425" s="355"/>
      <c r="P425" s="366"/>
      <c r="Q425" s="293"/>
    </row>
    <row r="426" spans="1:17" hidden="1">
      <c r="A426" s="283">
        <v>0</v>
      </c>
      <c r="E426" s="357"/>
      <c r="F426" s="357"/>
      <c r="G426" s="357"/>
      <c r="L426" s="513"/>
      <c r="M426" s="525"/>
      <c r="N426" s="526"/>
      <c r="O426" s="355"/>
      <c r="P426" s="366"/>
      <c r="Q426" s="293"/>
    </row>
    <row r="427" spans="1:17" hidden="1">
      <c r="A427" s="283">
        <v>0</v>
      </c>
      <c r="E427" s="357"/>
      <c r="F427" s="357"/>
      <c r="G427" s="357"/>
      <c r="L427" s="513"/>
      <c r="M427" s="525"/>
      <c r="N427" s="526"/>
      <c r="O427" s="355"/>
      <c r="P427" s="366"/>
      <c r="Q427" s="293"/>
    </row>
    <row r="428" spans="1:17" hidden="1">
      <c r="A428" s="283">
        <v>0</v>
      </c>
      <c r="E428" s="357"/>
      <c r="F428" s="357"/>
      <c r="G428" s="357"/>
      <c r="L428" s="513"/>
      <c r="M428" s="525"/>
      <c r="N428" s="526"/>
      <c r="O428" s="355"/>
      <c r="P428" s="366"/>
      <c r="Q428" s="293"/>
    </row>
    <row r="429" spans="1:17" hidden="1">
      <c r="A429" s="283">
        <v>0</v>
      </c>
      <c r="E429" s="357"/>
      <c r="F429" s="357"/>
      <c r="G429" s="357"/>
      <c r="L429" s="513"/>
      <c r="M429" s="525"/>
      <c r="N429" s="526"/>
      <c r="O429" s="355"/>
      <c r="P429" s="366"/>
      <c r="Q429" s="293"/>
    </row>
    <row r="430" spans="1:17" hidden="1">
      <c r="A430" s="283">
        <v>0</v>
      </c>
      <c r="E430" s="357"/>
      <c r="F430" s="357"/>
      <c r="G430" s="357"/>
      <c r="L430" s="513"/>
      <c r="M430" s="525"/>
      <c r="N430" s="526"/>
      <c r="O430" s="355"/>
      <c r="P430" s="366"/>
      <c r="Q430" s="293"/>
    </row>
    <row r="431" spans="1:17" hidden="1">
      <c r="A431" s="283">
        <v>0</v>
      </c>
      <c r="E431" s="357"/>
      <c r="F431" s="357"/>
      <c r="G431" s="357"/>
      <c r="L431" s="513"/>
      <c r="M431" s="525"/>
      <c r="N431" s="526"/>
      <c r="O431" s="355"/>
      <c r="P431" s="366"/>
      <c r="Q431" s="293"/>
    </row>
    <row r="432" spans="1:17" hidden="1">
      <c r="A432" s="283">
        <v>0</v>
      </c>
      <c r="E432" s="357"/>
      <c r="F432" s="357"/>
      <c r="G432" s="357"/>
      <c r="L432" s="513"/>
      <c r="M432" s="525"/>
      <c r="N432" s="526"/>
      <c r="O432" s="355"/>
      <c r="P432" s="366"/>
      <c r="Q432" s="293"/>
    </row>
    <row r="433" spans="1:17" hidden="1">
      <c r="A433" s="283">
        <v>0</v>
      </c>
      <c r="E433" s="357"/>
      <c r="F433" s="357"/>
      <c r="G433" s="357"/>
      <c r="L433" s="513"/>
      <c r="M433" s="525"/>
      <c r="N433" s="526"/>
      <c r="O433" s="355"/>
      <c r="P433" s="366"/>
      <c r="Q433" s="293"/>
    </row>
    <row r="434" spans="1:17" hidden="1">
      <c r="A434" s="283">
        <v>0</v>
      </c>
      <c r="E434" s="357"/>
      <c r="F434" s="357"/>
      <c r="G434" s="357"/>
      <c r="L434" s="513"/>
      <c r="M434" s="525"/>
      <c r="N434" s="526"/>
      <c r="O434" s="355"/>
      <c r="P434" s="366"/>
      <c r="Q434" s="293"/>
    </row>
    <row r="435" spans="1:17" hidden="1">
      <c r="A435" s="283">
        <v>0</v>
      </c>
      <c r="E435" s="357"/>
      <c r="F435" s="357"/>
      <c r="G435" s="357"/>
      <c r="L435" s="513"/>
      <c r="M435" s="525"/>
      <c r="N435" s="526"/>
      <c r="O435" s="355"/>
      <c r="P435" s="366"/>
      <c r="Q435" s="293"/>
    </row>
    <row r="436" spans="1:17" hidden="1">
      <c r="A436" s="283">
        <v>0</v>
      </c>
      <c r="E436" s="357"/>
      <c r="F436" s="357"/>
      <c r="G436" s="357"/>
      <c r="L436" s="513"/>
      <c r="M436" s="525"/>
      <c r="N436" s="526"/>
      <c r="O436" s="355"/>
      <c r="P436" s="366"/>
      <c r="Q436" s="293"/>
    </row>
    <row r="437" spans="1:17" hidden="1">
      <c r="A437" s="283">
        <v>0</v>
      </c>
      <c r="E437" s="357"/>
      <c r="F437" s="357"/>
      <c r="G437" s="357"/>
      <c r="L437" s="513"/>
      <c r="M437" s="525"/>
      <c r="N437" s="526"/>
      <c r="O437" s="355"/>
      <c r="P437" s="366"/>
      <c r="Q437" s="293"/>
    </row>
    <row r="438" spans="1:17" hidden="1">
      <c r="A438" s="283">
        <v>0</v>
      </c>
      <c r="E438" s="357"/>
      <c r="F438" s="357"/>
      <c r="G438" s="357"/>
      <c r="L438" s="513"/>
      <c r="M438" s="525"/>
      <c r="N438" s="526"/>
      <c r="O438" s="355"/>
      <c r="P438" s="366"/>
      <c r="Q438" s="293"/>
    </row>
    <row r="439" spans="1:17" hidden="1">
      <c r="A439" s="283">
        <v>0</v>
      </c>
      <c r="E439" s="357"/>
      <c r="F439" s="357"/>
      <c r="G439" s="357"/>
      <c r="L439" s="513"/>
      <c r="M439" s="525"/>
      <c r="N439" s="526"/>
      <c r="O439" s="355"/>
      <c r="P439" s="366"/>
      <c r="Q439" s="293"/>
    </row>
    <row r="440" spans="1:17" hidden="1">
      <c r="A440" s="283">
        <v>0</v>
      </c>
      <c r="E440" s="357"/>
      <c r="F440" s="357"/>
      <c r="G440" s="357"/>
      <c r="L440" s="513"/>
      <c r="M440" s="525"/>
      <c r="N440" s="526"/>
      <c r="O440" s="355"/>
      <c r="P440" s="366"/>
      <c r="Q440" s="293"/>
    </row>
    <row r="441" spans="1:17" hidden="1">
      <c r="A441" s="283">
        <v>0</v>
      </c>
      <c r="E441" s="357"/>
      <c r="F441" s="406"/>
      <c r="G441" s="357"/>
      <c r="L441" s="513"/>
      <c r="M441" s="525"/>
      <c r="N441" s="526"/>
      <c r="O441" s="355"/>
      <c r="P441" s="366"/>
      <c r="Q441" s="293"/>
    </row>
    <row r="442" spans="1:17" hidden="1">
      <c r="A442" s="283">
        <v>0</v>
      </c>
      <c r="E442" s="357"/>
      <c r="F442" s="406"/>
      <c r="G442" s="357"/>
      <c r="L442" s="513"/>
      <c r="M442" s="525"/>
      <c r="N442" s="526"/>
      <c r="O442" s="355"/>
      <c r="P442" s="366"/>
      <c r="Q442" s="293"/>
    </row>
    <row r="443" spans="1:17" hidden="1">
      <c r="A443" s="489">
        <v>0</v>
      </c>
      <c r="B443" s="489"/>
      <c r="C443" s="489" t="s">
        <v>8622</v>
      </c>
      <c r="D443" s="408" t="s">
        <v>8470</v>
      </c>
      <c r="E443" s="406" t="s">
        <v>8471</v>
      </c>
      <c r="F443" s="527"/>
      <c r="G443" s="406"/>
      <c r="H443" s="408"/>
      <c r="I443" s="490" t="s">
        <v>8410</v>
      </c>
      <c r="K443" s="286">
        <v>50</v>
      </c>
      <c r="L443" s="491" t="e">
        <f t="shared" ref="L443:L455" si="13">M443/K443</f>
        <v>#REF!</v>
      </c>
      <c r="M443" s="326" t="e">
        <f>N443*#REF!</f>
        <v>#REF!</v>
      </c>
      <c r="N443" s="327" t="e">
        <f>P443*#REF!+1</f>
        <v>#REF!</v>
      </c>
      <c r="P443" s="382"/>
      <c r="Q443" s="293"/>
    </row>
    <row r="444" spans="1:17" hidden="1">
      <c r="A444" s="489">
        <v>0</v>
      </c>
      <c r="B444" s="489"/>
      <c r="C444" s="489" t="s">
        <v>8622</v>
      </c>
      <c r="D444" s="408" t="s">
        <v>8472</v>
      </c>
      <c r="E444" s="406" t="s">
        <v>8471</v>
      </c>
      <c r="F444" s="527"/>
      <c r="G444" s="406"/>
      <c r="H444" s="408"/>
      <c r="I444" s="490" t="s">
        <v>8410</v>
      </c>
      <c r="K444" s="286">
        <v>50</v>
      </c>
      <c r="L444" s="491" t="e">
        <f t="shared" si="13"/>
        <v>#REF!</v>
      </c>
      <c r="M444" s="326" t="e">
        <f>N444*#REF!</f>
        <v>#REF!</v>
      </c>
      <c r="N444" s="327" t="e">
        <f>P444*#REF!+1</f>
        <v>#REF!</v>
      </c>
      <c r="P444" s="382"/>
      <c r="Q444" s="293"/>
    </row>
    <row r="445" spans="1:17" s="487" customFormat="1" hidden="1">
      <c r="A445" s="528">
        <v>0</v>
      </c>
      <c r="B445" s="528"/>
      <c r="C445" s="528" t="s">
        <v>8615</v>
      </c>
      <c r="D445" s="529" t="s">
        <v>8473</v>
      </c>
      <c r="E445" s="527" t="s">
        <v>8474</v>
      </c>
      <c r="F445" s="527"/>
      <c r="G445" s="527"/>
      <c r="H445" s="530"/>
      <c r="I445" s="531" t="s">
        <v>8037</v>
      </c>
      <c r="J445" s="531" t="s">
        <v>9339</v>
      </c>
      <c r="K445" s="531">
        <v>8</v>
      </c>
      <c r="L445" s="532" t="e">
        <f t="shared" si="13"/>
        <v>#REF!</v>
      </c>
      <c r="M445" s="394" t="e">
        <f>#REF!*#REF!+1</f>
        <v>#REF!</v>
      </c>
      <c r="N445" s="327" t="e">
        <f>P445*#REF!+1</f>
        <v>#REF!</v>
      </c>
      <c r="O445" s="533"/>
      <c r="P445" s="534"/>
    </row>
    <row r="446" spans="1:17" s="487" customFormat="1" hidden="1">
      <c r="A446" s="528">
        <v>0</v>
      </c>
      <c r="B446" s="528"/>
      <c r="C446" s="528" t="s">
        <v>8615</v>
      </c>
      <c r="D446" s="529" t="s">
        <v>8475</v>
      </c>
      <c r="E446" s="527" t="s">
        <v>8476</v>
      </c>
      <c r="F446" s="406"/>
      <c r="G446" s="527"/>
      <c r="H446" s="530"/>
      <c r="I446" s="531" t="s">
        <v>8037</v>
      </c>
      <c r="J446" s="531" t="s">
        <v>9339</v>
      </c>
      <c r="K446" s="531">
        <v>8</v>
      </c>
      <c r="L446" s="532" t="e">
        <f t="shared" si="13"/>
        <v>#REF!</v>
      </c>
      <c r="M446" s="394" t="e">
        <f>#REF!*#REF!+1</f>
        <v>#REF!</v>
      </c>
      <c r="N446" s="327" t="e">
        <f>P446*#REF!+1</f>
        <v>#REF!</v>
      </c>
      <c r="O446" s="533"/>
      <c r="P446" s="534"/>
    </row>
    <row r="447" spans="1:17" s="487" customFormat="1" hidden="1">
      <c r="A447" s="528">
        <v>0</v>
      </c>
      <c r="B447" s="528"/>
      <c r="C447" s="528" t="s">
        <v>8615</v>
      </c>
      <c r="D447" s="529" t="s">
        <v>8477</v>
      </c>
      <c r="E447" s="527" t="s">
        <v>8478</v>
      </c>
      <c r="F447" s="406"/>
      <c r="G447" s="527"/>
      <c r="H447" s="530"/>
      <c r="I447" s="531" t="s">
        <v>8037</v>
      </c>
      <c r="J447" s="531" t="s">
        <v>9339</v>
      </c>
      <c r="K447" s="531">
        <v>8</v>
      </c>
      <c r="L447" s="532" t="e">
        <f t="shared" si="13"/>
        <v>#REF!</v>
      </c>
      <c r="M447" s="394" t="e">
        <f>#REF!*#REF!+1</f>
        <v>#REF!</v>
      </c>
      <c r="N447" s="327" t="e">
        <f>P447*#REF!+1</f>
        <v>#REF!</v>
      </c>
      <c r="O447" s="533"/>
      <c r="P447" s="534"/>
    </row>
    <row r="448" spans="1:17" hidden="1">
      <c r="A448" s="489">
        <v>0</v>
      </c>
      <c r="B448" s="489"/>
      <c r="C448" s="489" t="s">
        <v>8622</v>
      </c>
      <c r="D448" s="408" t="s">
        <v>8479</v>
      </c>
      <c r="E448" s="406" t="s">
        <v>8480</v>
      </c>
      <c r="F448" s="406"/>
      <c r="G448" s="406"/>
      <c r="H448" s="408"/>
      <c r="I448" s="490" t="s">
        <v>8481</v>
      </c>
      <c r="K448" s="286">
        <v>60</v>
      </c>
      <c r="L448" s="491" t="e">
        <f t="shared" si="13"/>
        <v>#REF!</v>
      </c>
      <c r="M448" s="326" t="e">
        <f>N448*#REF!</f>
        <v>#REF!</v>
      </c>
      <c r="N448" s="327" t="e">
        <f>P448*#REF!+1</f>
        <v>#REF!</v>
      </c>
      <c r="P448" s="382">
        <v>70.7</v>
      </c>
      <c r="Q448" s="293"/>
    </row>
    <row r="449" spans="1:17" hidden="1">
      <c r="A449" s="489">
        <v>0</v>
      </c>
      <c r="B449" s="489"/>
      <c r="C449" s="489" t="s">
        <v>8622</v>
      </c>
      <c r="D449" s="408" t="s">
        <v>8482</v>
      </c>
      <c r="E449" s="406" t="s">
        <v>8483</v>
      </c>
      <c r="F449" s="406"/>
      <c r="G449" s="406"/>
      <c r="H449" s="408"/>
      <c r="I449" s="490" t="s">
        <v>8481</v>
      </c>
      <c r="K449" s="286">
        <v>60</v>
      </c>
      <c r="L449" s="491" t="e">
        <f t="shared" si="13"/>
        <v>#REF!</v>
      </c>
      <c r="M449" s="326" t="e">
        <f>N449*#REF!</f>
        <v>#REF!</v>
      </c>
      <c r="N449" s="327" t="e">
        <f>P449*#REF!+1</f>
        <v>#REF!</v>
      </c>
      <c r="P449" s="382">
        <v>70.7</v>
      </c>
      <c r="Q449" s="293"/>
    </row>
    <row r="450" spans="1:17" ht="25.5" hidden="1">
      <c r="A450" s="489">
        <v>0</v>
      </c>
      <c r="B450" s="489"/>
      <c r="C450" s="489" t="s">
        <v>8622</v>
      </c>
      <c r="D450" s="408" t="s">
        <v>8484</v>
      </c>
      <c r="E450" s="406" t="s">
        <v>8485</v>
      </c>
      <c r="F450" s="406"/>
      <c r="G450" s="406"/>
      <c r="H450" s="408"/>
      <c r="I450" s="490" t="s">
        <v>8486</v>
      </c>
      <c r="K450" s="286">
        <v>240</v>
      </c>
      <c r="L450" s="491" t="e">
        <f t="shared" si="13"/>
        <v>#REF!</v>
      </c>
      <c r="M450" s="326" t="e">
        <f>N450*#REF!</f>
        <v>#REF!</v>
      </c>
      <c r="N450" s="327" t="e">
        <f>P450*#REF!+1</f>
        <v>#REF!</v>
      </c>
      <c r="P450" s="382">
        <v>76.900000000000006</v>
      </c>
      <c r="Q450" s="293"/>
    </row>
    <row r="451" spans="1:17" ht="25.5" hidden="1">
      <c r="A451" s="489">
        <v>0</v>
      </c>
      <c r="B451" s="489"/>
      <c r="C451" s="489" t="s">
        <v>8622</v>
      </c>
      <c r="D451" s="408" t="s">
        <v>8487</v>
      </c>
      <c r="E451" s="406" t="s">
        <v>8485</v>
      </c>
      <c r="F451" s="406"/>
      <c r="G451" s="406"/>
      <c r="H451" s="408"/>
      <c r="I451" s="490" t="s">
        <v>8488</v>
      </c>
      <c r="K451" s="286">
        <v>60</v>
      </c>
      <c r="L451" s="491" t="e">
        <f t="shared" si="13"/>
        <v>#REF!</v>
      </c>
      <c r="M451" s="326" t="e">
        <f>N451*#REF!</f>
        <v>#REF!</v>
      </c>
      <c r="N451" s="327" t="e">
        <f>P451*#REF!+1</f>
        <v>#REF!</v>
      </c>
      <c r="P451" s="382">
        <v>38</v>
      </c>
      <c r="Q451" s="293"/>
    </row>
    <row r="452" spans="1:17" ht="25.5" hidden="1">
      <c r="A452" s="489">
        <v>0</v>
      </c>
      <c r="B452" s="489"/>
      <c r="C452" s="489" t="s">
        <v>8622</v>
      </c>
      <c r="D452" s="408" t="s">
        <v>8489</v>
      </c>
      <c r="E452" s="406" t="s">
        <v>8490</v>
      </c>
      <c r="F452" s="406"/>
      <c r="G452" s="406"/>
      <c r="H452" s="408"/>
      <c r="I452" s="490" t="s">
        <v>8486</v>
      </c>
      <c r="K452" s="286">
        <v>240</v>
      </c>
      <c r="L452" s="491" t="e">
        <f t="shared" si="13"/>
        <v>#REF!</v>
      </c>
      <c r="M452" s="326" t="e">
        <f>N452*#REF!</f>
        <v>#REF!</v>
      </c>
      <c r="N452" s="327" t="e">
        <f>P452*#REF!+1</f>
        <v>#REF!</v>
      </c>
      <c r="P452" s="382">
        <v>70.7</v>
      </c>
      <c r="Q452" s="293"/>
    </row>
    <row r="453" spans="1:17" ht="25.5" hidden="1">
      <c r="A453" s="489">
        <v>0</v>
      </c>
      <c r="B453" s="489"/>
      <c r="C453" s="489" t="s">
        <v>8622</v>
      </c>
      <c r="D453" s="408" t="s">
        <v>8491</v>
      </c>
      <c r="E453" s="406" t="s">
        <v>8492</v>
      </c>
      <c r="F453" s="406"/>
      <c r="G453" s="406"/>
      <c r="H453" s="408"/>
      <c r="I453" s="490" t="s">
        <v>8488</v>
      </c>
      <c r="K453" s="286">
        <v>60</v>
      </c>
      <c r="L453" s="491" t="e">
        <f t="shared" si="13"/>
        <v>#REF!</v>
      </c>
      <c r="M453" s="326" t="e">
        <f>N453*#REF!</f>
        <v>#REF!</v>
      </c>
      <c r="N453" s="327" t="e">
        <f>P453*#REF!+1</f>
        <v>#REF!</v>
      </c>
      <c r="P453" s="382">
        <v>38</v>
      </c>
      <c r="Q453" s="293"/>
    </row>
    <row r="454" spans="1:17" hidden="1">
      <c r="A454" s="489">
        <v>0</v>
      </c>
      <c r="B454" s="489"/>
      <c r="C454" s="489" t="s">
        <v>8622</v>
      </c>
      <c r="D454" s="408" t="s">
        <v>8493</v>
      </c>
      <c r="E454" s="406" t="s">
        <v>8494</v>
      </c>
      <c r="G454" s="406"/>
      <c r="H454" s="408"/>
      <c r="I454" s="490" t="s">
        <v>8486</v>
      </c>
      <c r="K454" s="286">
        <v>240</v>
      </c>
      <c r="L454" s="491" t="e">
        <f t="shared" si="13"/>
        <v>#REF!</v>
      </c>
      <c r="M454" s="326" t="e">
        <f>N454*#REF!</f>
        <v>#REF!</v>
      </c>
      <c r="N454" s="327" t="e">
        <f>P454*#REF!+1</f>
        <v>#REF!</v>
      </c>
      <c r="P454" s="382">
        <v>68</v>
      </c>
      <c r="Q454" s="293"/>
    </row>
    <row r="455" spans="1:17" hidden="1">
      <c r="A455" s="489">
        <v>0</v>
      </c>
      <c r="B455" s="489"/>
      <c r="C455" s="489" t="s">
        <v>8622</v>
      </c>
      <c r="D455" s="408" t="s">
        <v>8495</v>
      </c>
      <c r="E455" s="406" t="s">
        <v>8494</v>
      </c>
      <c r="F455" s="332"/>
      <c r="G455" s="406"/>
      <c r="H455" s="408"/>
      <c r="I455" s="490" t="s">
        <v>8488</v>
      </c>
      <c r="K455" s="286">
        <v>60</v>
      </c>
      <c r="L455" s="491" t="e">
        <f t="shared" si="13"/>
        <v>#REF!</v>
      </c>
      <c r="M455" s="326" t="e">
        <f>N455*#REF!</f>
        <v>#REF!</v>
      </c>
      <c r="N455" s="327" t="e">
        <f>P455*#REF!+1</f>
        <v>#REF!</v>
      </c>
      <c r="P455" s="382">
        <v>38</v>
      </c>
      <c r="Q455" s="293"/>
    </row>
    <row r="456" spans="1:17" hidden="1">
      <c r="A456" s="283">
        <v>0</v>
      </c>
      <c r="M456" s="535"/>
      <c r="N456" s="536"/>
      <c r="Q456" s="293"/>
    </row>
    <row r="457" spans="1:17" hidden="1">
      <c r="A457" s="283">
        <v>0</v>
      </c>
      <c r="C457" s="283" t="s">
        <v>8625</v>
      </c>
      <c r="D457" s="283" t="s">
        <v>8496</v>
      </c>
      <c r="E457" s="332" t="s">
        <v>8497</v>
      </c>
      <c r="F457" s="357"/>
      <c r="G457" s="332"/>
      <c r="H457" s="333"/>
      <c r="I457" s="286" t="s">
        <v>4792</v>
      </c>
      <c r="K457" s="286">
        <v>4</v>
      </c>
      <c r="L457" s="287" t="e">
        <f>M457/K457</f>
        <v>#REF!</v>
      </c>
      <c r="M457" s="326" t="e">
        <f>N457*#REF!</f>
        <v>#REF!</v>
      </c>
      <c r="N457" s="381" t="e">
        <f>Q457*#REF!+0.5</f>
        <v>#REF!</v>
      </c>
      <c r="P457" s="291">
        <v>2.63</v>
      </c>
      <c r="Q457" s="291">
        <v>2.63</v>
      </c>
    </row>
    <row r="458" spans="1:17" hidden="1">
      <c r="A458" s="283">
        <v>0</v>
      </c>
      <c r="F458" s="357"/>
      <c r="M458" s="535"/>
      <c r="N458" s="536"/>
      <c r="Q458" s="293"/>
    </row>
    <row r="459" spans="1:17" hidden="1">
      <c r="A459" s="283">
        <v>0</v>
      </c>
      <c r="F459" s="332"/>
      <c r="M459" s="535"/>
      <c r="N459" s="536"/>
      <c r="Q459" s="293"/>
    </row>
    <row r="460" spans="1:17" hidden="1">
      <c r="A460" s="283">
        <v>0</v>
      </c>
      <c r="C460" s="283" t="s">
        <v>8615</v>
      </c>
      <c r="D460" s="283" t="s">
        <v>8498</v>
      </c>
      <c r="E460" s="332" t="s">
        <v>7915</v>
      </c>
      <c r="F460" s="332"/>
      <c r="G460" s="332"/>
      <c r="H460" s="333" t="s">
        <v>7907</v>
      </c>
      <c r="I460" s="286" t="s">
        <v>8499</v>
      </c>
      <c r="J460" s="286" t="s">
        <v>8500</v>
      </c>
      <c r="K460" s="286">
        <v>108</v>
      </c>
      <c r="L460" s="287" t="e">
        <f t="shared" ref="L460:L488" si="14">M460/K460</f>
        <v>#REF!</v>
      </c>
      <c r="M460" s="394" t="e">
        <f>#REF!*#REF!+1</f>
        <v>#REF!</v>
      </c>
      <c r="N460" s="327" t="e">
        <f>P460*#REF!+1</f>
        <v>#REF!</v>
      </c>
      <c r="Q460" s="293"/>
    </row>
    <row r="461" spans="1:17" hidden="1">
      <c r="A461" s="283">
        <v>0</v>
      </c>
      <c r="C461" s="283" t="s">
        <v>8615</v>
      </c>
      <c r="D461" s="283" t="s">
        <v>8501</v>
      </c>
      <c r="E461" s="332" t="s">
        <v>8502</v>
      </c>
      <c r="F461" s="332"/>
      <c r="G461" s="332"/>
      <c r="H461" s="333" t="s">
        <v>7907</v>
      </c>
      <c r="I461" s="286" t="s">
        <v>8503</v>
      </c>
      <c r="J461" s="286" t="s">
        <v>8504</v>
      </c>
      <c r="K461" s="286">
        <v>5000</v>
      </c>
      <c r="L461" s="287" t="e">
        <f t="shared" si="14"/>
        <v>#REF!</v>
      </c>
      <c r="M461" s="394" t="e">
        <f>#REF!*#REF!+1</f>
        <v>#REF!</v>
      </c>
      <c r="N461" s="327" t="e">
        <f>P461*#REF!+1</f>
        <v>#REF!</v>
      </c>
      <c r="Q461" s="293"/>
    </row>
    <row r="462" spans="1:17" hidden="1">
      <c r="A462" s="283">
        <v>0</v>
      </c>
      <c r="C462" s="283" t="s">
        <v>8615</v>
      </c>
      <c r="D462" s="283" t="s">
        <v>8505</v>
      </c>
      <c r="E462" s="332" t="s">
        <v>8506</v>
      </c>
      <c r="F462" s="332"/>
      <c r="G462" s="332"/>
      <c r="H462" s="333" t="s">
        <v>4760</v>
      </c>
      <c r="I462" s="286" t="s">
        <v>7853</v>
      </c>
      <c r="J462" s="286" t="s">
        <v>9339</v>
      </c>
      <c r="K462" s="286">
        <v>60</v>
      </c>
      <c r="L462" s="287" t="e">
        <f t="shared" si="14"/>
        <v>#REF!</v>
      </c>
      <c r="M462" s="394" t="e">
        <f>#REF!*#REF!+1</f>
        <v>#REF!</v>
      </c>
      <c r="N462" s="327" t="e">
        <f>P462*#REF!+1</f>
        <v>#REF!</v>
      </c>
      <c r="Q462" s="293"/>
    </row>
    <row r="463" spans="1:17" hidden="1">
      <c r="A463" s="283">
        <v>0</v>
      </c>
      <c r="C463" s="283" t="s">
        <v>8615</v>
      </c>
      <c r="D463" s="283" t="s">
        <v>8507</v>
      </c>
      <c r="E463" s="332" t="s">
        <v>8508</v>
      </c>
      <c r="F463" s="332"/>
      <c r="G463" s="332"/>
      <c r="H463" s="333" t="s">
        <v>4760</v>
      </c>
      <c r="I463" s="286" t="s">
        <v>8509</v>
      </c>
      <c r="J463" s="286" t="s">
        <v>9339</v>
      </c>
      <c r="K463" s="286">
        <v>5000</v>
      </c>
      <c r="L463" s="287" t="e">
        <f t="shared" si="14"/>
        <v>#REF!</v>
      </c>
      <c r="M463" s="394" t="e">
        <f>#REF!*#REF!+1</f>
        <v>#REF!</v>
      </c>
      <c r="N463" s="327" t="e">
        <f>P463*#REF!+1</f>
        <v>#REF!</v>
      </c>
      <c r="Q463" s="293"/>
    </row>
    <row r="464" spans="1:17" hidden="1">
      <c r="A464" s="283">
        <v>0</v>
      </c>
      <c r="C464" s="283" t="s">
        <v>8615</v>
      </c>
      <c r="D464" s="283" t="s">
        <v>8510</v>
      </c>
      <c r="E464" s="332" t="s">
        <v>9392</v>
      </c>
      <c r="F464" s="332"/>
      <c r="G464" s="332"/>
      <c r="H464" s="333" t="s">
        <v>7928</v>
      </c>
      <c r="I464" s="286" t="s">
        <v>7854</v>
      </c>
      <c r="J464" s="286" t="s">
        <v>9339</v>
      </c>
      <c r="K464" s="286">
        <v>20</v>
      </c>
      <c r="L464" s="287" t="e">
        <f t="shared" si="14"/>
        <v>#REF!</v>
      </c>
      <c r="M464" s="394" t="e">
        <f>#REF!*#REF!+1</f>
        <v>#REF!</v>
      </c>
      <c r="N464" s="327" t="e">
        <f>P464*#REF!+1</f>
        <v>#REF!</v>
      </c>
      <c r="Q464" s="293"/>
    </row>
    <row r="465" spans="1:17" hidden="1">
      <c r="A465" s="283">
        <v>0</v>
      </c>
      <c r="C465" s="283" t="s">
        <v>8615</v>
      </c>
      <c r="D465" s="283" t="s">
        <v>8511</v>
      </c>
      <c r="E465" s="332" t="s">
        <v>8512</v>
      </c>
      <c r="F465" s="332"/>
      <c r="G465" s="332"/>
      <c r="H465" s="333" t="s">
        <v>7928</v>
      </c>
      <c r="I465" s="286" t="s">
        <v>8509</v>
      </c>
      <c r="J465" s="286" t="s">
        <v>9339</v>
      </c>
      <c r="K465" s="286">
        <v>5000</v>
      </c>
      <c r="L465" s="287" t="e">
        <f t="shared" si="14"/>
        <v>#REF!</v>
      </c>
      <c r="M465" s="394" t="e">
        <f>#REF!*#REF!+1</f>
        <v>#REF!</v>
      </c>
      <c r="N465" s="327" t="e">
        <f>P465*#REF!+1</f>
        <v>#REF!</v>
      </c>
      <c r="Q465" s="293"/>
    </row>
    <row r="466" spans="1:17" hidden="1">
      <c r="A466" s="283">
        <v>0</v>
      </c>
      <c r="C466" s="283" t="s">
        <v>8615</v>
      </c>
      <c r="D466" s="283" t="s">
        <v>8513</v>
      </c>
      <c r="E466" s="332" t="s">
        <v>9392</v>
      </c>
      <c r="F466" s="332"/>
      <c r="G466" s="332"/>
      <c r="H466" s="333" t="s">
        <v>7928</v>
      </c>
      <c r="I466" s="286" t="s">
        <v>8514</v>
      </c>
      <c r="J466" s="286" t="s">
        <v>9339</v>
      </c>
      <c r="K466" s="286">
        <v>60</v>
      </c>
      <c r="L466" s="287" t="e">
        <f t="shared" si="14"/>
        <v>#REF!</v>
      </c>
      <c r="M466" s="394" t="e">
        <f>#REF!*#REF!+1</f>
        <v>#REF!</v>
      </c>
      <c r="N466" s="327" t="e">
        <f>P466*#REF!+1</f>
        <v>#REF!</v>
      </c>
      <c r="Q466" s="293"/>
    </row>
    <row r="467" spans="1:17" hidden="1">
      <c r="A467" s="283">
        <v>0</v>
      </c>
      <c r="C467" s="283" t="s">
        <v>8615</v>
      </c>
      <c r="D467" s="283" t="s">
        <v>8515</v>
      </c>
      <c r="E467" s="332" t="s">
        <v>7951</v>
      </c>
      <c r="F467" s="332"/>
      <c r="G467" s="332"/>
      <c r="H467" s="333" t="s">
        <v>7907</v>
      </c>
      <c r="I467" s="286" t="s">
        <v>8516</v>
      </c>
      <c r="J467" s="286" t="s">
        <v>8500</v>
      </c>
      <c r="K467" s="286">
        <v>60</v>
      </c>
      <c r="L467" s="287" t="e">
        <f t="shared" si="14"/>
        <v>#REF!</v>
      </c>
      <c r="M467" s="394" t="e">
        <f>#REF!*#REF!+1</f>
        <v>#REF!</v>
      </c>
      <c r="N467" s="327" t="e">
        <f>P467*#REF!+1</f>
        <v>#REF!</v>
      </c>
      <c r="Q467" s="293"/>
    </row>
    <row r="468" spans="1:17" hidden="1">
      <c r="A468" s="283">
        <v>0</v>
      </c>
      <c r="C468" s="283" t="s">
        <v>8615</v>
      </c>
      <c r="D468" s="283" t="s">
        <v>8517</v>
      </c>
      <c r="E468" s="332" t="s">
        <v>8518</v>
      </c>
      <c r="F468" s="332"/>
      <c r="G468" s="332"/>
      <c r="H468" s="333" t="s">
        <v>7907</v>
      </c>
      <c r="I468" s="286" t="s">
        <v>8503</v>
      </c>
      <c r="J468" s="286" t="s">
        <v>8504</v>
      </c>
      <c r="K468" s="286">
        <v>5000</v>
      </c>
      <c r="L468" s="287" t="e">
        <f t="shared" si="14"/>
        <v>#REF!</v>
      </c>
      <c r="M468" s="394" t="e">
        <f>#REF!*#REF!+1</f>
        <v>#REF!</v>
      </c>
      <c r="N468" s="327" t="e">
        <f>P468*#REF!+1</f>
        <v>#REF!</v>
      </c>
      <c r="Q468" s="293"/>
    </row>
    <row r="469" spans="1:17" hidden="1">
      <c r="A469" s="283">
        <v>0</v>
      </c>
      <c r="C469" s="283" t="s">
        <v>8615</v>
      </c>
      <c r="D469" s="283" t="s">
        <v>8519</v>
      </c>
      <c r="E469" s="332" t="s">
        <v>8520</v>
      </c>
      <c r="F469" s="332"/>
      <c r="G469" s="332"/>
      <c r="H469" s="333" t="s">
        <v>4802</v>
      </c>
      <c r="I469" s="286" t="s">
        <v>8503</v>
      </c>
      <c r="J469" s="286" t="s">
        <v>8504</v>
      </c>
      <c r="K469" s="286">
        <v>5000</v>
      </c>
      <c r="L469" s="287" t="e">
        <f t="shared" si="14"/>
        <v>#REF!</v>
      </c>
      <c r="M469" s="394" t="e">
        <f>#REF!*#REF!+1</f>
        <v>#REF!</v>
      </c>
      <c r="N469" s="327" t="e">
        <f>P469*#REF!+1</f>
        <v>#REF!</v>
      </c>
      <c r="Q469" s="293"/>
    </row>
    <row r="470" spans="1:17" hidden="1">
      <c r="A470" s="283">
        <v>0</v>
      </c>
      <c r="C470" s="283" t="s">
        <v>8615</v>
      </c>
      <c r="D470" s="283" t="s">
        <v>8521</v>
      </c>
      <c r="E470" s="332" t="s">
        <v>6699</v>
      </c>
      <c r="F470" s="332"/>
      <c r="G470" s="332"/>
      <c r="H470" s="333" t="s">
        <v>4802</v>
      </c>
      <c r="I470" s="286" t="s">
        <v>8503</v>
      </c>
      <c r="J470" s="286" t="s">
        <v>8504</v>
      </c>
      <c r="K470" s="286">
        <v>5000</v>
      </c>
      <c r="L470" s="287" t="e">
        <f t="shared" si="14"/>
        <v>#REF!</v>
      </c>
      <c r="M470" s="394" t="e">
        <f>#REF!*#REF!+1</f>
        <v>#REF!</v>
      </c>
      <c r="N470" s="327" t="e">
        <f>P470*#REF!+1</f>
        <v>#REF!</v>
      </c>
      <c r="Q470" s="293"/>
    </row>
    <row r="471" spans="1:17" hidden="1">
      <c r="A471" s="283">
        <v>0</v>
      </c>
      <c r="C471" s="283" t="s">
        <v>8615</v>
      </c>
      <c r="D471" s="283" t="s">
        <v>6700</v>
      </c>
      <c r="E471" s="332" t="s">
        <v>6701</v>
      </c>
      <c r="F471" s="332"/>
      <c r="G471" s="332"/>
      <c r="H471" s="333" t="s">
        <v>4866</v>
      </c>
      <c r="I471" s="286" t="s">
        <v>8509</v>
      </c>
      <c r="J471" s="286" t="s">
        <v>9339</v>
      </c>
      <c r="K471" s="286">
        <v>5000</v>
      </c>
      <c r="L471" s="287" t="e">
        <f t="shared" si="14"/>
        <v>#REF!</v>
      </c>
      <c r="M471" s="394" t="e">
        <f>#REF!*#REF!+1</f>
        <v>#REF!</v>
      </c>
      <c r="N471" s="327" t="e">
        <f>P471*#REF!+1</f>
        <v>#REF!</v>
      </c>
      <c r="Q471" s="293"/>
    </row>
    <row r="472" spans="1:17" ht="38.25" hidden="1">
      <c r="A472" s="283">
        <v>0</v>
      </c>
      <c r="C472" s="283" t="s">
        <v>8615</v>
      </c>
      <c r="D472" s="283" t="s">
        <v>6702</v>
      </c>
      <c r="E472" s="332" t="s">
        <v>6703</v>
      </c>
      <c r="F472" s="332"/>
      <c r="G472" s="332"/>
      <c r="H472" s="333" t="s">
        <v>7961</v>
      </c>
      <c r="I472" s="286" t="s">
        <v>8503</v>
      </c>
      <c r="J472" s="286" t="s">
        <v>8504</v>
      </c>
      <c r="K472" s="286">
        <v>5000</v>
      </c>
      <c r="L472" s="287" t="e">
        <f t="shared" si="14"/>
        <v>#REF!</v>
      </c>
      <c r="M472" s="394" t="e">
        <f>#REF!*#REF!+1</f>
        <v>#REF!</v>
      </c>
      <c r="N472" s="327" t="e">
        <f>P472*#REF!+1</f>
        <v>#REF!</v>
      </c>
      <c r="Q472" s="293"/>
    </row>
    <row r="473" spans="1:17" ht="25.5" hidden="1">
      <c r="A473" s="283">
        <v>0</v>
      </c>
      <c r="C473" s="283" t="s">
        <v>8615</v>
      </c>
      <c r="D473" s="283" t="s">
        <v>6704</v>
      </c>
      <c r="E473" s="332" t="s">
        <v>6705</v>
      </c>
      <c r="F473" s="332"/>
      <c r="G473" s="332"/>
      <c r="H473" s="333" t="s">
        <v>7976</v>
      </c>
      <c r="I473" s="286" t="s">
        <v>8503</v>
      </c>
      <c r="J473" s="286" t="s">
        <v>8504</v>
      </c>
      <c r="K473" s="286">
        <v>5000</v>
      </c>
      <c r="L473" s="287" t="e">
        <f t="shared" si="14"/>
        <v>#REF!</v>
      </c>
      <c r="M473" s="394" t="e">
        <f>#REF!*#REF!+1</f>
        <v>#REF!</v>
      </c>
      <c r="N473" s="327" t="e">
        <f>P473*#REF!+1</f>
        <v>#REF!</v>
      </c>
      <c r="Q473" s="293"/>
    </row>
    <row r="474" spans="1:17" hidden="1">
      <c r="A474" s="283">
        <v>0</v>
      </c>
      <c r="C474" s="283" t="s">
        <v>8615</v>
      </c>
      <c r="D474" s="283" t="s">
        <v>6706</v>
      </c>
      <c r="E474" s="332" t="s">
        <v>6707</v>
      </c>
      <c r="F474" s="332"/>
      <c r="G474" s="332"/>
      <c r="H474" s="333" t="s">
        <v>4940</v>
      </c>
      <c r="I474" s="286" t="s">
        <v>8509</v>
      </c>
      <c r="K474" s="286">
        <v>5000</v>
      </c>
      <c r="L474" s="287" t="e">
        <f t="shared" si="14"/>
        <v>#REF!</v>
      </c>
      <c r="M474" s="394" t="e">
        <f>#REF!*#REF!+1</f>
        <v>#REF!</v>
      </c>
      <c r="N474" s="327" t="e">
        <f>P474*#REF!+1</f>
        <v>#REF!</v>
      </c>
      <c r="Q474" s="293"/>
    </row>
    <row r="475" spans="1:17" hidden="1">
      <c r="A475" s="283">
        <v>0</v>
      </c>
      <c r="C475" s="283" t="s">
        <v>8615</v>
      </c>
      <c r="D475" s="283" t="s">
        <v>6708</v>
      </c>
      <c r="E475" s="332" t="s">
        <v>6709</v>
      </c>
      <c r="F475" s="332"/>
      <c r="G475" s="332"/>
      <c r="H475" s="333" t="s">
        <v>6710</v>
      </c>
      <c r="I475" s="286" t="s">
        <v>8503</v>
      </c>
      <c r="J475" s="286" t="s">
        <v>8504</v>
      </c>
      <c r="K475" s="286">
        <v>5000</v>
      </c>
      <c r="L475" s="287" t="e">
        <f t="shared" si="14"/>
        <v>#REF!</v>
      </c>
      <c r="M475" s="394" t="e">
        <f>#REF!*#REF!+1</f>
        <v>#REF!</v>
      </c>
      <c r="N475" s="327" t="e">
        <f>P475*#REF!+1</f>
        <v>#REF!</v>
      </c>
      <c r="Q475" s="293"/>
    </row>
    <row r="476" spans="1:17" hidden="1">
      <c r="A476" s="283">
        <v>0</v>
      </c>
      <c r="C476" s="283" t="s">
        <v>8615</v>
      </c>
      <c r="D476" s="283" t="s">
        <v>6711</v>
      </c>
      <c r="E476" s="332" t="s">
        <v>6712</v>
      </c>
      <c r="F476" s="332"/>
      <c r="G476" s="332"/>
      <c r="H476" s="333" t="s">
        <v>6713</v>
      </c>
      <c r="I476" s="286" t="s">
        <v>8503</v>
      </c>
      <c r="J476" s="286" t="s">
        <v>8504</v>
      </c>
      <c r="K476" s="286">
        <v>5000</v>
      </c>
      <c r="L476" s="287" t="e">
        <f t="shared" si="14"/>
        <v>#REF!</v>
      </c>
      <c r="M476" s="394" t="e">
        <f>#REF!*#REF!+1</f>
        <v>#REF!</v>
      </c>
      <c r="N476" s="327" t="e">
        <f>P476*#REF!+1</f>
        <v>#REF!</v>
      </c>
      <c r="Q476" s="293"/>
    </row>
    <row r="477" spans="1:17" hidden="1">
      <c r="A477" s="283">
        <v>0</v>
      </c>
      <c r="C477" s="283" t="s">
        <v>8615</v>
      </c>
      <c r="D477" s="283" t="s">
        <v>6714</v>
      </c>
      <c r="E477" s="332" t="s">
        <v>6715</v>
      </c>
      <c r="F477" s="332"/>
      <c r="G477" s="332"/>
      <c r="H477" s="333" t="s">
        <v>6716</v>
      </c>
      <c r="I477" s="286" t="s">
        <v>8503</v>
      </c>
      <c r="J477" s="286" t="s">
        <v>8504</v>
      </c>
      <c r="K477" s="286">
        <v>5000</v>
      </c>
      <c r="L477" s="287" t="e">
        <f t="shared" si="14"/>
        <v>#REF!</v>
      </c>
      <c r="M477" s="394" t="e">
        <f>#REF!*#REF!+1</f>
        <v>#REF!</v>
      </c>
      <c r="N477" s="327" t="e">
        <f>P477*#REF!+1</f>
        <v>#REF!</v>
      </c>
      <c r="Q477" s="293"/>
    </row>
    <row r="478" spans="1:17" hidden="1">
      <c r="A478" s="283">
        <v>0</v>
      </c>
      <c r="C478" s="283" t="s">
        <v>8615</v>
      </c>
      <c r="D478" s="283" t="s">
        <v>6717</v>
      </c>
      <c r="E478" s="332" t="s">
        <v>6718</v>
      </c>
      <c r="F478" s="332"/>
      <c r="G478" s="332"/>
      <c r="H478" s="333" t="s">
        <v>7999</v>
      </c>
      <c r="I478" s="286" t="s">
        <v>8503</v>
      </c>
      <c r="J478" s="286" t="s">
        <v>8504</v>
      </c>
      <c r="K478" s="286">
        <v>5000</v>
      </c>
      <c r="L478" s="287" t="e">
        <f t="shared" si="14"/>
        <v>#REF!</v>
      </c>
      <c r="M478" s="394" t="e">
        <f>#REF!*#REF!+1</f>
        <v>#REF!</v>
      </c>
      <c r="N478" s="327" t="e">
        <f>P478*#REF!+1</f>
        <v>#REF!</v>
      </c>
      <c r="Q478" s="293"/>
    </row>
    <row r="479" spans="1:17" hidden="1">
      <c r="A479" s="283">
        <v>0</v>
      </c>
      <c r="C479" s="283" t="s">
        <v>8615</v>
      </c>
      <c r="D479" s="283" t="s">
        <v>6719</v>
      </c>
      <c r="E479" s="332" t="s">
        <v>6720</v>
      </c>
      <c r="F479" s="332"/>
      <c r="G479" s="332"/>
      <c r="H479" s="333" t="s">
        <v>8011</v>
      </c>
      <c r="I479" s="286" t="s">
        <v>8503</v>
      </c>
      <c r="J479" s="286" t="s">
        <v>8504</v>
      </c>
      <c r="K479" s="286">
        <v>5000</v>
      </c>
      <c r="L479" s="287" t="e">
        <f t="shared" si="14"/>
        <v>#REF!</v>
      </c>
      <c r="M479" s="394" t="e">
        <f>#REF!*#REF!+1</f>
        <v>#REF!</v>
      </c>
      <c r="N479" s="327" t="e">
        <f>P479*#REF!+1</f>
        <v>#REF!</v>
      </c>
      <c r="Q479" s="293"/>
    </row>
    <row r="480" spans="1:17" hidden="1">
      <c r="A480" s="283">
        <v>0</v>
      </c>
      <c r="C480" s="283" t="s">
        <v>8615</v>
      </c>
      <c r="D480" s="283" t="s">
        <v>6721</v>
      </c>
      <c r="E480" s="332" t="s">
        <v>6722</v>
      </c>
      <c r="F480" s="332"/>
      <c r="G480" s="332"/>
      <c r="H480" s="333" t="s">
        <v>7976</v>
      </c>
      <c r="I480" s="286" t="s">
        <v>8503</v>
      </c>
      <c r="J480" s="286" t="s">
        <v>8504</v>
      </c>
      <c r="K480" s="286">
        <v>5000</v>
      </c>
      <c r="L480" s="287" t="e">
        <f t="shared" si="14"/>
        <v>#REF!</v>
      </c>
      <c r="M480" s="394" t="e">
        <f>#REF!*#REF!+1</f>
        <v>#REF!</v>
      </c>
      <c r="N480" s="327" t="e">
        <f>P480*#REF!+1</f>
        <v>#REF!</v>
      </c>
      <c r="Q480" s="293"/>
    </row>
    <row r="481" spans="1:17" hidden="1">
      <c r="A481" s="283">
        <v>0</v>
      </c>
      <c r="C481" s="283" t="s">
        <v>8615</v>
      </c>
      <c r="D481" s="283" t="s">
        <v>6723</v>
      </c>
      <c r="E481" s="332" t="s">
        <v>6724</v>
      </c>
      <c r="F481" s="332"/>
      <c r="G481" s="332"/>
      <c r="H481" s="333" t="s">
        <v>8213</v>
      </c>
      <c r="I481" s="286" t="s">
        <v>8509</v>
      </c>
      <c r="K481" s="286">
        <v>5000</v>
      </c>
      <c r="L481" s="287" t="e">
        <f t="shared" si="14"/>
        <v>#REF!</v>
      </c>
      <c r="M481" s="394" t="e">
        <f>#REF!*#REF!+1</f>
        <v>#REF!</v>
      </c>
      <c r="N481" s="327" t="e">
        <f>P481*#REF!+1</f>
        <v>#REF!</v>
      </c>
      <c r="Q481" s="293"/>
    </row>
    <row r="482" spans="1:17" hidden="1">
      <c r="A482" s="283">
        <v>0</v>
      </c>
      <c r="C482" s="283" t="s">
        <v>8615</v>
      </c>
      <c r="D482" s="283" t="s">
        <v>6725</v>
      </c>
      <c r="E482" s="332" t="s">
        <v>6726</v>
      </c>
      <c r="F482" s="332"/>
      <c r="G482" s="332"/>
      <c r="H482" s="333" t="s">
        <v>6727</v>
      </c>
      <c r="I482" s="286" t="s">
        <v>8503</v>
      </c>
      <c r="J482" s="286" t="s">
        <v>8504</v>
      </c>
      <c r="K482" s="286">
        <v>5000</v>
      </c>
      <c r="L482" s="287" t="e">
        <f t="shared" si="14"/>
        <v>#REF!</v>
      </c>
      <c r="M482" s="394" t="e">
        <f>#REF!*#REF!+1</f>
        <v>#REF!</v>
      </c>
      <c r="N482" s="327" t="e">
        <f>P482*#REF!+1</f>
        <v>#REF!</v>
      </c>
      <c r="Q482" s="293"/>
    </row>
    <row r="483" spans="1:17" hidden="1">
      <c r="A483" s="283">
        <v>0</v>
      </c>
      <c r="C483" s="283" t="s">
        <v>8615</v>
      </c>
      <c r="D483" s="283" t="s">
        <v>6728</v>
      </c>
      <c r="E483" s="332" t="s">
        <v>6729</v>
      </c>
      <c r="F483" s="332"/>
      <c r="G483" s="332"/>
      <c r="H483" s="333" t="s">
        <v>6512</v>
      </c>
      <c r="I483" s="286" t="s">
        <v>8503</v>
      </c>
      <c r="J483" s="286" t="s">
        <v>8504</v>
      </c>
      <c r="K483" s="286">
        <v>5000</v>
      </c>
      <c r="L483" s="287" t="e">
        <f t="shared" si="14"/>
        <v>#REF!</v>
      </c>
      <c r="M483" s="394" t="e">
        <f>#REF!*#REF!+1</f>
        <v>#REF!</v>
      </c>
      <c r="N483" s="327" t="e">
        <f>P483*#REF!+1</f>
        <v>#REF!</v>
      </c>
      <c r="Q483" s="293"/>
    </row>
    <row r="484" spans="1:17" hidden="1">
      <c r="A484" s="283">
        <v>0</v>
      </c>
      <c r="C484" s="283" t="s">
        <v>8615</v>
      </c>
      <c r="D484" s="283" t="s">
        <v>6730</v>
      </c>
      <c r="E484" s="332" t="s">
        <v>6731</v>
      </c>
      <c r="F484" s="332"/>
      <c r="G484" s="332"/>
      <c r="H484" s="333" t="s">
        <v>6732</v>
      </c>
      <c r="I484" s="286" t="s">
        <v>8503</v>
      </c>
      <c r="J484" s="286" t="s">
        <v>8504</v>
      </c>
      <c r="K484" s="286">
        <v>5000</v>
      </c>
      <c r="L484" s="287" t="e">
        <f t="shared" si="14"/>
        <v>#REF!</v>
      </c>
      <c r="M484" s="394" t="e">
        <f>#REF!*#REF!+1</f>
        <v>#REF!</v>
      </c>
      <c r="N484" s="327" t="e">
        <f>P484*#REF!+1</f>
        <v>#REF!</v>
      </c>
      <c r="Q484" s="293"/>
    </row>
    <row r="485" spans="1:17" hidden="1">
      <c r="A485" s="283">
        <v>0</v>
      </c>
      <c r="C485" s="283" t="s">
        <v>8615</v>
      </c>
      <c r="D485" s="283" t="s">
        <v>6733</v>
      </c>
      <c r="E485" s="332" t="s">
        <v>9161</v>
      </c>
      <c r="F485" s="332"/>
      <c r="G485" s="332"/>
      <c r="H485" s="333" t="s">
        <v>9158</v>
      </c>
      <c r="I485" s="286" t="s">
        <v>8516</v>
      </c>
      <c r="J485" s="286" t="s">
        <v>8500</v>
      </c>
      <c r="K485" s="286">
        <v>60</v>
      </c>
      <c r="L485" s="287" t="e">
        <f t="shared" si="14"/>
        <v>#REF!</v>
      </c>
      <c r="M485" s="394" t="e">
        <f>#REF!*#REF!+1</f>
        <v>#REF!</v>
      </c>
      <c r="N485" s="327" t="e">
        <f>P485*#REF!+1</f>
        <v>#REF!</v>
      </c>
      <c r="Q485" s="293"/>
    </row>
    <row r="486" spans="1:17" hidden="1">
      <c r="A486" s="283">
        <v>0</v>
      </c>
      <c r="C486" s="283" t="s">
        <v>8615</v>
      </c>
      <c r="D486" s="283" t="s">
        <v>6734</v>
      </c>
      <c r="E486" s="332" t="s">
        <v>6735</v>
      </c>
      <c r="F486" s="332"/>
      <c r="G486" s="332"/>
      <c r="H486" s="333" t="s">
        <v>9158</v>
      </c>
      <c r="I486" s="286" t="s">
        <v>8503</v>
      </c>
      <c r="J486" s="286" t="s">
        <v>8504</v>
      </c>
      <c r="K486" s="286">
        <v>5000</v>
      </c>
      <c r="L486" s="287" t="e">
        <f t="shared" si="14"/>
        <v>#REF!</v>
      </c>
      <c r="M486" s="394" t="e">
        <f>#REF!*#REF!+1</f>
        <v>#REF!</v>
      </c>
      <c r="N486" s="327" t="e">
        <f>P486*#REF!+1</f>
        <v>#REF!</v>
      </c>
      <c r="Q486" s="293"/>
    </row>
    <row r="487" spans="1:17" hidden="1">
      <c r="A487" s="283">
        <v>0</v>
      </c>
      <c r="C487" s="283" t="s">
        <v>8615</v>
      </c>
      <c r="D487" s="283" t="s">
        <v>6736</v>
      </c>
      <c r="E487" s="332" t="s">
        <v>6737</v>
      </c>
      <c r="F487" s="406"/>
      <c r="G487" s="332"/>
      <c r="H487" s="333" t="s">
        <v>8261</v>
      </c>
      <c r="I487" s="286" t="s">
        <v>8509</v>
      </c>
      <c r="J487" s="286" t="s">
        <v>9339</v>
      </c>
      <c r="K487" s="286">
        <v>5000</v>
      </c>
      <c r="L487" s="287" t="e">
        <f t="shared" si="14"/>
        <v>#REF!</v>
      </c>
      <c r="M487" s="394" t="e">
        <f>#REF!*#REF!+1</f>
        <v>#REF!</v>
      </c>
      <c r="N487" s="327" t="e">
        <f>P487*#REF!+1</f>
        <v>#REF!</v>
      </c>
      <c r="Q487" s="293"/>
    </row>
    <row r="488" spans="1:17" hidden="1">
      <c r="A488" s="283">
        <v>0</v>
      </c>
      <c r="C488" s="283" t="s">
        <v>8615</v>
      </c>
      <c r="D488" s="283" t="s">
        <v>6738</v>
      </c>
      <c r="E488" s="332" t="s">
        <v>6739</v>
      </c>
      <c r="F488" s="332"/>
      <c r="G488" s="332"/>
      <c r="H488" s="333" t="s">
        <v>4940</v>
      </c>
      <c r="I488" s="286" t="s">
        <v>8509</v>
      </c>
      <c r="J488" s="286" t="s">
        <v>9339</v>
      </c>
      <c r="K488" s="286">
        <v>5000</v>
      </c>
      <c r="L488" s="287" t="e">
        <f t="shared" si="14"/>
        <v>#REF!</v>
      </c>
      <c r="M488" s="394" t="e">
        <f>#REF!*#REF!+1</f>
        <v>#REF!</v>
      </c>
      <c r="N488" s="327" t="e">
        <f>P488*#REF!+1</f>
        <v>#REF!</v>
      </c>
      <c r="Q488" s="293"/>
    </row>
    <row r="489" spans="1:17" hidden="1">
      <c r="A489" s="283">
        <v>0</v>
      </c>
      <c r="D489" s="408"/>
      <c r="E489" s="406"/>
      <c r="F489" s="357"/>
      <c r="G489" s="406"/>
      <c r="H489" s="408"/>
      <c r="I489" s="490"/>
      <c r="L489" s="491"/>
      <c r="M489" s="535"/>
      <c r="N489" s="536"/>
      <c r="P489" s="503"/>
      <c r="Q489" s="293"/>
    </row>
    <row r="490" spans="1:17" hidden="1">
      <c r="A490" s="283">
        <v>0</v>
      </c>
      <c r="E490" s="332"/>
      <c r="G490" s="332"/>
      <c r="H490" s="333"/>
      <c r="L490" s="537"/>
      <c r="M490" s="535"/>
      <c r="N490" s="536"/>
      <c r="O490" s="308"/>
      <c r="Q490" s="293"/>
    </row>
    <row r="491" spans="1:17" hidden="1">
      <c r="A491" s="283">
        <v>0</v>
      </c>
      <c r="D491" s="538"/>
      <c r="E491" s="357"/>
      <c r="G491" s="357"/>
      <c r="I491" s="490"/>
      <c r="L491" s="491"/>
      <c r="M491" s="535"/>
      <c r="N491" s="536"/>
      <c r="P491" s="488"/>
      <c r="Q491" s="293"/>
    </row>
    <row r="492" spans="1:17" hidden="1">
      <c r="A492" s="283">
        <v>0</v>
      </c>
      <c r="M492" s="535"/>
      <c r="N492" s="536"/>
      <c r="Q492" s="293"/>
    </row>
    <row r="493" spans="1:17" hidden="1">
      <c r="Q493" s="293"/>
    </row>
    <row r="494" spans="1:17" hidden="1">
      <c r="Q494" s="293"/>
    </row>
    <row r="495" spans="1:17" hidden="1">
      <c r="Q495" s="293"/>
    </row>
    <row r="496" spans="1:17" hidden="1">
      <c r="Q496" s="293"/>
    </row>
    <row r="497" spans="1:17" hidden="1">
      <c r="Q497" s="293"/>
    </row>
    <row r="498" spans="1:17" hidden="1">
      <c r="A498" s="283">
        <v>0</v>
      </c>
      <c r="M498" s="535"/>
      <c r="N498" s="536"/>
      <c r="Q498" s="293"/>
    </row>
    <row r="499" spans="1:17" hidden="1">
      <c r="A499" s="283">
        <v>0</v>
      </c>
      <c r="M499" s="535"/>
      <c r="N499" s="536"/>
      <c r="Q499" s="293"/>
    </row>
    <row r="500" spans="1:17" hidden="1">
      <c r="A500" s="283">
        <v>0</v>
      </c>
      <c r="M500" s="535"/>
      <c r="N500" s="536"/>
      <c r="Q500" s="293"/>
    </row>
    <row r="501" spans="1:17" hidden="1">
      <c r="A501" s="283">
        <v>0</v>
      </c>
      <c r="M501" s="535"/>
      <c r="N501" s="536"/>
      <c r="Q501" s="293"/>
    </row>
    <row r="502" spans="1:17" hidden="1">
      <c r="A502" s="283">
        <v>0</v>
      </c>
      <c r="M502" s="535"/>
      <c r="N502" s="536"/>
      <c r="Q502" s="293"/>
    </row>
    <row r="503" spans="1:17" hidden="1">
      <c r="A503" s="283">
        <v>0</v>
      </c>
      <c r="M503" s="535"/>
      <c r="N503" s="536"/>
      <c r="Q503" s="293"/>
    </row>
    <row r="504" spans="1:17" hidden="1">
      <c r="A504" s="283">
        <v>0</v>
      </c>
      <c r="M504" s="535"/>
      <c r="N504" s="536"/>
      <c r="Q504" s="293"/>
    </row>
    <row r="505" spans="1:17" hidden="1">
      <c r="A505" s="283">
        <v>0</v>
      </c>
      <c r="M505" s="535"/>
      <c r="N505" s="536"/>
      <c r="Q505" s="293"/>
    </row>
    <row r="506" spans="1:17" hidden="1">
      <c r="Q506" s="293"/>
    </row>
    <row r="507" spans="1:17" hidden="1">
      <c r="A507" s="283">
        <v>0</v>
      </c>
      <c r="M507" s="535"/>
      <c r="N507" s="536"/>
      <c r="Q507" s="293"/>
    </row>
    <row r="508" spans="1:17" hidden="1">
      <c r="A508" s="283">
        <v>0</v>
      </c>
      <c r="M508" s="535"/>
      <c r="N508" s="536"/>
      <c r="Q508" s="293"/>
    </row>
    <row r="509" spans="1:17" hidden="1">
      <c r="A509" s="283">
        <v>0</v>
      </c>
      <c r="M509" s="535"/>
      <c r="N509" s="536"/>
      <c r="Q509" s="293"/>
    </row>
    <row r="510" spans="1:17" hidden="1">
      <c r="A510" s="283">
        <v>0</v>
      </c>
      <c r="M510" s="535"/>
      <c r="N510" s="536"/>
      <c r="Q510" s="293"/>
    </row>
    <row r="511" spans="1:17" hidden="1">
      <c r="A511" s="283">
        <v>0</v>
      </c>
      <c r="M511" s="535"/>
      <c r="N511" s="536"/>
      <c r="Q511" s="293"/>
    </row>
    <row r="512" spans="1:17" hidden="1">
      <c r="A512" s="283">
        <v>0</v>
      </c>
      <c r="M512" s="535"/>
      <c r="N512" s="536"/>
      <c r="Q512" s="293"/>
    </row>
    <row r="513" spans="1:17" hidden="1">
      <c r="A513" s="283">
        <v>0</v>
      </c>
      <c r="M513" s="535"/>
      <c r="N513" s="536"/>
      <c r="Q513" s="293"/>
    </row>
    <row r="514" spans="1:17" hidden="1">
      <c r="Q514" s="293"/>
    </row>
    <row r="515" spans="1:17" hidden="1">
      <c r="Q515" s="293"/>
    </row>
    <row r="516" spans="1:17" hidden="1">
      <c r="Q516" s="293"/>
    </row>
    <row r="517" spans="1:17" hidden="1">
      <c r="Q517" s="293"/>
    </row>
    <row r="518" spans="1:17" hidden="1">
      <c r="Q518" s="293"/>
    </row>
    <row r="519" spans="1:17" hidden="1">
      <c r="Q519" s="293"/>
    </row>
    <row r="520" spans="1:17" hidden="1">
      <c r="Q520" s="293"/>
    </row>
    <row r="521" spans="1:17" hidden="1">
      <c r="Q521" s="293"/>
    </row>
    <row r="522" spans="1:17" hidden="1">
      <c r="Q522" s="293"/>
    </row>
    <row r="523" spans="1:17" hidden="1">
      <c r="A523" s="283">
        <v>0</v>
      </c>
      <c r="M523" s="535"/>
      <c r="N523" s="536"/>
      <c r="Q523" s="293"/>
    </row>
    <row r="524" spans="1:17" hidden="1">
      <c r="A524" s="283">
        <v>0</v>
      </c>
      <c r="M524" s="535"/>
      <c r="N524" s="536"/>
      <c r="Q524" s="293"/>
    </row>
    <row r="525" spans="1:17" hidden="1">
      <c r="A525" s="283">
        <v>0</v>
      </c>
      <c r="M525" s="535"/>
      <c r="N525" s="536"/>
      <c r="Q525" s="293"/>
    </row>
    <row r="526" spans="1:17" hidden="1">
      <c r="A526" s="283">
        <v>0</v>
      </c>
      <c r="M526" s="535"/>
      <c r="N526" s="536"/>
      <c r="Q526" s="293"/>
    </row>
    <row r="527" spans="1:17" hidden="1">
      <c r="A527" s="283">
        <v>0</v>
      </c>
      <c r="M527" s="535"/>
      <c r="N527" s="536"/>
      <c r="Q527" s="293"/>
    </row>
    <row r="528" spans="1:17" hidden="1">
      <c r="A528" s="283">
        <v>0</v>
      </c>
      <c r="M528" s="535"/>
      <c r="N528" s="536"/>
      <c r="Q528" s="293"/>
    </row>
    <row r="529" spans="1:17" hidden="1">
      <c r="A529" s="283">
        <v>0</v>
      </c>
      <c r="M529" s="535"/>
      <c r="N529" s="536"/>
      <c r="Q529" s="293"/>
    </row>
    <row r="530" spans="1:17" hidden="1">
      <c r="A530" s="283">
        <v>0</v>
      </c>
      <c r="M530" s="535"/>
      <c r="N530" s="536"/>
      <c r="Q530" s="293"/>
    </row>
    <row r="531" spans="1:17" hidden="1">
      <c r="Q531" s="293"/>
    </row>
    <row r="532" spans="1:17" hidden="1">
      <c r="Q532" s="293"/>
    </row>
    <row r="533" spans="1:17" hidden="1">
      <c r="Q533" s="293"/>
    </row>
    <row r="534" spans="1:17" hidden="1">
      <c r="Q534" s="293"/>
    </row>
    <row r="535" spans="1:17" hidden="1">
      <c r="A535" s="283">
        <v>0</v>
      </c>
      <c r="M535" s="535"/>
      <c r="N535" s="536"/>
      <c r="Q535" s="293"/>
    </row>
    <row r="536" spans="1:17" hidden="1">
      <c r="A536" s="283">
        <v>0</v>
      </c>
      <c r="M536" s="535"/>
      <c r="N536" s="536"/>
      <c r="Q536" s="293"/>
    </row>
    <row r="537" spans="1:17" hidden="1">
      <c r="A537" s="283">
        <v>0</v>
      </c>
      <c r="M537" s="535"/>
      <c r="N537" s="536"/>
      <c r="Q537" s="293"/>
    </row>
    <row r="538" spans="1:17" hidden="1">
      <c r="A538" s="283">
        <v>0</v>
      </c>
      <c r="M538" s="535"/>
      <c r="N538" s="536"/>
      <c r="Q538" s="293"/>
    </row>
    <row r="539" spans="1:17" hidden="1">
      <c r="A539" s="283">
        <v>0</v>
      </c>
      <c r="M539" s="535"/>
      <c r="N539" s="536"/>
      <c r="Q539" s="293"/>
    </row>
    <row r="540" spans="1:17" hidden="1">
      <c r="A540" s="283">
        <v>0</v>
      </c>
      <c r="M540" s="535"/>
      <c r="N540" s="536"/>
      <c r="Q540" s="293"/>
    </row>
    <row r="541" spans="1:17" hidden="1">
      <c r="A541" s="283">
        <v>0</v>
      </c>
      <c r="M541" s="535"/>
      <c r="N541" s="536"/>
      <c r="Q541" s="293"/>
    </row>
    <row r="542" spans="1:17" hidden="1">
      <c r="A542" s="283">
        <v>0</v>
      </c>
      <c r="M542" s="535"/>
      <c r="N542" s="536"/>
      <c r="Q542" s="293"/>
    </row>
    <row r="543" spans="1:17" hidden="1">
      <c r="Q543" s="293"/>
    </row>
    <row r="544" spans="1:17" hidden="1">
      <c r="Q544" s="293"/>
    </row>
    <row r="545" spans="1:17" hidden="1">
      <c r="A545" s="283">
        <v>0</v>
      </c>
      <c r="M545" s="535"/>
      <c r="N545" s="536"/>
      <c r="Q545" s="293"/>
    </row>
    <row r="546" spans="1:17" hidden="1">
      <c r="A546" s="283">
        <v>0</v>
      </c>
      <c r="M546" s="535"/>
      <c r="N546" s="536"/>
      <c r="Q546" s="293"/>
    </row>
    <row r="547" spans="1:17" hidden="1">
      <c r="Q547" s="293"/>
    </row>
    <row r="548" spans="1:17" hidden="1">
      <c r="Q548" s="293"/>
    </row>
    <row r="549" spans="1:17" hidden="1">
      <c r="A549" s="283">
        <v>0</v>
      </c>
      <c r="M549" s="535"/>
      <c r="N549" s="536"/>
      <c r="Q549" s="293"/>
    </row>
    <row r="550" spans="1:17" hidden="1">
      <c r="A550" s="283">
        <v>0</v>
      </c>
      <c r="M550" s="535"/>
      <c r="N550" s="536"/>
      <c r="Q550" s="293"/>
    </row>
    <row r="551" spans="1:17" hidden="1">
      <c r="A551" s="283">
        <v>0</v>
      </c>
      <c r="M551" s="535"/>
      <c r="N551" s="536"/>
      <c r="Q551" s="293"/>
    </row>
    <row r="552" spans="1:17" hidden="1">
      <c r="A552" s="283">
        <v>0</v>
      </c>
      <c r="M552" s="535"/>
      <c r="N552" s="536"/>
      <c r="Q552" s="293"/>
    </row>
    <row r="553" spans="1:17" hidden="1">
      <c r="Q553" s="293"/>
    </row>
    <row r="554" spans="1:17" hidden="1">
      <c r="Q554" s="293"/>
    </row>
    <row r="555" spans="1:17" hidden="1">
      <c r="A555" s="283">
        <v>0</v>
      </c>
      <c r="M555" s="535"/>
      <c r="N555" s="536"/>
      <c r="Q555" s="293"/>
    </row>
    <row r="556" spans="1:17" hidden="1">
      <c r="A556" s="283">
        <v>0</v>
      </c>
      <c r="M556" s="535"/>
      <c r="N556" s="536"/>
      <c r="Q556" s="293"/>
    </row>
    <row r="557" spans="1:17" hidden="1">
      <c r="Q557" s="293"/>
    </row>
    <row r="558" spans="1:17" hidden="1">
      <c r="Q558" s="293"/>
    </row>
    <row r="559" spans="1:17" hidden="1">
      <c r="Q559" s="293"/>
    </row>
    <row r="560" spans="1:17" hidden="1">
      <c r="Q560" s="293"/>
    </row>
    <row r="561" spans="1:17" hidden="1">
      <c r="A561" s="283">
        <v>0</v>
      </c>
      <c r="M561" s="535"/>
      <c r="N561" s="536"/>
      <c r="Q561" s="293"/>
    </row>
    <row r="562" spans="1:17" hidden="1">
      <c r="A562" s="283">
        <v>0</v>
      </c>
      <c r="M562" s="535"/>
      <c r="N562" s="536"/>
      <c r="Q562" s="293"/>
    </row>
    <row r="563" spans="1:17" hidden="1">
      <c r="A563" s="283">
        <v>0</v>
      </c>
      <c r="M563" s="535"/>
      <c r="N563" s="536"/>
      <c r="Q563" s="293"/>
    </row>
    <row r="564" spans="1:17" hidden="1">
      <c r="A564" s="283">
        <v>0</v>
      </c>
      <c r="M564" s="535"/>
      <c r="N564" s="536"/>
      <c r="Q564" s="293"/>
    </row>
    <row r="565" spans="1:17" hidden="1">
      <c r="Q565" s="293"/>
    </row>
    <row r="566" spans="1:17" hidden="1">
      <c r="Q566" s="293"/>
    </row>
    <row r="567" spans="1:17" hidden="1">
      <c r="A567" s="283">
        <v>0</v>
      </c>
      <c r="M567" s="535"/>
      <c r="N567" s="536"/>
      <c r="Q567" s="293"/>
    </row>
    <row r="568" spans="1:17" hidden="1">
      <c r="A568" s="283">
        <v>0</v>
      </c>
      <c r="M568" s="535"/>
      <c r="N568" s="536"/>
      <c r="Q568" s="293"/>
    </row>
    <row r="569" spans="1:17" hidden="1">
      <c r="A569" s="283">
        <v>0</v>
      </c>
      <c r="M569" s="535"/>
      <c r="N569" s="536"/>
      <c r="Q569" s="293"/>
    </row>
    <row r="570" spans="1:17" hidden="1">
      <c r="A570" s="283">
        <v>0</v>
      </c>
      <c r="M570" s="535"/>
      <c r="N570" s="536"/>
      <c r="Q570" s="293"/>
    </row>
    <row r="571" spans="1:17" hidden="1">
      <c r="A571" s="283">
        <v>0</v>
      </c>
      <c r="M571" s="535"/>
      <c r="N571" s="536"/>
      <c r="Q571" s="293"/>
    </row>
    <row r="572" spans="1:17" hidden="1">
      <c r="A572" s="283">
        <v>0</v>
      </c>
      <c r="M572" s="535"/>
      <c r="N572" s="536"/>
      <c r="Q572" s="293"/>
    </row>
    <row r="573" spans="1:17" hidden="1">
      <c r="A573" s="283">
        <v>0</v>
      </c>
      <c r="M573" s="535"/>
      <c r="N573" s="536"/>
      <c r="Q573" s="293"/>
    </row>
    <row r="574" spans="1:17" hidden="1">
      <c r="A574" s="283">
        <v>0</v>
      </c>
      <c r="M574" s="535"/>
      <c r="N574" s="536"/>
      <c r="Q574" s="293"/>
    </row>
    <row r="575" spans="1:17" hidden="1">
      <c r="A575" s="283">
        <v>0</v>
      </c>
      <c r="M575" s="535"/>
      <c r="N575" s="536"/>
      <c r="Q575" s="293"/>
    </row>
    <row r="576" spans="1:17" hidden="1">
      <c r="A576" s="283">
        <v>0</v>
      </c>
      <c r="M576" s="535"/>
      <c r="N576" s="536"/>
      <c r="Q576" s="293"/>
    </row>
    <row r="577" spans="1:17" hidden="1">
      <c r="A577" s="283">
        <v>0</v>
      </c>
      <c r="M577" s="535"/>
      <c r="N577" s="536"/>
      <c r="Q577" s="293"/>
    </row>
    <row r="578" spans="1:17" hidden="1">
      <c r="A578" s="283">
        <v>0</v>
      </c>
      <c r="M578" s="535"/>
      <c r="N578" s="536"/>
      <c r="Q578" s="293"/>
    </row>
    <row r="579" spans="1:17" hidden="1">
      <c r="A579" s="283">
        <v>0</v>
      </c>
      <c r="M579" s="535"/>
      <c r="N579" s="536"/>
      <c r="Q579" s="293"/>
    </row>
    <row r="580" spans="1:17" hidden="1">
      <c r="A580" s="283">
        <v>0</v>
      </c>
      <c r="M580" s="535"/>
      <c r="N580" s="536"/>
      <c r="Q580" s="293"/>
    </row>
    <row r="581" spans="1:17" hidden="1">
      <c r="A581" s="283">
        <v>0</v>
      </c>
      <c r="M581" s="535"/>
      <c r="N581" s="536"/>
      <c r="Q581" s="293"/>
    </row>
    <row r="582" spans="1:17" hidden="1">
      <c r="A582" s="283">
        <v>0</v>
      </c>
      <c r="M582" s="535" t="e">
        <f>N582*#REF!*I582+1.5</f>
        <v>#REF!</v>
      </c>
      <c r="N582" s="536">
        <v>57.8</v>
      </c>
      <c r="Q582" s="293"/>
    </row>
    <row r="583" spans="1:17" hidden="1">
      <c r="Q583" s="293"/>
    </row>
    <row r="584" spans="1:17" hidden="1">
      <c r="Q584" s="293"/>
    </row>
    <row r="585" spans="1:17" hidden="1">
      <c r="Q585" s="293"/>
    </row>
    <row r="586" spans="1:17" hidden="1">
      <c r="Q586" s="293"/>
    </row>
    <row r="587" spans="1:17" hidden="1">
      <c r="Q587" s="293"/>
    </row>
    <row r="588" spans="1:17" hidden="1">
      <c r="P588" s="539"/>
      <c r="Q588" s="293"/>
    </row>
    <row r="589" spans="1:17" hidden="1">
      <c r="P589" s="291"/>
      <c r="Q589" s="293"/>
    </row>
    <row r="590" spans="1:17" hidden="1">
      <c r="A590" s="283">
        <v>0</v>
      </c>
      <c r="M590" s="535"/>
      <c r="N590" s="536"/>
      <c r="P590" s="291"/>
      <c r="Q590" s="293"/>
    </row>
    <row r="591" spans="1:17" hidden="1">
      <c r="A591" s="283">
        <v>0</v>
      </c>
      <c r="M591" s="535"/>
      <c r="N591" s="536"/>
      <c r="P591" s="291"/>
      <c r="Q591" s="293"/>
    </row>
    <row r="592" spans="1:17" hidden="1">
      <c r="A592" s="283">
        <v>0</v>
      </c>
      <c r="M592" s="535"/>
      <c r="N592" s="536"/>
      <c r="P592" s="291"/>
      <c r="Q592" s="293"/>
    </row>
    <row r="593" spans="1:17" hidden="1">
      <c r="A593" s="283">
        <v>0</v>
      </c>
      <c r="M593" s="535"/>
      <c r="N593" s="536"/>
      <c r="P593" s="291"/>
      <c r="Q593" s="293"/>
    </row>
    <row r="594" spans="1:17" hidden="1">
      <c r="P594" s="291"/>
      <c r="Q594" s="293"/>
    </row>
    <row r="595" spans="1:17" hidden="1">
      <c r="A595" s="283">
        <v>0</v>
      </c>
      <c r="M595" s="535"/>
      <c r="N595" s="536"/>
      <c r="P595" s="291"/>
      <c r="Q595" s="293"/>
    </row>
    <row r="596" spans="1:17" hidden="1">
      <c r="P596" s="291"/>
      <c r="Q596" s="293"/>
    </row>
    <row r="597" spans="1:17" hidden="1">
      <c r="A597" s="283">
        <v>0</v>
      </c>
      <c r="M597" s="535"/>
      <c r="N597" s="536"/>
      <c r="P597" s="291"/>
      <c r="Q597" s="293"/>
    </row>
  </sheetData>
  <sheetProtection sheet="1" objects="1" scenarios="1" sort="0" autoFilter="0"/>
  <autoFilter ref="A1:C597">
    <filterColumn colId="0">
      <filters blank="1">
        <filter val="1"/>
        <filter val="sect"/>
        <filter val="subsect"/>
      </filters>
    </filterColumn>
    <filterColumn colId="2">
      <filters>
        <filter val="Cormay"/>
      </filters>
    </filterColumn>
  </autoFilter>
  <mergeCells count="30">
    <mergeCell ref="I1:J1"/>
    <mergeCell ref="I2:J2"/>
    <mergeCell ref="I3:J3"/>
    <mergeCell ref="C6:N6"/>
    <mergeCell ref="C11:N11"/>
    <mergeCell ref="C7:N7"/>
    <mergeCell ref="C8:N8"/>
    <mergeCell ref="C405:N405"/>
    <mergeCell ref="C323:N323"/>
    <mergeCell ref="C324:N324"/>
    <mergeCell ref="I338:J338"/>
    <mergeCell ref="C357:N357"/>
    <mergeCell ref="C374:N374"/>
    <mergeCell ref="C376:N376"/>
    <mergeCell ref="C403:N403"/>
    <mergeCell ref="C359:N359"/>
    <mergeCell ref="C375:N375"/>
    <mergeCell ref="C12:N12"/>
    <mergeCell ref="C13:N13"/>
    <mergeCell ref="I157:J157"/>
    <mergeCell ref="I159:J159"/>
    <mergeCell ref="C404:N404"/>
    <mergeCell ref="C173:N173"/>
    <mergeCell ref="C171:N171"/>
    <mergeCell ref="C358:N358"/>
    <mergeCell ref="C261:N261"/>
    <mergeCell ref="C262:N262"/>
    <mergeCell ref="C263:N263"/>
    <mergeCell ref="C322:N322"/>
    <mergeCell ref="C172:N172"/>
  </mergeCells>
  <phoneticPr fontId="132" type="noConversion"/>
  <pageMargins left="0.40972222222222227" right="0.24027777777777778" top="0.59097222222222223" bottom="0.59097222222222223" header="0.31527777777777777" footer="0.31527777777777777"/>
  <pageSetup paperSize="9" firstPageNumber="27" orientation="portrait" useFirstPageNumber="1" horizontalDpi="300" verticalDpi="300" r:id="rId1"/>
  <headerFooter alignWithMargins="0">
    <oddHeader>&amp;C&amp;"Monotype Corsiva,Обычный"&amp;11ДІАМЕБ - Ваш партнер в лабораторній діагностиці !</oddHeader>
    <oddFooter>&amp;LКлінічна хімія&amp;C- &amp;P -&amp;RКлінічна хімія</oddFooter>
  </headerFooter>
  <rowBreaks count="2" manualBreakCount="2">
    <brk id="170" max="16383" man="1"/>
    <brk id="266" max="16383" man="1"/>
  </rowBreaks>
</worksheet>
</file>

<file path=xl/worksheets/sheet11.xml><?xml version="1.0" encoding="utf-8"?>
<worksheet xmlns="http://schemas.openxmlformats.org/spreadsheetml/2006/main" xmlns:r="http://schemas.openxmlformats.org/officeDocument/2006/relationships">
  <sheetPr codeName="Лист15" filterMode="1">
    <pageSetUpPr fitToPage="1"/>
  </sheetPr>
  <dimension ref="A1:AC589"/>
  <sheetViews>
    <sheetView workbookViewId="0">
      <pane ySplit="3" topLeftCell="A126" activePane="bottomLeft" state="frozen"/>
      <selection activeCell="AH24" sqref="AH24"/>
      <selection pane="bottomLeft" activeCell="AH24" sqref="AH24"/>
    </sheetView>
  </sheetViews>
  <sheetFormatPr defaultColWidth="8.85546875" defaultRowHeight="13.5" outlineLevelCol="1"/>
  <cols>
    <col min="1" max="2" width="8.85546875" style="540" customWidth="1" outlineLevel="1"/>
    <col min="3" max="3" width="8.42578125" style="540" customWidth="1"/>
    <col min="4" max="4" width="8.5703125" style="540" customWidth="1"/>
    <col min="5" max="5" width="41.85546875" style="70" customWidth="1"/>
    <col min="6" max="7" width="8.85546875" style="70" hidden="1" customWidth="1" outlineLevel="1"/>
    <col min="8" max="8" width="6.85546875" style="541" customWidth="1" collapsed="1"/>
    <col min="9" max="9" width="6.85546875" style="541" customWidth="1"/>
    <col min="10" max="10" width="7.140625" style="541" customWidth="1"/>
    <col min="11" max="11" width="6.85546875" style="542" customWidth="1"/>
    <col min="12" max="12" width="9.42578125" style="543" customWidth="1"/>
    <col min="13" max="13" width="11.42578125" style="544" customWidth="1"/>
    <col min="14" max="14" width="8.85546875" style="244" hidden="1" customWidth="1"/>
    <col min="15" max="15" width="8.85546875" style="2085" hidden="1" customWidth="1"/>
    <col min="16" max="16384" width="8.85546875" style="261"/>
  </cols>
  <sheetData>
    <row r="1" spans="1:15" s="554" customFormat="1" ht="41.25" customHeight="1">
      <c r="A1" s="545" t="s">
        <v>8669</v>
      </c>
      <c r="B1" s="1239" t="s">
        <v>10721</v>
      </c>
      <c r="C1" s="546" t="s">
        <v>8670</v>
      </c>
      <c r="D1" s="547" t="s">
        <v>8671</v>
      </c>
      <c r="E1" s="548" t="s">
        <v>8672</v>
      </c>
      <c r="F1" s="549" t="s">
        <v>8673</v>
      </c>
      <c r="G1" s="550" t="s">
        <v>8674</v>
      </c>
      <c r="H1" s="2689" t="s">
        <v>4738</v>
      </c>
      <c r="I1" s="2689"/>
      <c r="J1" s="551" t="s">
        <v>4739</v>
      </c>
      <c r="K1" s="552" t="s">
        <v>4740</v>
      </c>
      <c r="L1" s="300" t="s">
        <v>6740</v>
      </c>
      <c r="M1" s="301" t="s">
        <v>6741</v>
      </c>
      <c r="N1" s="2084">
        <v>2010</v>
      </c>
      <c r="O1" s="2084">
        <v>2011</v>
      </c>
    </row>
    <row r="2" spans="1:15" s="554" customFormat="1" ht="12.75" hidden="1" customHeight="1">
      <c r="A2" s="75" t="s">
        <v>8678</v>
      </c>
      <c r="B2" s="82"/>
      <c r="C2" s="80" t="s">
        <v>8679</v>
      </c>
      <c r="D2" s="81" t="s">
        <v>8671</v>
      </c>
      <c r="E2" s="82" t="s">
        <v>8672</v>
      </c>
      <c r="F2" s="555" t="s">
        <v>8673</v>
      </c>
      <c r="G2" s="555" t="s">
        <v>8674</v>
      </c>
      <c r="H2" s="2690" t="s">
        <v>4738</v>
      </c>
      <c r="I2" s="2690"/>
      <c r="J2" s="556" t="s">
        <v>4742</v>
      </c>
      <c r="K2" s="557" t="s">
        <v>4743</v>
      </c>
      <c r="L2" s="86" t="s">
        <v>8680</v>
      </c>
      <c r="M2" s="86" t="s">
        <v>8682</v>
      </c>
      <c r="N2" s="553"/>
    </row>
    <row r="3" spans="1:15" s="554" customFormat="1" ht="12.75" hidden="1" customHeight="1">
      <c r="A3" s="75" t="s">
        <v>8678</v>
      </c>
      <c r="B3" s="75"/>
      <c r="C3" s="84" t="s">
        <v>8683</v>
      </c>
      <c r="D3" s="85" t="s">
        <v>9328</v>
      </c>
      <c r="E3" s="75" t="s">
        <v>8672</v>
      </c>
      <c r="F3" s="555" t="s">
        <v>8673</v>
      </c>
      <c r="G3" s="555" t="s">
        <v>8674</v>
      </c>
      <c r="H3" s="2684" t="s">
        <v>4745</v>
      </c>
      <c r="I3" s="2684"/>
      <c r="J3" s="296" t="s">
        <v>4746</v>
      </c>
      <c r="K3" s="299" t="s">
        <v>4747</v>
      </c>
      <c r="L3" s="86" t="s">
        <v>8685</v>
      </c>
      <c r="M3" s="86" t="s">
        <v>8687</v>
      </c>
      <c r="N3" s="553"/>
    </row>
    <row r="4" spans="1:15" ht="41.25" hidden="1" customHeight="1"/>
    <row r="5" spans="1:15" hidden="1"/>
    <row r="6" spans="1:15" ht="89.85" hidden="1" customHeight="1">
      <c r="A6" s="309" t="s">
        <v>8688</v>
      </c>
      <c r="B6" s="874"/>
      <c r="C6" s="2688" t="s">
        <v>6742</v>
      </c>
      <c r="D6" s="2688"/>
      <c r="E6" s="2688"/>
      <c r="F6" s="2688"/>
      <c r="G6" s="2688"/>
      <c r="H6" s="2688"/>
      <c r="I6" s="2688"/>
      <c r="J6" s="2688"/>
      <c r="K6" s="2688"/>
      <c r="L6" s="2688"/>
      <c r="M6" s="2688"/>
    </row>
    <row r="7" spans="1:15" ht="12.75" hidden="1" customHeight="1">
      <c r="A7" s="309" t="s">
        <v>8689</v>
      </c>
      <c r="B7" s="874"/>
      <c r="C7" s="2688" t="s">
        <v>6743</v>
      </c>
      <c r="D7" s="2688"/>
      <c r="E7" s="2688"/>
      <c r="F7" s="2688"/>
      <c r="G7" s="2688"/>
      <c r="H7" s="2688"/>
      <c r="I7" s="2688"/>
      <c r="J7" s="2688"/>
      <c r="K7" s="2688"/>
      <c r="L7" s="2688"/>
      <c r="M7" s="2688"/>
      <c r="N7" s="157"/>
      <c r="O7" s="261"/>
    </row>
    <row r="8" spans="1:15" ht="12.75" hidden="1" customHeight="1">
      <c r="A8" s="309" t="s">
        <v>8689</v>
      </c>
      <c r="B8" s="874"/>
      <c r="C8" s="2688" t="s">
        <v>6744</v>
      </c>
      <c r="D8" s="2688"/>
      <c r="E8" s="2688"/>
      <c r="F8" s="2688"/>
      <c r="G8" s="2688"/>
      <c r="H8" s="2688"/>
      <c r="I8" s="2688"/>
      <c r="J8" s="2688"/>
      <c r="K8" s="2688"/>
      <c r="L8" s="2688"/>
      <c r="M8" s="2688"/>
      <c r="N8" s="157"/>
      <c r="O8" s="261"/>
    </row>
    <row r="9" spans="1:15" hidden="1">
      <c r="D9" s="558"/>
      <c r="E9" s="559"/>
      <c r="F9" s="559"/>
      <c r="G9" s="559"/>
      <c r="H9" s="560"/>
      <c r="I9" s="560"/>
      <c r="J9" s="560"/>
      <c r="K9" s="561"/>
      <c r="L9" s="562"/>
      <c r="M9" s="563"/>
    </row>
    <row r="10" spans="1:15" hidden="1">
      <c r="D10" s="558"/>
      <c r="E10" s="559"/>
      <c r="F10" s="559"/>
      <c r="G10" s="559"/>
      <c r="H10" s="560"/>
      <c r="I10" s="560"/>
      <c r="J10" s="560"/>
      <c r="K10" s="561"/>
      <c r="L10" s="562"/>
      <c r="M10" s="563"/>
    </row>
    <row r="11" spans="1:15" ht="23.25" hidden="1">
      <c r="A11" s="88" t="s">
        <v>8692</v>
      </c>
      <c r="B11" s="88"/>
      <c r="C11" s="2675" t="s">
        <v>9512</v>
      </c>
      <c r="D11" s="2675"/>
      <c r="E11" s="2675"/>
      <c r="F11" s="2675"/>
      <c r="G11" s="2675"/>
      <c r="H11" s="2675"/>
      <c r="I11" s="2675"/>
      <c r="J11" s="2675"/>
      <c r="K11" s="2675"/>
      <c r="L11" s="2675"/>
      <c r="M11" s="2675"/>
    </row>
    <row r="12" spans="1:15" ht="23.25" hidden="1">
      <c r="A12" s="88" t="s">
        <v>8690</v>
      </c>
      <c r="B12" s="88"/>
      <c r="C12" s="2677" t="s">
        <v>6745</v>
      </c>
      <c r="D12" s="2677"/>
      <c r="E12" s="2677"/>
      <c r="F12" s="2677"/>
      <c r="G12" s="2677"/>
      <c r="H12" s="2677"/>
      <c r="I12" s="2677"/>
      <c r="J12" s="2677"/>
      <c r="K12" s="2677"/>
      <c r="L12" s="2677"/>
      <c r="M12" s="2677"/>
      <c r="N12" s="157"/>
      <c r="O12" s="261"/>
    </row>
    <row r="13" spans="1:15" ht="23.25" hidden="1">
      <c r="A13" s="88" t="s">
        <v>8690</v>
      </c>
      <c r="B13" s="88"/>
      <c r="C13" s="2677" t="s">
        <v>6746</v>
      </c>
      <c r="D13" s="2677"/>
      <c r="E13" s="2677"/>
      <c r="F13" s="2677"/>
      <c r="G13" s="2677"/>
      <c r="H13" s="2677"/>
      <c r="I13" s="2677"/>
      <c r="J13" s="2677"/>
      <c r="K13" s="2677"/>
      <c r="L13" s="2677"/>
      <c r="M13" s="2677"/>
      <c r="N13" s="157"/>
      <c r="O13" s="261"/>
    </row>
    <row r="14" spans="1:15" hidden="1">
      <c r="A14" s="256">
        <v>1</v>
      </c>
      <c r="B14" s="256"/>
      <c r="C14" s="256" t="s">
        <v>8625</v>
      </c>
      <c r="D14" s="256" t="s">
        <v>6747</v>
      </c>
      <c r="E14" s="258" t="s">
        <v>6748</v>
      </c>
      <c r="F14" s="258" t="s">
        <v>4764</v>
      </c>
      <c r="G14" s="258" t="s">
        <v>4765</v>
      </c>
      <c r="H14" s="259" t="s">
        <v>4817</v>
      </c>
      <c r="I14" s="259" t="s">
        <v>4853</v>
      </c>
      <c r="J14" s="259">
        <v>135</v>
      </c>
      <c r="K14" s="565" t="e">
        <f t="shared" ref="K14:K45" si="0">L14/J14</f>
        <v>#REF!</v>
      </c>
      <c r="L14" s="566" t="e">
        <f>M14*#REF!</f>
        <v>#REF!</v>
      </c>
      <c r="M14" s="567" t="e">
        <f>O14*#REF!+1.5</f>
        <v>#REF!</v>
      </c>
      <c r="N14" s="244">
        <v>32.119999999999997</v>
      </c>
      <c r="O14" s="244">
        <v>32.119999999999997</v>
      </c>
    </row>
    <row r="15" spans="1:15" hidden="1">
      <c r="A15" s="256">
        <v>1</v>
      </c>
      <c r="B15" s="256"/>
      <c r="C15" s="256" t="s">
        <v>8625</v>
      </c>
      <c r="D15" s="256" t="s">
        <v>6749</v>
      </c>
      <c r="E15" s="258" t="s">
        <v>6750</v>
      </c>
      <c r="F15" s="258" t="s">
        <v>6751</v>
      </c>
      <c r="G15" s="258" t="s">
        <v>6752</v>
      </c>
      <c r="H15" s="259" t="s">
        <v>4817</v>
      </c>
      <c r="I15" s="259" t="s">
        <v>4853</v>
      </c>
      <c r="J15" s="259">
        <v>135</v>
      </c>
      <c r="K15" s="565" t="e">
        <f t="shared" si="0"/>
        <v>#REF!</v>
      </c>
      <c r="L15" s="566" t="e">
        <f>M15*#REF!</f>
        <v>#REF!</v>
      </c>
      <c r="M15" s="567" t="e">
        <f>O15*#REF!+1.5</f>
        <v>#REF!</v>
      </c>
      <c r="N15" s="244">
        <v>95.85</v>
      </c>
      <c r="O15" s="244">
        <v>95.85</v>
      </c>
    </row>
    <row r="16" spans="1:15" hidden="1">
      <c r="A16" s="256">
        <v>1</v>
      </c>
      <c r="B16" s="256"/>
      <c r="C16" s="256" t="s">
        <v>8625</v>
      </c>
      <c r="D16" s="256" t="s">
        <v>6753</v>
      </c>
      <c r="E16" s="258" t="s">
        <v>6754</v>
      </c>
      <c r="F16" s="258" t="s">
        <v>6755</v>
      </c>
      <c r="G16" s="258" t="s">
        <v>6754</v>
      </c>
      <c r="H16" s="259" t="s">
        <v>4817</v>
      </c>
      <c r="I16" s="259" t="s">
        <v>4853</v>
      </c>
      <c r="J16" s="259">
        <v>135</v>
      </c>
      <c r="K16" s="565" t="e">
        <f t="shared" si="0"/>
        <v>#REF!</v>
      </c>
      <c r="L16" s="566" t="e">
        <f>M16*#REF!</f>
        <v>#REF!</v>
      </c>
      <c r="M16" s="567" t="e">
        <f>O16*#REF!+1.5</f>
        <v>#REF!</v>
      </c>
      <c r="N16" s="244">
        <v>55.73</v>
      </c>
      <c r="O16" s="244">
        <v>55.73</v>
      </c>
    </row>
    <row r="17" spans="1:27" s="56" customFormat="1" ht="12.75" hidden="1" customHeight="1">
      <c r="A17" s="183">
        <v>0</v>
      </c>
      <c r="B17" s="183"/>
      <c r="C17" s="568" t="s">
        <v>8615</v>
      </c>
      <c r="D17" s="568" t="s">
        <v>6756</v>
      </c>
      <c r="E17" s="184" t="s">
        <v>6757</v>
      </c>
      <c r="F17" s="184" t="s">
        <v>6755</v>
      </c>
      <c r="G17" s="184" t="s">
        <v>6758</v>
      </c>
      <c r="H17" s="118" t="s">
        <v>6759</v>
      </c>
      <c r="I17" s="118" t="s">
        <v>4955</v>
      </c>
      <c r="J17" s="118">
        <v>63.5</v>
      </c>
      <c r="K17" s="569" t="e">
        <f t="shared" si="0"/>
        <v>#REF!</v>
      </c>
      <c r="L17" s="119" t="e">
        <f>M17*#REF!</f>
        <v>#REF!</v>
      </c>
      <c r="M17" s="119" t="e">
        <f>N17*#REF!+2</f>
        <v>#REF!</v>
      </c>
      <c r="N17" s="570">
        <v>58.42</v>
      </c>
      <c r="P17" s="571"/>
      <c r="Q17" s="571"/>
      <c r="R17" s="572"/>
      <c r="U17" s="572"/>
      <c r="V17" s="571"/>
      <c r="W17" s="573"/>
      <c r="X17" s="574"/>
      <c r="Y17" s="574"/>
      <c r="Z17" s="574"/>
      <c r="AA17" s="574"/>
    </row>
    <row r="18" spans="1:27" ht="17.850000000000001" hidden="1" customHeight="1">
      <c r="A18" s="256">
        <v>1</v>
      </c>
      <c r="B18" s="256"/>
      <c r="C18" s="256" t="s">
        <v>8625</v>
      </c>
      <c r="D18" s="256" t="s">
        <v>6760</v>
      </c>
      <c r="E18" s="68" t="s">
        <v>6761</v>
      </c>
      <c r="F18" s="258" t="s">
        <v>6762</v>
      </c>
      <c r="G18" s="68" t="s">
        <v>6763</v>
      </c>
      <c r="H18" s="259" t="s">
        <v>4817</v>
      </c>
      <c r="I18" s="259" t="s">
        <v>4853</v>
      </c>
      <c r="J18" s="259">
        <v>135</v>
      </c>
      <c r="K18" s="565" t="e">
        <f t="shared" si="0"/>
        <v>#REF!</v>
      </c>
      <c r="L18" s="566" t="e">
        <f>M18*#REF!</f>
        <v>#REF!</v>
      </c>
      <c r="M18" s="567" t="e">
        <f>O18*#REF!+1.5</f>
        <v>#REF!</v>
      </c>
      <c r="N18" s="244">
        <v>66.83</v>
      </c>
      <c r="O18" s="244">
        <v>66.83</v>
      </c>
    </row>
    <row r="19" spans="1:27" s="56" customFormat="1" ht="12.75" hidden="1" customHeight="1">
      <c r="A19" s="183">
        <v>0</v>
      </c>
      <c r="B19" s="171"/>
      <c r="C19" s="575" t="s">
        <v>8615</v>
      </c>
      <c r="D19" s="575" t="s">
        <v>6764</v>
      </c>
      <c r="E19" s="212" t="s">
        <v>6765</v>
      </c>
      <c r="F19" s="168" t="s">
        <v>6762</v>
      </c>
      <c r="G19" s="213" t="s">
        <v>6766</v>
      </c>
      <c r="H19" s="576" t="s">
        <v>6759</v>
      </c>
      <c r="I19" s="576" t="s">
        <v>4955</v>
      </c>
      <c r="J19" s="96">
        <v>63.5</v>
      </c>
      <c r="K19" s="577" t="e">
        <f t="shared" si="0"/>
        <v>#REF!</v>
      </c>
      <c r="L19" s="578" t="e">
        <f>M19*#REF!</f>
        <v>#REF!</v>
      </c>
      <c r="M19" s="121" t="e">
        <f>N19*#REF!+2</f>
        <v>#REF!</v>
      </c>
      <c r="N19" s="570">
        <v>87</v>
      </c>
      <c r="P19" s="571"/>
      <c r="Q19" s="571"/>
      <c r="R19" s="572"/>
      <c r="U19" s="572"/>
      <c r="V19" s="571"/>
      <c r="W19" s="573"/>
      <c r="X19" s="574"/>
      <c r="Y19" s="574"/>
      <c r="Z19" s="574"/>
      <c r="AA19" s="574"/>
    </row>
    <row r="20" spans="1:27" s="117" customFormat="1" ht="16.350000000000001" customHeight="1">
      <c r="A20" s="579">
        <v>1</v>
      </c>
      <c r="B20" s="2510">
        <v>1</v>
      </c>
      <c r="C20" s="580" t="s">
        <v>8615</v>
      </c>
      <c r="D20" s="580" t="s">
        <v>6767</v>
      </c>
      <c r="E20" s="581" t="s">
        <v>6768</v>
      </c>
      <c r="F20" s="582" t="s">
        <v>6769</v>
      </c>
      <c r="G20" s="583" t="s">
        <v>6770</v>
      </c>
      <c r="H20" s="584" t="s">
        <v>4955</v>
      </c>
      <c r="I20" s="584" t="s">
        <v>4955</v>
      </c>
      <c r="J20" s="585">
        <v>100</v>
      </c>
      <c r="K20" s="586" t="e">
        <f t="shared" si="0"/>
        <v>#REF!</v>
      </c>
      <c r="L20" s="587" t="e">
        <f>M20*#REF!</f>
        <v>#REF!</v>
      </c>
      <c r="M20" s="588" t="e">
        <f>O20*#REF!+1.5</f>
        <v>#REF!</v>
      </c>
      <c r="N20" s="573">
        <v>274.56</v>
      </c>
      <c r="O20" s="573">
        <v>274.56</v>
      </c>
      <c r="P20" s="589"/>
      <c r="Q20" s="589"/>
      <c r="R20" s="590"/>
      <c r="U20" s="590"/>
      <c r="V20" s="589"/>
      <c r="W20" s="591"/>
      <c r="X20" s="592"/>
      <c r="Y20" s="592"/>
      <c r="Z20" s="592"/>
      <c r="AA20" s="592"/>
    </row>
    <row r="21" spans="1:27" ht="17.100000000000001" customHeight="1">
      <c r="A21" s="579">
        <v>1</v>
      </c>
      <c r="B21" s="2510">
        <v>1</v>
      </c>
      <c r="C21" s="593" t="s">
        <v>8615</v>
      </c>
      <c r="D21" s="593" t="s">
        <v>6771</v>
      </c>
      <c r="E21" s="208" t="s">
        <v>6772</v>
      </c>
      <c r="F21" s="594" t="s">
        <v>6773</v>
      </c>
      <c r="G21" s="208" t="s">
        <v>6774</v>
      </c>
      <c r="H21" s="595" t="s">
        <v>8356</v>
      </c>
      <c r="I21" s="595"/>
      <c r="J21" s="595">
        <v>4</v>
      </c>
      <c r="K21" s="596" t="e">
        <f t="shared" si="0"/>
        <v>#REF!</v>
      </c>
      <c r="L21" s="587" t="e">
        <f>M21*#REF!</f>
        <v>#REF!</v>
      </c>
      <c r="M21" s="588" t="e">
        <f>O21*#REF!+1.5</f>
        <v>#REF!</v>
      </c>
      <c r="N21" s="244">
        <v>67.67</v>
      </c>
      <c r="O21" s="244">
        <v>67.67</v>
      </c>
    </row>
    <row r="22" spans="1:27" ht="18.600000000000001" customHeight="1">
      <c r="A22" s="579">
        <v>1</v>
      </c>
      <c r="B22" s="2256">
        <v>1</v>
      </c>
      <c r="C22" s="597" t="s">
        <v>8615</v>
      </c>
      <c r="D22" s="597" t="s">
        <v>6775</v>
      </c>
      <c r="E22" s="598" t="s">
        <v>6776</v>
      </c>
      <c r="F22" s="599" t="s">
        <v>6777</v>
      </c>
      <c r="G22" s="598" t="s">
        <v>6778</v>
      </c>
      <c r="H22" s="600" t="s">
        <v>6779</v>
      </c>
      <c r="I22" s="600"/>
      <c r="J22" s="600">
        <v>5</v>
      </c>
      <c r="K22" s="601" t="e">
        <f t="shared" si="0"/>
        <v>#REF!</v>
      </c>
      <c r="L22" s="95" t="e">
        <f>M22*#REF!</f>
        <v>#REF!</v>
      </c>
      <c r="M22" s="602" t="e">
        <f>O22*#REF!+1.5</f>
        <v>#REF!</v>
      </c>
      <c r="N22" s="244">
        <v>115.51</v>
      </c>
      <c r="O22" s="244">
        <v>115.51</v>
      </c>
    </row>
    <row r="23" spans="1:27" hidden="1">
      <c r="A23" s="256">
        <v>1</v>
      </c>
      <c r="B23" s="614"/>
      <c r="C23" s="603" t="s">
        <v>8625</v>
      </c>
      <c r="D23" s="603" t="s">
        <v>6780</v>
      </c>
      <c r="E23" s="207" t="s">
        <v>6781</v>
      </c>
      <c r="F23" s="208" t="s">
        <v>6769</v>
      </c>
      <c r="G23" s="208" t="s">
        <v>6782</v>
      </c>
      <c r="H23" s="595" t="s">
        <v>4879</v>
      </c>
      <c r="I23" s="595" t="s">
        <v>7843</v>
      </c>
      <c r="J23" s="604">
        <v>55</v>
      </c>
      <c r="K23" s="605" t="e">
        <f t="shared" si="0"/>
        <v>#REF!</v>
      </c>
      <c r="L23" s="606" t="e">
        <f>M23*#REF!</f>
        <v>#REF!</v>
      </c>
      <c r="M23" s="607" t="e">
        <f>O23*#REF!+1.5</f>
        <v>#REF!</v>
      </c>
      <c r="N23" s="244">
        <v>161.43</v>
      </c>
      <c r="O23" s="244">
        <v>161.43</v>
      </c>
    </row>
    <row r="24" spans="1:27" hidden="1">
      <c r="A24" s="256">
        <v>1</v>
      </c>
      <c r="B24" s="593"/>
      <c r="C24" s="580" t="s">
        <v>8625</v>
      </c>
      <c r="D24" s="580" t="s">
        <v>6783</v>
      </c>
      <c r="E24" s="208" t="s">
        <v>6784</v>
      </c>
      <c r="F24" s="208" t="s">
        <v>6785</v>
      </c>
      <c r="G24" s="208" t="s">
        <v>6786</v>
      </c>
      <c r="H24" s="585" t="s">
        <v>7890</v>
      </c>
      <c r="I24" s="585"/>
      <c r="J24" s="595">
        <v>1</v>
      </c>
      <c r="K24" s="596" t="e">
        <f t="shared" si="0"/>
        <v>#REF!</v>
      </c>
      <c r="L24" s="587" t="e">
        <f>M24*#REF!</f>
        <v>#REF!</v>
      </c>
      <c r="M24" s="608" t="e">
        <f>O24*#REF!+1.5</f>
        <v>#REF!</v>
      </c>
      <c r="N24" s="244">
        <v>48.56</v>
      </c>
      <c r="O24" s="244">
        <v>48.56</v>
      </c>
    </row>
    <row r="25" spans="1:27" hidden="1">
      <c r="A25" s="256">
        <v>1</v>
      </c>
      <c r="B25" s="593"/>
      <c r="C25" s="580" t="s">
        <v>8625</v>
      </c>
      <c r="D25" s="580" t="s">
        <v>6787</v>
      </c>
      <c r="E25" s="208" t="s">
        <v>6784</v>
      </c>
      <c r="F25" s="208" t="s">
        <v>6785</v>
      </c>
      <c r="G25" s="208" t="s">
        <v>6786</v>
      </c>
      <c r="H25" s="585" t="s">
        <v>4879</v>
      </c>
      <c r="I25" s="585"/>
      <c r="J25" s="595">
        <v>5</v>
      </c>
      <c r="K25" s="596" t="e">
        <f t="shared" si="0"/>
        <v>#REF!</v>
      </c>
      <c r="L25" s="587" t="e">
        <f>M25*#REF!</f>
        <v>#REF!</v>
      </c>
      <c r="M25" s="608" t="e">
        <f>O25*#REF!+1.5</f>
        <v>#REF!</v>
      </c>
      <c r="N25" s="244">
        <v>164.12</v>
      </c>
      <c r="O25" s="244">
        <v>164.12</v>
      </c>
    </row>
    <row r="26" spans="1:27" hidden="1">
      <c r="A26" s="256">
        <v>1</v>
      </c>
      <c r="B26" s="597"/>
      <c r="C26" s="93" t="s">
        <v>8625</v>
      </c>
      <c r="D26" s="93" t="s">
        <v>6788</v>
      </c>
      <c r="E26" s="598" t="s">
        <v>6789</v>
      </c>
      <c r="F26" s="598" t="s">
        <v>6790</v>
      </c>
      <c r="G26" s="598" t="s">
        <v>6791</v>
      </c>
      <c r="H26" s="91" t="s">
        <v>7890</v>
      </c>
      <c r="I26" s="91"/>
      <c r="J26" s="600">
        <v>1</v>
      </c>
      <c r="K26" s="601" t="e">
        <f t="shared" si="0"/>
        <v>#REF!</v>
      </c>
      <c r="L26" s="95" t="e">
        <f>M26*#REF!</f>
        <v>#REF!</v>
      </c>
      <c r="M26" s="609" t="e">
        <f>O26*#REF!+1.5</f>
        <v>#REF!</v>
      </c>
      <c r="N26" s="244">
        <v>30.62</v>
      </c>
      <c r="O26" s="244">
        <v>30.62</v>
      </c>
    </row>
    <row r="27" spans="1:27" hidden="1">
      <c r="A27" s="256">
        <v>1</v>
      </c>
      <c r="B27" s="256"/>
      <c r="C27" s="256" t="s">
        <v>8625</v>
      </c>
      <c r="D27" s="256" t="s">
        <v>6792</v>
      </c>
      <c r="E27" s="258" t="s">
        <v>6793</v>
      </c>
      <c r="F27" s="258" t="s">
        <v>6794</v>
      </c>
      <c r="G27" s="258" t="s">
        <v>6795</v>
      </c>
      <c r="H27" s="259" t="s">
        <v>4817</v>
      </c>
      <c r="I27" s="259" t="s">
        <v>4853</v>
      </c>
      <c r="J27" s="259">
        <v>135</v>
      </c>
      <c r="K27" s="565" t="e">
        <f t="shared" si="0"/>
        <v>#REF!</v>
      </c>
      <c r="L27" s="566" t="e">
        <f>M27*#REF!</f>
        <v>#REF!</v>
      </c>
      <c r="M27" s="567" t="e">
        <f>O27*#REF!+1.5</f>
        <v>#REF!</v>
      </c>
      <c r="N27" s="244">
        <v>69.900000000000006</v>
      </c>
      <c r="O27" s="244">
        <v>69.900000000000006</v>
      </c>
    </row>
    <row r="28" spans="1:27" s="117" customFormat="1" ht="15.75" customHeight="1">
      <c r="A28" s="256">
        <v>1</v>
      </c>
      <c r="B28" s="614">
        <v>1</v>
      </c>
      <c r="C28" s="603" t="s">
        <v>8615</v>
      </c>
      <c r="D28" s="603" t="s">
        <v>6796</v>
      </c>
      <c r="E28" s="583" t="s">
        <v>6900</v>
      </c>
      <c r="F28" s="583" t="s">
        <v>6899</v>
      </c>
      <c r="G28" s="583" t="s">
        <v>6797</v>
      </c>
      <c r="H28" s="584" t="s">
        <v>8025</v>
      </c>
      <c r="I28" s="584" t="s">
        <v>4955</v>
      </c>
      <c r="J28" s="584">
        <v>75</v>
      </c>
      <c r="K28" s="610" t="e">
        <f t="shared" si="0"/>
        <v>#REF!</v>
      </c>
      <c r="L28" s="142" t="e">
        <f>M28*#REF!</f>
        <v>#REF!</v>
      </c>
      <c r="M28" s="611" t="e">
        <f>O28*#REF!+1.5</f>
        <v>#REF!</v>
      </c>
      <c r="N28" s="573">
        <v>177.27</v>
      </c>
      <c r="O28" s="573">
        <v>177.27</v>
      </c>
      <c r="P28" s="589"/>
      <c r="Q28" s="589"/>
      <c r="R28" s="590"/>
      <c r="U28" s="590"/>
      <c r="V28" s="589"/>
      <c r="W28" s="591"/>
      <c r="X28" s="592"/>
      <c r="Y28" s="592"/>
      <c r="Z28" s="592"/>
      <c r="AA28" s="592"/>
    </row>
    <row r="29" spans="1:27">
      <c r="A29" s="256">
        <v>1</v>
      </c>
      <c r="B29" s="597">
        <v>1</v>
      </c>
      <c r="C29" s="597" t="s">
        <v>8615</v>
      </c>
      <c r="D29" s="597" t="s">
        <v>6798</v>
      </c>
      <c r="E29" s="598" t="s">
        <v>6799</v>
      </c>
      <c r="F29" s="598" t="s">
        <v>6800</v>
      </c>
      <c r="G29" s="598" t="s">
        <v>6801</v>
      </c>
      <c r="H29" s="600" t="s">
        <v>8356</v>
      </c>
      <c r="I29" s="600"/>
      <c r="J29" s="600">
        <v>4</v>
      </c>
      <c r="K29" s="601" t="e">
        <f t="shared" si="0"/>
        <v>#REF!</v>
      </c>
      <c r="L29" s="95" t="e">
        <f>M29*#REF!</f>
        <v>#REF!</v>
      </c>
      <c r="M29" s="602" t="e">
        <f>O29*#REF!+1.5</f>
        <v>#REF!</v>
      </c>
      <c r="N29" s="244">
        <v>92.46</v>
      </c>
      <c r="O29" s="244">
        <v>92.46</v>
      </c>
    </row>
    <row r="30" spans="1:27" s="117" customFormat="1" ht="14.85" customHeight="1">
      <c r="A30" s="256">
        <v>1</v>
      </c>
      <c r="B30" s="614">
        <v>1</v>
      </c>
      <c r="C30" s="603" t="s">
        <v>8615</v>
      </c>
      <c r="D30" s="603" t="s">
        <v>6802</v>
      </c>
      <c r="E30" s="583" t="s">
        <v>6803</v>
      </c>
      <c r="F30" s="207" t="s">
        <v>6804</v>
      </c>
      <c r="G30" s="583" t="s">
        <v>6805</v>
      </c>
      <c r="H30" s="584" t="s">
        <v>4955</v>
      </c>
      <c r="I30" s="584" t="s">
        <v>4955</v>
      </c>
      <c r="J30" s="584">
        <v>100</v>
      </c>
      <c r="K30" s="610" t="e">
        <f t="shared" si="0"/>
        <v>#REF!</v>
      </c>
      <c r="L30" s="142" t="e">
        <f>M30*#REF!</f>
        <v>#REF!</v>
      </c>
      <c r="M30" s="611" t="e">
        <f>O30*#REF!+1.5</f>
        <v>#REF!</v>
      </c>
      <c r="N30" s="573">
        <v>81.38</v>
      </c>
      <c r="O30" s="573">
        <v>81.38</v>
      </c>
      <c r="P30" s="589"/>
      <c r="Q30" s="589"/>
      <c r="R30" s="590"/>
      <c r="U30" s="590"/>
      <c r="V30" s="589"/>
      <c r="W30" s="591"/>
      <c r="X30" s="592"/>
      <c r="Y30" s="592"/>
      <c r="Z30" s="592"/>
      <c r="AA30" s="592"/>
    </row>
    <row r="31" spans="1:27" ht="17.25" customHeight="1">
      <c r="A31" s="256">
        <v>1</v>
      </c>
      <c r="B31" s="597">
        <v>1</v>
      </c>
      <c r="C31" s="597" t="s">
        <v>8615</v>
      </c>
      <c r="D31" s="597" t="s">
        <v>6806</v>
      </c>
      <c r="E31" s="612" t="s">
        <v>6807</v>
      </c>
      <c r="F31" s="612" t="s">
        <v>6808</v>
      </c>
      <c r="G31" s="612" t="s">
        <v>6809</v>
      </c>
      <c r="H31" s="600" t="s">
        <v>4879</v>
      </c>
      <c r="I31" s="600"/>
      <c r="J31" s="600">
        <v>5</v>
      </c>
      <c r="K31" s="601" t="e">
        <f t="shared" si="0"/>
        <v>#REF!</v>
      </c>
      <c r="L31" s="95" t="e">
        <f>M31*#REF!</f>
        <v>#REF!</v>
      </c>
      <c r="M31" s="602" t="e">
        <f>O31*#REF!+1.5</f>
        <v>#REF!</v>
      </c>
      <c r="N31" s="244">
        <v>52.89</v>
      </c>
      <c r="O31" s="244">
        <v>52.89</v>
      </c>
    </row>
    <row r="32" spans="1:27" ht="17.25" hidden="1" customHeight="1">
      <c r="A32" s="256">
        <v>1</v>
      </c>
      <c r="B32" s="593"/>
      <c r="C32" s="593" t="s">
        <v>8625</v>
      </c>
      <c r="D32" s="593" t="s">
        <v>6810</v>
      </c>
      <c r="E32" s="581" t="s">
        <v>6803</v>
      </c>
      <c r="F32" s="208" t="s">
        <v>6804</v>
      </c>
      <c r="G32" s="581" t="s">
        <v>6805</v>
      </c>
      <c r="H32" s="595" t="s">
        <v>4817</v>
      </c>
      <c r="I32" s="595" t="s">
        <v>4853</v>
      </c>
      <c r="J32" s="595">
        <v>135</v>
      </c>
      <c r="K32" s="605" t="e">
        <f t="shared" si="0"/>
        <v>#REF!</v>
      </c>
      <c r="L32" s="613" t="e">
        <f>M32*#REF!</f>
        <v>#REF!</v>
      </c>
      <c r="M32" s="607" t="e">
        <f>O32*#REF!+1.5</f>
        <v>#REF!</v>
      </c>
      <c r="N32" s="244">
        <v>92.32</v>
      </c>
      <c r="O32" s="244">
        <v>92.32</v>
      </c>
    </row>
    <row r="33" spans="1:27" hidden="1">
      <c r="A33" s="256">
        <v>1</v>
      </c>
      <c r="B33" s="593"/>
      <c r="C33" s="593" t="s">
        <v>8625</v>
      </c>
      <c r="D33" s="580" t="s">
        <v>6811</v>
      </c>
      <c r="E33" s="208" t="s">
        <v>6812</v>
      </c>
      <c r="F33" s="208" t="s">
        <v>6813</v>
      </c>
      <c r="G33" s="208" t="s">
        <v>6814</v>
      </c>
      <c r="H33" s="585" t="s">
        <v>7890</v>
      </c>
      <c r="I33" s="585"/>
      <c r="J33" s="595">
        <v>1</v>
      </c>
      <c r="K33" s="596" t="e">
        <f t="shared" si="0"/>
        <v>#REF!</v>
      </c>
      <c r="L33" s="587" t="e">
        <f>M33*#REF!</f>
        <v>#REF!</v>
      </c>
      <c r="M33" s="608" t="e">
        <f>O33*#REF!+1.5</f>
        <v>#REF!</v>
      </c>
      <c r="N33" s="244">
        <v>9.94</v>
      </c>
      <c r="O33" s="244">
        <v>9.94</v>
      </c>
    </row>
    <row r="34" spans="1:27" hidden="1">
      <c r="A34" s="256">
        <v>1</v>
      </c>
      <c r="B34" s="593"/>
      <c r="C34" s="593" t="s">
        <v>8625</v>
      </c>
      <c r="D34" s="580" t="s">
        <v>6815</v>
      </c>
      <c r="E34" s="208" t="s">
        <v>6812</v>
      </c>
      <c r="F34" s="208" t="s">
        <v>6813</v>
      </c>
      <c r="G34" s="208" t="s">
        <v>6814</v>
      </c>
      <c r="H34" s="585" t="s">
        <v>4879</v>
      </c>
      <c r="I34" s="585"/>
      <c r="J34" s="595">
        <v>5</v>
      </c>
      <c r="K34" s="596" t="e">
        <f t="shared" si="0"/>
        <v>#REF!</v>
      </c>
      <c r="L34" s="587" t="e">
        <f>M34*#REF!</f>
        <v>#REF!</v>
      </c>
      <c r="M34" s="608" t="e">
        <f>O34*#REF!+1.5</f>
        <v>#REF!</v>
      </c>
      <c r="N34" s="244">
        <v>37.68</v>
      </c>
      <c r="O34" s="244">
        <v>37.68</v>
      </c>
    </row>
    <row r="35" spans="1:27" hidden="1">
      <c r="A35" s="256">
        <v>1</v>
      </c>
      <c r="B35" s="593"/>
      <c r="C35" s="593" t="s">
        <v>8625</v>
      </c>
      <c r="D35" s="580" t="s">
        <v>6816</v>
      </c>
      <c r="E35" s="208" t="s">
        <v>6817</v>
      </c>
      <c r="F35" s="208" t="s">
        <v>6818</v>
      </c>
      <c r="G35" s="208" t="s">
        <v>6819</v>
      </c>
      <c r="H35" s="585" t="s">
        <v>7890</v>
      </c>
      <c r="I35" s="585"/>
      <c r="J35" s="595">
        <v>1</v>
      </c>
      <c r="K35" s="596" t="e">
        <f t="shared" si="0"/>
        <v>#REF!</v>
      </c>
      <c r="L35" s="587" t="e">
        <f>M35*#REF!</f>
        <v>#REF!</v>
      </c>
      <c r="M35" s="608" t="e">
        <f>O35*#REF!+1.5</f>
        <v>#REF!</v>
      </c>
      <c r="N35" s="244">
        <v>16.34</v>
      </c>
      <c r="O35" s="244">
        <v>16.34</v>
      </c>
    </row>
    <row r="36" spans="1:27" hidden="1">
      <c r="A36" s="256">
        <v>1</v>
      </c>
      <c r="B36" s="593"/>
      <c r="C36" s="593" t="s">
        <v>8625</v>
      </c>
      <c r="D36" s="580" t="s">
        <v>6820</v>
      </c>
      <c r="E36" s="208" t="s">
        <v>6817</v>
      </c>
      <c r="F36" s="208" t="s">
        <v>6818</v>
      </c>
      <c r="G36" s="208" t="s">
        <v>6819</v>
      </c>
      <c r="H36" s="585" t="s">
        <v>4879</v>
      </c>
      <c r="I36" s="585"/>
      <c r="J36" s="595">
        <v>5</v>
      </c>
      <c r="K36" s="596" t="e">
        <f t="shared" si="0"/>
        <v>#REF!</v>
      </c>
      <c r="L36" s="587" t="e">
        <f>M36*#REF!</f>
        <v>#REF!</v>
      </c>
      <c r="M36" s="608" t="e">
        <f>O36*#REF!+1.5</f>
        <v>#REF!</v>
      </c>
      <c r="N36" s="244">
        <v>65.010000000000005</v>
      </c>
      <c r="O36" s="244">
        <v>65.010000000000005</v>
      </c>
    </row>
    <row r="37" spans="1:27" hidden="1">
      <c r="A37" s="256">
        <v>1</v>
      </c>
      <c r="B37" s="593"/>
      <c r="C37" s="593" t="s">
        <v>8625</v>
      </c>
      <c r="D37" s="580" t="s">
        <v>6821</v>
      </c>
      <c r="E37" s="208" t="s">
        <v>6822</v>
      </c>
      <c r="F37" s="208" t="s">
        <v>6823</v>
      </c>
      <c r="G37" s="208" t="s">
        <v>6824</v>
      </c>
      <c r="H37" s="585" t="s">
        <v>7890</v>
      </c>
      <c r="I37" s="585"/>
      <c r="J37" s="595">
        <v>1</v>
      </c>
      <c r="K37" s="596" t="e">
        <f t="shared" si="0"/>
        <v>#REF!</v>
      </c>
      <c r="L37" s="587" t="e">
        <f>M37*#REF!</f>
        <v>#REF!</v>
      </c>
      <c r="M37" s="608" t="e">
        <f>O37*#REF!+1.5</f>
        <v>#REF!</v>
      </c>
      <c r="N37" s="244">
        <v>38.75</v>
      </c>
      <c r="O37" s="244">
        <v>38.75</v>
      </c>
    </row>
    <row r="38" spans="1:27" hidden="1">
      <c r="A38" s="256">
        <v>1</v>
      </c>
      <c r="B38" s="593"/>
      <c r="C38" s="593" t="s">
        <v>8625</v>
      </c>
      <c r="D38" s="580" t="s">
        <v>6825</v>
      </c>
      <c r="E38" s="208" t="s">
        <v>6822</v>
      </c>
      <c r="F38" s="208" t="s">
        <v>6823</v>
      </c>
      <c r="G38" s="208" t="s">
        <v>6824</v>
      </c>
      <c r="H38" s="585" t="s">
        <v>4879</v>
      </c>
      <c r="I38" s="585"/>
      <c r="J38" s="595">
        <v>5</v>
      </c>
      <c r="K38" s="596" t="e">
        <f t="shared" si="0"/>
        <v>#REF!</v>
      </c>
      <c r="L38" s="587" t="e">
        <f>M38*#REF!</f>
        <v>#REF!</v>
      </c>
      <c r="M38" s="608" t="e">
        <f>O38*#REF!+1.5</f>
        <v>#REF!</v>
      </c>
      <c r="N38" s="244">
        <v>134.57</v>
      </c>
      <c r="O38" s="244">
        <v>134.57</v>
      </c>
    </row>
    <row r="39" spans="1:27" hidden="1">
      <c r="A39" s="256">
        <v>1</v>
      </c>
      <c r="B39" s="593"/>
      <c r="C39" s="593" t="s">
        <v>8625</v>
      </c>
      <c r="D39" s="580" t="s">
        <v>6826</v>
      </c>
      <c r="E39" s="208" t="s">
        <v>6827</v>
      </c>
      <c r="F39" s="208" t="s">
        <v>6828</v>
      </c>
      <c r="G39" s="208" t="s">
        <v>6829</v>
      </c>
      <c r="H39" s="585" t="s">
        <v>7890</v>
      </c>
      <c r="I39" s="585"/>
      <c r="J39" s="595">
        <v>1</v>
      </c>
      <c r="K39" s="596" t="e">
        <f t="shared" si="0"/>
        <v>#REF!</v>
      </c>
      <c r="L39" s="587" t="e">
        <f>M39*#REF!</f>
        <v>#REF!</v>
      </c>
      <c r="M39" s="608" t="e">
        <f>O39*#REF!+1.5</f>
        <v>#REF!</v>
      </c>
      <c r="N39" s="244">
        <v>9.94</v>
      </c>
      <c r="O39" s="244">
        <v>9.94</v>
      </c>
    </row>
    <row r="40" spans="1:27" hidden="1">
      <c r="A40" s="256">
        <v>1</v>
      </c>
      <c r="B40" s="597"/>
      <c r="C40" s="597" t="s">
        <v>8625</v>
      </c>
      <c r="D40" s="93" t="s">
        <v>6830</v>
      </c>
      <c r="E40" s="598" t="s">
        <v>6827</v>
      </c>
      <c r="F40" s="598" t="s">
        <v>6828</v>
      </c>
      <c r="G40" s="598" t="s">
        <v>6829</v>
      </c>
      <c r="H40" s="91" t="s">
        <v>4879</v>
      </c>
      <c r="I40" s="91"/>
      <c r="J40" s="600">
        <v>5</v>
      </c>
      <c r="K40" s="601" t="e">
        <f t="shared" si="0"/>
        <v>#REF!</v>
      </c>
      <c r="L40" s="95" t="e">
        <f>M40*#REF!</f>
        <v>#REF!</v>
      </c>
      <c r="M40" s="609" t="e">
        <f>O40*#REF!+1.5</f>
        <v>#REF!</v>
      </c>
      <c r="N40" s="244">
        <v>37.68</v>
      </c>
      <c r="O40" s="244">
        <v>37.68</v>
      </c>
    </row>
    <row r="41" spans="1:27" hidden="1">
      <c r="A41" s="256">
        <v>1</v>
      </c>
      <c r="B41" s="614"/>
      <c r="C41" s="614" t="s">
        <v>8625</v>
      </c>
      <c r="D41" s="614" t="s">
        <v>6831</v>
      </c>
      <c r="E41" s="207" t="s">
        <v>6832</v>
      </c>
      <c r="F41" s="207" t="s">
        <v>6833</v>
      </c>
      <c r="G41" s="207" t="s">
        <v>6834</v>
      </c>
      <c r="H41" s="604" t="s">
        <v>4817</v>
      </c>
      <c r="I41" s="604" t="s">
        <v>4853</v>
      </c>
      <c r="J41" s="604">
        <v>135</v>
      </c>
      <c r="K41" s="565" t="e">
        <f t="shared" si="0"/>
        <v>#REF!</v>
      </c>
      <c r="L41" s="606" t="e">
        <f>M41*#REF!</f>
        <v>#REF!</v>
      </c>
      <c r="M41" s="567" t="e">
        <f>O41*#REF!+1.5</f>
        <v>#REF!</v>
      </c>
      <c r="N41" s="244">
        <v>69.900000000000006</v>
      </c>
      <c r="O41" s="244">
        <v>69.900000000000006</v>
      </c>
    </row>
    <row r="42" spans="1:27" s="56" customFormat="1" ht="12.75" hidden="1" customHeight="1">
      <c r="A42" s="183">
        <v>0</v>
      </c>
      <c r="B42" s="167"/>
      <c r="C42" s="615" t="s">
        <v>8615</v>
      </c>
      <c r="D42" s="615" t="s">
        <v>6835</v>
      </c>
      <c r="E42" s="168" t="s">
        <v>6832</v>
      </c>
      <c r="F42" s="168" t="s">
        <v>6833</v>
      </c>
      <c r="G42" s="168" t="s">
        <v>6836</v>
      </c>
      <c r="H42" s="576" t="s">
        <v>6759</v>
      </c>
      <c r="I42" s="576" t="s">
        <v>4955</v>
      </c>
      <c r="J42" s="576">
        <v>63.5</v>
      </c>
      <c r="K42" s="616" t="e">
        <f t="shared" si="0"/>
        <v>#REF!</v>
      </c>
      <c r="L42" s="126" t="e">
        <f>M42*#REF!</f>
        <v>#REF!</v>
      </c>
      <c r="M42" s="119" t="e">
        <f>N42*#REF!+2</f>
        <v>#REF!</v>
      </c>
      <c r="N42" s="570">
        <v>120.1</v>
      </c>
      <c r="P42" s="571"/>
      <c r="Q42" s="571"/>
      <c r="R42" s="572"/>
      <c r="U42" s="572"/>
      <c r="V42" s="571"/>
      <c r="W42" s="573"/>
      <c r="X42" s="574"/>
      <c r="Y42" s="574"/>
      <c r="Z42" s="574"/>
      <c r="AA42" s="574"/>
    </row>
    <row r="43" spans="1:27" hidden="1">
      <c r="A43" s="256">
        <v>1</v>
      </c>
      <c r="B43" s="614"/>
      <c r="C43" s="614" t="s">
        <v>8625</v>
      </c>
      <c r="D43" s="614" t="s">
        <v>6837</v>
      </c>
      <c r="E43" s="207" t="s">
        <v>6838</v>
      </c>
      <c r="F43" s="207" t="s">
        <v>6839</v>
      </c>
      <c r="G43" s="207" t="s">
        <v>6840</v>
      </c>
      <c r="H43" s="604" t="s">
        <v>4817</v>
      </c>
      <c r="I43" s="604" t="s">
        <v>4853</v>
      </c>
      <c r="J43" s="604">
        <v>135</v>
      </c>
      <c r="K43" s="605" t="e">
        <f t="shared" si="0"/>
        <v>#REF!</v>
      </c>
      <c r="L43" s="606" t="e">
        <f>M43*#REF!</f>
        <v>#REF!</v>
      </c>
      <c r="M43" s="607" t="e">
        <f>O43*#REF!+1.5</f>
        <v>#REF!</v>
      </c>
      <c r="N43" s="244">
        <v>39.450000000000003</v>
      </c>
      <c r="O43" s="244">
        <v>39.450000000000003</v>
      </c>
    </row>
    <row r="44" spans="1:27" hidden="1">
      <c r="A44" s="256">
        <v>1</v>
      </c>
      <c r="B44" s="597"/>
      <c r="C44" s="597" t="s">
        <v>8625</v>
      </c>
      <c r="D44" s="597" t="s">
        <v>6841</v>
      </c>
      <c r="E44" s="598" t="s">
        <v>6842</v>
      </c>
      <c r="F44" s="598" t="s">
        <v>6843</v>
      </c>
      <c r="G44" s="598" t="s">
        <v>6844</v>
      </c>
      <c r="H44" s="600" t="s">
        <v>4879</v>
      </c>
      <c r="I44" s="600" t="s">
        <v>7843</v>
      </c>
      <c r="J44" s="600">
        <v>55</v>
      </c>
      <c r="K44" s="601" t="e">
        <f t="shared" si="0"/>
        <v>#REF!</v>
      </c>
      <c r="L44" s="617" t="e">
        <f>M44*#REF!</f>
        <v>#REF!</v>
      </c>
      <c r="M44" s="609" t="e">
        <f>O44*#REF!+1.5</f>
        <v>#REF!</v>
      </c>
      <c r="N44" s="244">
        <v>164.63</v>
      </c>
      <c r="O44" s="2085">
        <v>242.94</v>
      </c>
    </row>
    <row r="45" spans="1:27" ht="12.75" hidden="1" customHeight="1">
      <c r="A45" s="256">
        <v>1</v>
      </c>
      <c r="B45" s="593"/>
      <c r="C45" s="593" t="s">
        <v>8625</v>
      </c>
      <c r="D45" s="593" t="s">
        <v>6845</v>
      </c>
      <c r="E45" s="208" t="s">
        <v>6846</v>
      </c>
      <c r="F45" s="208" t="s">
        <v>6847</v>
      </c>
      <c r="G45" s="208" t="s">
        <v>6848</v>
      </c>
      <c r="H45" s="595" t="s">
        <v>4817</v>
      </c>
      <c r="I45" s="595" t="s">
        <v>4853</v>
      </c>
      <c r="J45" s="618">
        <v>135</v>
      </c>
      <c r="K45" s="596" t="e">
        <f t="shared" si="0"/>
        <v>#REF!</v>
      </c>
      <c r="L45" s="543" t="e">
        <f>M45*#REF!</f>
        <v>#REF!</v>
      </c>
      <c r="M45" s="608" t="e">
        <f>O45*#REF!+1.5</f>
        <v>#REF!</v>
      </c>
      <c r="N45" s="244">
        <v>31.61</v>
      </c>
      <c r="O45" s="244">
        <v>31.61</v>
      </c>
    </row>
    <row r="46" spans="1:27" s="56" customFormat="1" ht="12.75" hidden="1" customHeight="1">
      <c r="A46" s="183">
        <v>0</v>
      </c>
      <c r="B46" s="171"/>
      <c r="C46" s="575" t="s">
        <v>8615</v>
      </c>
      <c r="D46" s="575" t="s">
        <v>6849</v>
      </c>
      <c r="E46" s="212" t="s">
        <v>6846</v>
      </c>
      <c r="F46" s="172" t="s">
        <v>6847</v>
      </c>
      <c r="G46" s="212" t="s">
        <v>6848</v>
      </c>
      <c r="H46" s="96" t="s">
        <v>8500</v>
      </c>
      <c r="I46" s="96" t="s">
        <v>4955</v>
      </c>
      <c r="J46" s="96">
        <v>62</v>
      </c>
      <c r="K46" s="577" t="e">
        <f t="shared" ref="K46:K76" si="1">L46/J46</f>
        <v>#REF!</v>
      </c>
      <c r="L46" s="126" t="e">
        <f>M46*#REF!</f>
        <v>#REF!</v>
      </c>
      <c r="M46" s="126" t="e">
        <f>N46*#REF!+2</f>
        <v>#REF!</v>
      </c>
      <c r="N46" s="570">
        <v>84.32</v>
      </c>
      <c r="P46" s="571"/>
      <c r="Q46" s="571"/>
      <c r="R46" s="572"/>
      <c r="U46" s="572"/>
      <c r="V46" s="571"/>
      <c r="W46" s="573"/>
      <c r="X46" s="574"/>
      <c r="Y46" s="574"/>
      <c r="Z46" s="574"/>
      <c r="AA46" s="574"/>
    </row>
    <row r="47" spans="1:27" s="157" customFormat="1" ht="12.75" hidden="1" customHeight="1">
      <c r="A47" s="183">
        <v>0</v>
      </c>
      <c r="B47" s="171"/>
      <c r="C47" s="174" t="s">
        <v>8615</v>
      </c>
      <c r="D47" s="174" t="s">
        <v>6850</v>
      </c>
      <c r="E47" s="212" t="s">
        <v>6851</v>
      </c>
      <c r="F47" s="212" t="s">
        <v>6852</v>
      </c>
      <c r="G47" s="212" t="s">
        <v>6853</v>
      </c>
      <c r="H47" s="242" t="s">
        <v>6854</v>
      </c>
      <c r="I47" s="242"/>
      <c r="J47" s="242">
        <v>2.5</v>
      </c>
      <c r="K47" s="619" t="e">
        <f t="shared" si="1"/>
        <v>#REF!</v>
      </c>
      <c r="L47" s="126" t="e">
        <f>M47*#REF!</f>
        <v>#REF!</v>
      </c>
      <c r="M47" s="119" t="e">
        <f>N47*#REF!+2</f>
        <v>#REF!</v>
      </c>
      <c r="N47" s="205">
        <v>160.5</v>
      </c>
    </row>
    <row r="48" spans="1:27" s="157" customFormat="1" ht="12.75" hidden="1" customHeight="1">
      <c r="A48" s="183">
        <v>0</v>
      </c>
      <c r="B48" s="171"/>
      <c r="C48" s="174" t="s">
        <v>8615</v>
      </c>
      <c r="D48" s="174" t="s">
        <v>6855</v>
      </c>
      <c r="E48" s="212" t="s">
        <v>6856</v>
      </c>
      <c r="F48" s="212" t="s">
        <v>6857</v>
      </c>
      <c r="G48" s="212" t="s">
        <v>6858</v>
      </c>
      <c r="H48" s="242" t="s">
        <v>4771</v>
      </c>
      <c r="I48" s="242"/>
      <c r="J48" s="242">
        <v>2</v>
      </c>
      <c r="K48" s="619" t="e">
        <f t="shared" si="1"/>
        <v>#REF!</v>
      </c>
      <c r="L48" s="126" t="e">
        <f>M48*#REF!</f>
        <v>#REF!</v>
      </c>
      <c r="M48" s="119" t="e">
        <f>N48*#REF!+2</f>
        <v>#REF!</v>
      </c>
      <c r="N48" s="205">
        <v>58</v>
      </c>
    </row>
    <row r="49" spans="1:27" s="157" customFormat="1" ht="13.5" hidden="1" customHeight="1">
      <c r="A49" s="183">
        <v>1</v>
      </c>
      <c r="B49" s="171"/>
      <c r="C49" s="171" t="s">
        <v>8625</v>
      </c>
      <c r="D49" s="98" t="s">
        <v>6859</v>
      </c>
      <c r="E49" s="172" t="s">
        <v>6860</v>
      </c>
      <c r="F49" s="172" t="s">
        <v>6861</v>
      </c>
      <c r="G49" s="172" t="s">
        <v>6862</v>
      </c>
      <c r="H49" s="96" t="s">
        <v>7890</v>
      </c>
      <c r="I49" s="96"/>
      <c r="J49" s="620">
        <v>1</v>
      </c>
      <c r="K49" s="619" t="e">
        <f t="shared" si="1"/>
        <v>#REF!</v>
      </c>
      <c r="L49" s="543" t="e">
        <f>M49*#REF!</f>
        <v>#REF!</v>
      </c>
      <c r="M49" s="608" t="e">
        <f>O49*#REF!+1.5</f>
        <v>#REF!</v>
      </c>
      <c r="N49" s="244"/>
      <c r="O49" s="244">
        <v>40.270000000000003</v>
      </c>
    </row>
    <row r="50" spans="1:27" s="157" customFormat="1" hidden="1">
      <c r="A50" s="183">
        <v>0</v>
      </c>
      <c r="B50" s="171"/>
      <c r="C50" s="189" t="s">
        <v>8625</v>
      </c>
      <c r="D50" s="621" t="s">
        <v>6863</v>
      </c>
      <c r="E50" s="172" t="s">
        <v>6860</v>
      </c>
      <c r="F50" s="172" t="s">
        <v>6861</v>
      </c>
      <c r="G50" s="172" t="s">
        <v>6862</v>
      </c>
      <c r="H50" s="96" t="s">
        <v>4879</v>
      </c>
      <c r="I50" s="96"/>
      <c r="J50" s="242">
        <v>5</v>
      </c>
      <c r="K50" s="619">
        <f t="shared" si="1"/>
        <v>0</v>
      </c>
      <c r="L50" s="578"/>
      <c r="M50" s="622"/>
      <c r="N50" s="157">
        <v>262.23</v>
      </c>
    </row>
    <row r="51" spans="1:27" hidden="1">
      <c r="A51" s="256">
        <v>1</v>
      </c>
      <c r="B51" s="593"/>
      <c r="C51" s="593" t="s">
        <v>8625</v>
      </c>
      <c r="D51" s="580" t="s">
        <v>6864</v>
      </c>
      <c r="E51" s="208" t="s">
        <v>6865</v>
      </c>
      <c r="F51" s="208" t="s">
        <v>6866</v>
      </c>
      <c r="G51" s="208" t="s">
        <v>6867</v>
      </c>
      <c r="H51" s="585" t="s">
        <v>7890</v>
      </c>
      <c r="I51" s="585"/>
      <c r="J51" s="618">
        <v>1</v>
      </c>
      <c r="K51" s="596" t="e">
        <f t="shared" si="1"/>
        <v>#REF!</v>
      </c>
      <c r="L51" s="124" t="e">
        <f>M51*#REF!</f>
        <v>#REF!</v>
      </c>
      <c r="M51" s="609" t="e">
        <f>O51*#REF!+1.5</f>
        <v>#REF!</v>
      </c>
      <c r="N51" s="244">
        <v>30.55</v>
      </c>
      <c r="O51" s="244">
        <v>30.55</v>
      </c>
    </row>
    <row r="52" spans="1:27" s="195" customFormat="1" ht="12.75" hidden="1" customHeight="1">
      <c r="A52" s="183">
        <v>0</v>
      </c>
      <c r="B52" s="167"/>
      <c r="C52" s="190" t="s">
        <v>8625</v>
      </c>
      <c r="D52" s="623" t="s">
        <v>6868</v>
      </c>
      <c r="E52" s="204" t="s">
        <v>6865</v>
      </c>
      <c r="F52" s="204" t="s">
        <v>6866</v>
      </c>
      <c r="G52" s="204" t="s">
        <v>6867</v>
      </c>
      <c r="H52" s="624" t="s">
        <v>4879</v>
      </c>
      <c r="I52" s="624"/>
      <c r="J52" s="625">
        <v>5</v>
      </c>
      <c r="K52" s="619">
        <f t="shared" si="1"/>
        <v>0</v>
      </c>
      <c r="L52" s="626"/>
      <c r="M52" s="173"/>
    </row>
    <row r="53" spans="1:27" hidden="1">
      <c r="A53" s="256">
        <v>1</v>
      </c>
      <c r="B53" s="614"/>
      <c r="C53" s="614" t="s">
        <v>8625</v>
      </c>
      <c r="D53" s="614" t="s">
        <v>6869</v>
      </c>
      <c r="E53" s="207" t="s">
        <v>6902</v>
      </c>
      <c r="F53" s="207" t="s">
        <v>6870</v>
      </c>
      <c r="G53" s="207" t="s">
        <v>6903</v>
      </c>
      <c r="H53" s="604" t="s">
        <v>4817</v>
      </c>
      <c r="I53" s="604" t="s">
        <v>4853</v>
      </c>
      <c r="J53" s="604">
        <v>135</v>
      </c>
      <c r="K53" s="605" t="e">
        <f t="shared" si="1"/>
        <v>#REF!</v>
      </c>
      <c r="L53" s="627" t="e">
        <f>M53*#REF!</f>
        <v>#REF!</v>
      </c>
      <c r="M53" s="608" t="e">
        <f>O53*#REF!+1.5</f>
        <v>#REF!</v>
      </c>
      <c r="N53" s="244">
        <v>230.32</v>
      </c>
      <c r="O53" s="244">
        <v>230.32</v>
      </c>
    </row>
    <row r="54" spans="1:27" s="56" customFormat="1" ht="12.75" hidden="1" customHeight="1">
      <c r="A54" s="183">
        <v>0</v>
      </c>
      <c r="B54" s="171"/>
      <c r="C54" s="575" t="s">
        <v>8615</v>
      </c>
      <c r="D54" s="575" t="s">
        <v>6871</v>
      </c>
      <c r="E54" s="212" t="s">
        <v>6872</v>
      </c>
      <c r="F54" s="172" t="s">
        <v>6870</v>
      </c>
      <c r="G54" s="212" t="s">
        <v>6873</v>
      </c>
      <c r="H54" s="96" t="s">
        <v>4955</v>
      </c>
      <c r="I54" s="96" t="s">
        <v>4955</v>
      </c>
      <c r="J54" s="96">
        <v>100</v>
      </c>
      <c r="K54" s="577" t="e">
        <f t="shared" si="1"/>
        <v>#REF!</v>
      </c>
      <c r="L54" s="126" t="e">
        <f>M54*#REF!</f>
        <v>#REF!</v>
      </c>
      <c r="M54" s="126" t="e">
        <f>N54*#REF!+2</f>
        <v>#REF!</v>
      </c>
      <c r="N54" s="570">
        <v>610</v>
      </c>
      <c r="P54" s="571"/>
      <c r="Q54" s="571"/>
      <c r="R54" s="572"/>
      <c r="U54" s="572"/>
      <c r="V54" s="571"/>
      <c r="W54" s="573"/>
      <c r="X54" s="574"/>
      <c r="Y54" s="574"/>
      <c r="Z54" s="574"/>
      <c r="AA54" s="574"/>
    </row>
    <row r="55" spans="1:27" s="157" customFormat="1" ht="12.75" hidden="1" customHeight="1">
      <c r="A55" s="183">
        <v>0</v>
      </c>
      <c r="B55" s="171"/>
      <c r="C55" s="174" t="s">
        <v>8615</v>
      </c>
      <c r="D55" s="174" t="s">
        <v>6874</v>
      </c>
      <c r="E55" s="172" t="s">
        <v>6875</v>
      </c>
      <c r="F55" s="172" t="s">
        <v>6876</v>
      </c>
      <c r="G55" s="172" t="s">
        <v>6877</v>
      </c>
      <c r="H55" s="242" t="s">
        <v>8037</v>
      </c>
      <c r="I55" s="242"/>
      <c r="J55" s="242">
        <v>8</v>
      </c>
      <c r="K55" s="619" t="e">
        <f t="shared" si="1"/>
        <v>#REF!</v>
      </c>
      <c r="L55" s="126" t="e">
        <f>M55*#REF!</f>
        <v>#REF!</v>
      </c>
      <c r="M55" s="119" t="e">
        <f>N55*#REF!+2</f>
        <v>#REF!</v>
      </c>
      <c r="N55" s="205">
        <v>115.44</v>
      </c>
    </row>
    <row r="56" spans="1:27" s="157" customFormat="1" ht="12.75" hidden="1" customHeight="1">
      <c r="A56" s="183">
        <v>0</v>
      </c>
      <c r="B56" s="171"/>
      <c r="C56" s="174" t="s">
        <v>8615</v>
      </c>
      <c r="D56" s="174" t="s">
        <v>6878</v>
      </c>
      <c r="E56" s="172" t="s">
        <v>5539</v>
      </c>
      <c r="F56" s="172" t="s">
        <v>5540</v>
      </c>
      <c r="G56" s="172" t="s">
        <v>5541</v>
      </c>
      <c r="H56" s="242" t="s">
        <v>8037</v>
      </c>
      <c r="I56" s="242"/>
      <c r="J56" s="242">
        <v>8</v>
      </c>
      <c r="K56" s="619" t="e">
        <f t="shared" si="1"/>
        <v>#REF!</v>
      </c>
      <c r="L56" s="126" t="e">
        <f>M56*#REF!</f>
        <v>#REF!</v>
      </c>
      <c r="M56" s="121" t="e">
        <f>N56*#REF!+2</f>
        <v>#REF!</v>
      </c>
      <c r="N56" s="205">
        <v>125.01</v>
      </c>
    </row>
    <row r="57" spans="1:27" hidden="1">
      <c r="A57" s="256">
        <v>1</v>
      </c>
      <c r="B57" s="593"/>
      <c r="C57" s="593" t="s">
        <v>8625</v>
      </c>
      <c r="D57" s="580" t="s">
        <v>5542</v>
      </c>
      <c r="E57" s="208" t="s">
        <v>5543</v>
      </c>
      <c r="F57" s="208" t="s">
        <v>5544</v>
      </c>
      <c r="G57" s="208" t="s">
        <v>5545</v>
      </c>
      <c r="H57" s="585" t="s">
        <v>8356</v>
      </c>
      <c r="I57" s="585"/>
      <c r="J57" s="595">
        <v>4</v>
      </c>
      <c r="K57" s="596" t="e">
        <f t="shared" si="1"/>
        <v>#REF!</v>
      </c>
      <c r="L57" s="628" t="e">
        <f>M57*#REF!</f>
        <v>#REF!</v>
      </c>
      <c r="M57" s="608" t="e">
        <f>O57*#REF!+1.5</f>
        <v>#REF!</v>
      </c>
      <c r="N57" s="244">
        <v>82.27</v>
      </c>
      <c r="O57" s="244">
        <v>82.27</v>
      </c>
    </row>
    <row r="58" spans="1:27" hidden="1">
      <c r="A58" s="256">
        <v>1</v>
      </c>
      <c r="B58" s="593"/>
      <c r="C58" s="593" t="s">
        <v>8625</v>
      </c>
      <c r="D58" s="580" t="s">
        <v>5546</v>
      </c>
      <c r="E58" s="208" t="s">
        <v>5547</v>
      </c>
      <c r="F58" s="208" t="s">
        <v>5548</v>
      </c>
      <c r="G58" s="208" t="s">
        <v>5549</v>
      </c>
      <c r="H58" s="585" t="s">
        <v>7890</v>
      </c>
      <c r="I58" s="585"/>
      <c r="J58" s="595">
        <v>1</v>
      </c>
      <c r="K58" s="596" t="e">
        <f t="shared" si="1"/>
        <v>#REF!</v>
      </c>
      <c r="L58" s="587" t="e">
        <f>M58*#REF!</f>
        <v>#REF!</v>
      </c>
      <c r="M58" s="608" t="e">
        <f>O58*#REF!+1.5</f>
        <v>#REF!</v>
      </c>
      <c r="N58" s="244">
        <v>11.04</v>
      </c>
      <c r="O58" s="244">
        <v>11.04</v>
      </c>
    </row>
    <row r="59" spans="1:27" hidden="1">
      <c r="A59" s="256">
        <v>1</v>
      </c>
      <c r="B59" s="597"/>
      <c r="C59" s="597" t="s">
        <v>8625</v>
      </c>
      <c r="D59" s="93" t="s">
        <v>5550</v>
      </c>
      <c r="E59" s="598" t="s">
        <v>5547</v>
      </c>
      <c r="F59" s="598" t="s">
        <v>5548</v>
      </c>
      <c r="G59" s="598" t="s">
        <v>5549</v>
      </c>
      <c r="H59" s="91" t="s">
        <v>4879</v>
      </c>
      <c r="I59" s="91"/>
      <c r="J59" s="600">
        <v>5</v>
      </c>
      <c r="K59" s="601" t="e">
        <f t="shared" si="1"/>
        <v>#REF!</v>
      </c>
      <c r="L59" s="95" t="e">
        <f>M59*#REF!</f>
        <v>#REF!</v>
      </c>
      <c r="M59" s="609" t="e">
        <f>O59*#REF!+1.5</f>
        <v>#REF!</v>
      </c>
      <c r="N59" s="244">
        <v>48.56</v>
      </c>
      <c r="O59" s="244">
        <v>48.56</v>
      </c>
    </row>
    <row r="60" spans="1:27" hidden="1">
      <c r="A60" s="256">
        <v>1</v>
      </c>
      <c r="B60" s="256"/>
      <c r="C60" s="256" t="s">
        <v>8625</v>
      </c>
      <c r="D60" s="256" t="s">
        <v>5551</v>
      </c>
      <c r="E60" s="258" t="s">
        <v>5552</v>
      </c>
      <c r="F60" s="258" t="s">
        <v>5553</v>
      </c>
      <c r="G60" s="258" t="s">
        <v>5554</v>
      </c>
      <c r="H60" s="259" t="s">
        <v>4817</v>
      </c>
      <c r="I60" s="259" t="s">
        <v>4853</v>
      </c>
      <c r="J60" s="259">
        <v>135</v>
      </c>
      <c r="K60" s="565" t="e">
        <f t="shared" si="1"/>
        <v>#REF!</v>
      </c>
      <c r="L60" s="566" t="e">
        <f>M60*#REF!</f>
        <v>#REF!</v>
      </c>
      <c r="M60" s="567" t="e">
        <f>O60*#REF!+1.5</f>
        <v>#REF!</v>
      </c>
      <c r="N60" s="244">
        <v>55.73</v>
      </c>
      <c r="O60" s="244">
        <v>55.73</v>
      </c>
    </row>
    <row r="61" spans="1:27" s="56" customFormat="1" ht="12.75" hidden="1" customHeight="1">
      <c r="A61" s="183">
        <v>0</v>
      </c>
      <c r="B61" s="167"/>
      <c r="C61" s="615" t="s">
        <v>8615</v>
      </c>
      <c r="D61" s="615" t="s">
        <v>5555</v>
      </c>
      <c r="E61" s="213" t="s">
        <v>5552</v>
      </c>
      <c r="F61" s="168" t="s">
        <v>5553</v>
      </c>
      <c r="G61" s="213" t="s">
        <v>5554</v>
      </c>
      <c r="H61" s="576" t="s">
        <v>6759</v>
      </c>
      <c r="I61" s="576" t="s">
        <v>4955</v>
      </c>
      <c r="J61" s="576">
        <v>63.5</v>
      </c>
      <c r="K61" s="616" t="e">
        <f t="shared" si="1"/>
        <v>#REF!</v>
      </c>
      <c r="L61" s="126" t="e">
        <f>M61*#REF!</f>
        <v>#REF!</v>
      </c>
      <c r="M61" s="629" t="e">
        <f>N61*#REF!+2</f>
        <v>#REF!</v>
      </c>
      <c r="N61" s="570">
        <v>65.400000000000006</v>
      </c>
      <c r="P61" s="571"/>
      <c r="Q61" s="571"/>
      <c r="R61" s="572"/>
      <c r="U61" s="572"/>
      <c r="V61" s="571"/>
      <c r="W61" s="573"/>
      <c r="X61" s="574"/>
      <c r="Y61" s="574"/>
      <c r="Z61" s="574"/>
      <c r="AA61" s="574"/>
    </row>
    <row r="62" spans="1:27" s="117" customFormat="1" ht="25.5" hidden="1">
      <c r="A62" s="256">
        <v>0</v>
      </c>
      <c r="B62" s="614"/>
      <c r="C62" s="2011" t="s">
        <v>8615</v>
      </c>
      <c r="D62" s="2011" t="s">
        <v>5556</v>
      </c>
      <c r="E62" s="583" t="s">
        <v>5557</v>
      </c>
      <c r="F62" s="207" t="s">
        <v>5558</v>
      </c>
      <c r="G62" s="583" t="s">
        <v>5559</v>
      </c>
      <c r="H62" s="584" t="s">
        <v>4955</v>
      </c>
      <c r="I62" s="584" t="s">
        <v>4955</v>
      </c>
      <c r="J62" s="584">
        <v>100</v>
      </c>
      <c r="K62" s="610" t="e">
        <f t="shared" si="1"/>
        <v>#REF!</v>
      </c>
      <c r="L62" s="142" t="e">
        <f>M62*#REF!</f>
        <v>#REF!</v>
      </c>
      <c r="M62" s="611" t="e">
        <f>O62*#REF!+1.5</f>
        <v>#REF!</v>
      </c>
      <c r="N62" s="570">
        <v>246.5</v>
      </c>
      <c r="O62" s="570">
        <v>246.5</v>
      </c>
      <c r="P62" s="589"/>
      <c r="Q62" s="589"/>
      <c r="R62" s="590"/>
      <c r="U62" s="590"/>
      <c r="V62" s="589"/>
      <c r="W62" s="591"/>
      <c r="X62" s="592"/>
      <c r="Y62" s="592"/>
      <c r="Z62" s="592"/>
      <c r="AA62" s="592"/>
    </row>
    <row r="63" spans="1:27" s="117" customFormat="1">
      <c r="A63" s="579">
        <v>1</v>
      </c>
      <c r="B63" s="540">
        <v>1</v>
      </c>
      <c r="C63" s="2090" t="s">
        <v>8615</v>
      </c>
      <c r="D63" s="2091" t="s">
        <v>218</v>
      </c>
      <c r="E63" s="2063" t="s">
        <v>5557</v>
      </c>
      <c r="F63" s="594"/>
      <c r="G63" s="2086"/>
      <c r="H63" s="2092"/>
      <c r="I63" s="2092"/>
      <c r="J63" s="2092"/>
      <c r="K63" s="2093"/>
      <c r="L63" s="2094" t="e">
        <f>M63*#REF!</f>
        <v>#REF!</v>
      </c>
      <c r="M63" s="2095" t="e">
        <f>O63*#REF!+1.5</f>
        <v>#REF!</v>
      </c>
      <c r="N63" s="573"/>
      <c r="O63" s="573">
        <v>330</v>
      </c>
      <c r="P63" s="589"/>
      <c r="Q63" s="589"/>
      <c r="R63" s="590"/>
      <c r="U63" s="590"/>
      <c r="V63" s="589"/>
      <c r="W63" s="591"/>
      <c r="X63" s="592"/>
      <c r="Y63" s="592"/>
      <c r="Z63" s="592"/>
      <c r="AA63" s="592"/>
    </row>
    <row r="64" spans="1:27" s="117" customFormat="1">
      <c r="A64" s="579">
        <v>1</v>
      </c>
      <c r="B64" s="540">
        <v>1</v>
      </c>
      <c r="C64" s="2090" t="s">
        <v>8615</v>
      </c>
      <c r="D64" s="2091" t="s">
        <v>220</v>
      </c>
      <c r="E64" s="2063" t="s">
        <v>5561</v>
      </c>
      <c r="F64" s="594"/>
      <c r="G64" s="2086"/>
      <c r="H64" s="2092" t="s">
        <v>221</v>
      </c>
      <c r="I64" s="2092"/>
      <c r="J64" s="2092">
        <v>2</v>
      </c>
      <c r="K64" s="2096" t="e">
        <f>L64/J64</f>
        <v>#REF!</v>
      </c>
      <c r="L64" s="2094" t="e">
        <f>M64*#REF!</f>
        <v>#REF!</v>
      </c>
      <c r="M64" s="2095" t="e">
        <f>O64*#REF!+1.5</f>
        <v>#REF!</v>
      </c>
      <c r="N64" s="573"/>
      <c r="O64" s="573">
        <v>29.75</v>
      </c>
      <c r="P64" s="589"/>
      <c r="Q64" s="589"/>
      <c r="R64" s="590"/>
      <c r="U64" s="590"/>
      <c r="V64" s="589"/>
      <c r="W64" s="591"/>
      <c r="X64" s="592"/>
      <c r="Y64" s="592"/>
      <c r="Z64" s="592"/>
      <c r="AA64" s="592"/>
    </row>
    <row r="65" spans="1:22" ht="15.75" hidden="1" customHeight="1">
      <c r="A65" s="256">
        <v>0</v>
      </c>
      <c r="B65" s="593"/>
      <c r="C65" s="2021" t="s">
        <v>8615</v>
      </c>
      <c r="D65" s="2021" t="s">
        <v>5560</v>
      </c>
      <c r="E65" s="2022" t="s">
        <v>5561</v>
      </c>
      <c r="F65" s="208" t="s">
        <v>5562</v>
      </c>
      <c r="G65" s="581" t="s">
        <v>5563</v>
      </c>
      <c r="H65" s="595" t="s">
        <v>5564</v>
      </c>
      <c r="I65" s="595"/>
      <c r="J65" s="595">
        <v>10</v>
      </c>
      <c r="K65" s="596" t="e">
        <f t="shared" si="1"/>
        <v>#REF!</v>
      </c>
      <c r="L65" s="587" t="e">
        <f>M65*#REF!</f>
        <v>#REF!</v>
      </c>
      <c r="M65" s="588" t="e">
        <f>O65*#REF!+1.5</f>
        <v>#REF!</v>
      </c>
      <c r="N65" s="205">
        <v>53</v>
      </c>
      <c r="O65" s="205">
        <v>53</v>
      </c>
    </row>
    <row r="66" spans="1:22">
      <c r="A66" s="579">
        <v>1</v>
      </c>
      <c r="B66" s="540">
        <v>1</v>
      </c>
      <c r="C66" s="2073" t="s">
        <v>8615</v>
      </c>
      <c r="D66" s="2073" t="s">
        <v>219</v>
      </c>
      <c r="E66" s="2065" t="s">
        <v>5566</v>
      </c>
      <c r="F66" s="594"/>
      <c r="G66" s="2086"/>
      <c r="H66" s="2097" t="s">
        <v>5583</v>
      </c>
      <c r="I66" s="2097"/>
      <c r="J66" s="2097">
        <v>2</v>
      </c>
      <c r="K66" s="2087" t="e">
        <f t="shared" si="1"/>
        <v>#REF!</v>
      </c>
      <c r="L66" s="2088" t="e">
        <f>M66*#REF!</f>
        <v>#REF!</v>
      </c>
      <c r="M66" s="2089" t="e">
        <f>O66*#REF!+1.5</f>
        <v>#REF!</v>
      </c>
      <c r="O66" s="244">
        <v>89.25</v>
      </c>
    </row>
    <row r="67" spans="1:22" ht="15" hidden="1" customHeight="1">
      <c r="A67" s="256">
        <v>0</v>
      </c>
      <c r="B67" s="597"/>
      <c r="C67" s="2023" t="s">
        <v>8615</v>
      </c>
      <c r="D67" s="2023" t="s">
        <v>5565</v>
      </c>
      <c r="E67" s="2024" t="s">
        <v>5566</v>
      </c>
      <c r="F67" s="208" t="s">
        <v>5567</v>
      </c>
      <c r="G67" s="581" t="s">
        <v>5568</v>
      </c>
      <c r="H67" s="600" t="s">
        <v>5569</v>
      </c>
      <c r="I67" s="600"/>
      <c r="J67" s="600">
        <v>1</v>
      </c>
      <c r="K67" s="601" t="e">
        <f t="shared" si="1"/>
        <v>#REF!</v>
      </c>
      <c r="L67" s="95" t="e">
        <f>M67*#REF!</f>
        <v>#REF!</v>
      </c>
      <c r="M67" s="602" t="e">
        <f>O67*#REF!+1.5</f>
        <v>#REF!</v>
      </c>
      <c r="N67" s="205">
        <v>65</v>
      </c>
      <c r="O67" s="205">
        <v>65</v>
      </c>
    </row>
    <row r="68" spans="1:22" s="638" customFormat="1" hidden="1">
      <c r="A68" s="181">
        <v>0</v>
      </c>
      <c r="B68" s="178"/>
      <c r="C68" s="630" t="s">
        <v>8625</v>
      </c>
      <c r="D68" s="630">
        <v>601100</v>
      </c>
      <c r="E68" s="631" t="s">
        <v>5557</v>
      </c>
      <c r="F68" s="165" t="s">
        <v>5558</v>
      </c>
      <c r="G68" s="631" t="s">
        <v>5559</v>
      </c>
      <c r="H68" s="632" t="s">
        <v>5570</v>
      </c>
      <c r="I68" s="632" t="s">
        <v>9339</v>
      </c>
      <c r="J68" s="632">
        <v>40</v>
      </c>
      <c r="K68" s="633" t="e">
        <f t="shared" si="1"/>
        <v>#REF!</v>
      </c>
      <c r="L68" s="634" t="e">
        <f>M68*#REF!</f>
        <v>#REF!</v>
      </c>
      <c r="M68" s="166" t="e">
        <f>O68*#REF!+2</f>
        <v>#REF!</v>
      </c>
      <c r="N68" s="635">
        <v>71.180000000000007</v>
      </c>
      <c r="O68" s="635">
        <v>71.180000000000007</v>
      </c>
      <c r="P68" s="636"/>
      <c r="Q68" s="196"/>
      <c r="R68" s="637"/>
      <c r="S68" s="637"/>
      <c r="T68" s="637"/>
      <c r="U68" s="637"/>
      <c r="V68" s="637"/>
    </row>
    <row r="69" spans="1:22" hidden="1">
      <c r="A69" s="579">
        <v>1</v>
      </c>
      <c r="B69" s="2510"/>
      <c r="C69" s="593" t="s">
        <v>8625</v>
      </c>
      <c r="D69" s="593" t="s">
        <v>5571</v>
      </c>
      <c r="E69" s="208" t="s">
        <v>5572</v>
      </c>
      <c r="F69" s="594" t="s">
        <v>5573</v>
      </c>
      <c r="G69" s="208" t="s">
        <v>5574</v>
      </c>
      <c r="H69" s="595" t="s">
        <v>6455</v>
      </c>
      <c r="I69" s="595" t="s">
        <v>4817</v>
      </c>
      <c r="J69" s="595">
        <v>40</v>
      </c>
      <c r="K69" s="596" t="e">
        <f t="shared" si="1"/>
        <v>#REF!</v>
      </c>
      <c r="L69" s="613" t="e">
        <f>M69*#REF!</f>
        <v>#REF!</v>
      </c>
      <c r="M69" s="608" t="e">
        <f>O69*#REF!+1.5</f>
        <v>#REF!</v>
      </c>
      <c r="N69" s="244">
        <v>94.45</v>
      </c>
      <c r="O69" s="2085">
        <v>102.92</v>
      </c>
    </row>
    <row r="70" spans="1:22" s="157" customFormat="1" ht="12.75" hidden="1" customHeight="1">
      <c r="A70" s="183">
        <v>0</v>
      </c>
      <c r="B70" s="171"/>
      <c r="C70" s="174" t="s">
        <v>8625</v>
      </c>
      <c r="D70" s="174" t="s">
        <v>5575</v>
      </c>
      <c r="E70" s="172" t="s">
        <v>5572</v>
      </c>
      <c r="F70" s="172" t="s">
        <v>5573</v>
      </c>
      <c r="G70" s="172" t="s">
        <v>5574</v>
      </c>
      <c r="H70" s="242" t="s">
        <v>8391</v>
      </c>
      <c r="I70" s="242" t="s">
        <v>4821</v>
      </c>
      <c r="J70" s="242">
        <v>120</v>
      </c>
      <c r="K70" s="619" t="e">
        <f t="shared" si="1"/>
        <v>#REF!</v>
      </c>
      <c r="L70" s="173" t="e">
        <f>M70*#REF!</f>
        <v>#REF!</v>
      </c>
      <c r="M70" s="639" t="e">
        <f>O70*#REF!+2</f>
        <v>#REF!</v>
      </c>
      <c r="N70" s="157">
        <v>278.99</v>
      </c>
      <c r="O70" s="157">
        <v>304.26</v>
      </c>
    </row>
    <row r="71" spans="1:22" hidden="1">
      <c r="A71" s="579">
        <v>1</v>
      </c>
      <c r="B71" s="2510"/>
      <c r="C71" s="593" t="s">
        <v>8625</v>
      </c>
      <c r="D71" s="593" t="s">
        <v>5576</v>
      </c>
      <c r="E71" s="208" t="s">
        <v>5577</v>
      </c>
      <c r="F71" s="594" t="s">
        <v>5578</v>
      </c>
      <c r="G71" s="208" t="s">
        <v>5579</v>
      </c>
      <c r="H71" s="595" t="s">
        <v>4775</v>
      </c>
      <c r="I71" s="595"/>
      <c r="J71" s="595">
        <v>100</v>
      </c>
      <c r="K71" s="596" t="e">
        <f t="shared" si="1"/>
        <v>#REF!</v>
      </c>
      <c r="L71" s="613" t="e">
        <f>M71*#REF!</f>
        <v>#REF!</v>
      </c>
      <c r="M71" s="608" t="e">
        <f>O71*#REF!+1.5</f>
        <v>#REF!</v>
      </c>
      <c r="N71" s="244">
        <v>7.63</v>
      </c>
      <c r="O71" s="244">
        <v>7.63</v>
      </c>
    </row>
    <row r="72" spans="1:22" hidden="1">
      <c r="A72" s="579">
        <v>1</v>
      </c>
      <c r="B72" s="2510"/>
      <c r="C72" s="593" t="s">
        <v>8625</v>
      </c>
      <c r="D72" s="593" t="s">
        <v>5580</v>
      </c>
      <c r="E72" s="208" t="s">
        <v>5581</v>
      </c>
      <c r="F72" s="594"/>
      <c r="G72" s="208" t="s">
        <v>5582</v>
      </c>
      <c r="H72" s="595" t="s">
        <v>5583</v>
      </c>
      <c r="I72" s="595"/>
      <c r="J72" s="595">
        <v>2</v>
      </c>
      <c r="K72" s="596" t="e">
        <f t="shared" si="1"/>
        <v>#REF!</v>
      </c>
      <c r="L72" s="613" t="e">
        <f>M72*#REF!</f>
        <v>#REF!</v>
      </c>
      <c r="M72" s="608" t="e">
        <f>O72*#REF!+1.5</f>
        <v>#REF!</v>
      </c>
      <c r="N72" s="244">
        <v>36.340000000000003</v>
      </c>
      <c r="O72" s="2085">
        <v>40.130000000000003</v>
      </c>
    </row>
    <row r="73" spans="1:22" hidden="1">
      <c r="A73" s="579">
        <v>1</v>
      </c>
      <c r="B73" s="2256"/>
      <c r="C73" s="597" t="s">
        <v>8625</v>
      </c>
      <c r="D73" s="597" t="s">
        <v>5584</v>
      </c>
      <c r="E73" s="598" t="s">
        <v>5585</v>
      </c>
      <c r="F73" s="594" t="s">
        <v>3550</v>
      </c>
      <c r="G73" s="208" t="s">
        <v>3551</v>
      </c>
      <c r="H73" s="600" t="s">
        <v>5583</v>
      </c>
      <c r="I73" s="600"/>
      <c r="J73" s="600">
        <v>2</v>
      </c>
      <c r="K73" s="601" t="e">
        <f t="shared" si="1"/>
        <v>#REF!</v>
      </c>
      <c r="L73" s="617" t="e">
        <f>M73*#REF!</f>
        <v>#REF!</v>
      </c>
      <c r="M73" s="609" t="e">
        <f>O73*#REF!+1.5</f>
        <v>#REF!</v>
      </c>
      <c r="N73" s="244">
        <v>31.69</v>
      </c>
      <c r="O73" s="2085">
        <v>35.03</v>
      </c>
    </row>
    <row r="74" spans="1:22" s="638" customFormat="1" hidden="1">
      <c r="A74" s="183">
        <v>0</v>
      </c>
      <c r="B74" s="167"/>
      <c r="C74" s="640" t="s">
        <v>8625</v>
      </c>
      <c r="D74" s="640">
        <v>605803</v>
      </c>
      <c r="E74" s="641" t="s">
        <v>3552</v>
      </c>
      <c r="F74" s="641" t="s">
        <v>3553</v>
      </c>
      <c r="G74" s="641" t="s">
        <v>3554</v>
      </c>
      <c r="H74" s="642" t="s">
        <v>8442</v>
      </c>
      <c r="I74" s="642" t="s">
        <v>9339</v>
      </c>
      <c r="J74" s="642">
        <v>3</v>
      </c>
      <c r="K74" s="643" t="e">
        <f t="shared" si="1"/>
        <v>#REF!</v>
      </c>
      <c r="L74" s="644" t="e">
        <f>M74*#REF!</f>
        <v>#REF!</v>
      </c>
      <c r="M74" s="169" t="e">
        <f>O74*#REF!+2</f>
        <v>#REF!</v>
      </c>
      <c r="N74" s="645"/>
      <c r="O74" s="645">
        <v>47.07</v>
      </c>
      <c r="P74" s="646"/>
      <c r="Q74" s="196"/>
      <c r="R74" s="647"/>
      <c r="S74" s="647"/>
      <c r="T74" s="647"/>
      <c r="U74" s="647"/>
      <c r="V74" s="647"/>
    </row>
    <row r="75" spans="1:22" s="293" customFormat="1" hidden="1">
      <c r="A75" s="256">
        <v>0</v>
      </c>
      <c r="B75" s="593"/>
      <c r="C75" s="341" t="s">
        <v>8622</v>
      </c>
      <c r="D75" s="473" t="s">
        <v>3555</v>
      </c>
      <c r="E75" s="648" t="s">
        <v>3556</v>
      </c>
      <c r="F75" s="648" t="s">
        <v>3557</v>
      </c>
      <c r="G75" s="648" t="s">
        <v>3558</v>
      </c>
      <c r="H75" s="409" t="s">
        <v>5570</v>
      </c>
      <c r="I75" s="335" t="s">
        <v>9339</v>
      </c>
      <c r="J75" s="335">
        <v>40</v>
      </c>
      <c r="K75" s="352" t="e">
        <f t="shared" si="1"/>
        <v>#REF!</v>
      </c>
      <c r="L75" s="649" t="e">
        <f>M75*#REF!</f>
        <v>#REF!</v>
      </c>
      <c r="M75" s="650" t="e">
        <f>O75*#REF!+1.5</f>
        <v>#REF!</v>
      </c>
      <c r="N75" s="651">
        <v>28</v>
      </c>
      <c r="O75" s="651">
        <v>28</v>
      </c>
      <c r="P75" s="652"/>
      <c r="Q75" s="653"/>
      <c r="R75" s="654"/>
      <c r="S75" s="654"/>
      <c r="T75" s="655"/>
      <c r="U75" s="656"/>
      <c r="V75" s="656"/>
    </row>
    <row r="76" spans="1:22" s="638" customFormat="1" ht="12.75" hidden="1" customHeight="1">
      <c r="A76" s="183">
        <v>0</v>
      </c>
      <c r="B76" s="171"/>
      <c r="C76" s="657" t="s">
        <v>8622</v>
      </c>
      <c r="D76" s="658" t="s">
        <v>3559</v>
      </c>
      <c r="E76" s="659" t="s">
        <v>5557</v>
      </c>
      <c r="F76" s="659" t="s">
        <v>5558</v>
      </c>
      <c r="G76" s="659" t="s">
        <v>5559</v>
      </c>
      <c r="H76" s="660" t="s">
        <v>3560</v>
      </c>
      <c r="I76" s="661" t="s">
        <v>9339</v>
      </c>
      <c r="J76" s="661">
        <v>160</v>
      </c>
      <c r="K76" s="662" t="e">
        <f t="shared" si="1"/>
        <v>#REF!</v>
      </c>
      <c r="L76" s="644" t="e">
        <f>M76*#REF!</f>
        <v>#REF!</v>
      </c>
      <c r="M76" s="663"/>
      <c r="N76" s="664" t="s">
        <v>5558</v>
      </c>
      <c r="O76" s="665"/>
      <c r="P76" s="637"/>
      <c r="Q76" s="196"/>
      <c r="R76" s="666"/>
      <c r="S76" s="666"/>
      <c r="T76" s="647"/>
      <c r="U76" s="647"/>
      <c r="V76" s="647"/>
    </row>
    <row r="77" spans="1:22" s="638" customFormat="1" ht="12.75" hidden="1" customHeight="1">
      <c r="A77" s="183">
        <v>0</v>
      </c>
      <c r="B77" s="171"/>
      <c r="C77" s="657" t="s">
        <v>8622</v>
      </c>
      <c r="D77" s="658" t="s">
        <v>3561</v>
      </c>
      <c r="E77" s="667" t="s">
        <v>3562</v>
      </c>
      <c r="F77" s="667" t="s">
        <v>3563</v>
      </c>
      <c r="G77" s="667" t="s">
        <v>3564</v>
      </c>
      <c r="H77" s="660"/>
      <c r="I77" s="661"/>
      <c r="J77" s="661"/>
      <c r="K77" s="662"/>
      <c r="L77" s="644" t="e">
        <f>M77*#REF!</f>
        <v>#REF!</v>
      </c>
      <c r="M77" s="663"/>
      <c r="N77" s="664"/>
      <c r="O77" s="665"/>
      <c r="P77" s="668"/>
      <c r="Q77" s="196"/>
      <c r="R77" s="666"/>
      <c r="S77" s="647"/>
      <c r="T77" s="647"/>
      <c r="U77" s="647"/>
      <c r="V77" s="647"/>
    </row>
    <row r="78" spans="1:22" s="638" customFormat="1" ht="12.75" hidden="1" customHeight="1">
      <c r="A78" s="183">
        <v>0</v>
      </c>
      <c r="B78" s="171"/>
      <c r="C78" s="657" t="s">
        <v>8622</v>
      </c>
      <c r="D78" s="658" t="s">
        <v>3565</v>
      </c>
      <c r="E78" s="667" t="s">
        <v>3566</v>
      </c>
      <c r="F78" s="667" t="s">
        <v>3567</v>
      </c>
      <c r="G78" s="667" t="s">
        <v>3568</v>
      </c>
      <c r="H78" s="660"/>
      <c r="I78" s="661"/>
      <c r="J78" s="661"/>
      <c r="K78" s="662"/>
      <c r="L78" s="644" t="e">
        <f>M78*#REF!</f>
        <v>#REF!</v>
      </c>
      <c r="M78" s="663"/>
      <c r="N78" s="664"/>
      <c r="O78" s="665"/>
      <c r="P78" s="668"/>
      <c r="Q78" s="196"/>
      <c r="R78" s="666"/>
      <c r="S78" s="647"/>
      <c r="T78" s="647"/>
      <c r="U78" s="647"/>
      <c r="V78" s="647"/>
    </row>
    <row r="79" spans="1:22" s="638" customFormat="1" ht="12.75" hidden="1" customHeight="1">
      <c r="A79" s="183">
        <v>0</v>
      </c>
      <c r="B79" s="171"/>
      <c r="C79" s="657" t="s">
        <v>8622</v>
      </c>
      <c r="D79" s="658" t="s">
        <v>3569</v>
      </c>
      <c r="E79" s="667" t="s">
        <v>3570</v>
      </c>
      <c r="F79" s="667" t="s">
        <v>3571</v>
      </c>
      <c r="G79" s="667" t="s">
        <v>3572</v>
      </c>
      <c r="H79" s="660"/>
      <c r="I79" s="661"/>
      <c r="J79" s="661"/>
      <c r="K79" s="662"/>
      <c r="L79" s="644" t="e">
        <f>M79*#REF!</f>
        <v>#REF!</v>
      </c>
      <c r="M79" s="663"/>
      <c r="N79" s="664"/>
      <c r="O79" s="665"/>
      <c r="P79" s="668"/>
      <c r="Q79" s="196"/>
      <c r="R79" s="666"/>
      <c r="S79" s="647"/>
      <c r="T79" s="647"/>
      <c r="U79" s="647"/>
      <c r="V79" s="647"/>
    </row>
    <row r="80" spans="1:22" s="638" customFormat="1" ht="12.75" hidden="1" customHeight="1">
      <c r="A80" s="183">
        <v>0</v>
      </c>
      <c r="B80" s="171"/>
      <c r="C80" s="657" t="s">
        <v>8622</v>
      </c>
      <c r="D80" s="658" t="s">
        <v>3573</v>
      </c>
      <c r="E80" s="667" t="s">
        <v>3574</v>
      </c>
      <c r="F80" s="667" t="s">
        <v>3575</v>
      </c>
      <c r="G80" s="667" t="s">
        <v>3576</v>
      </c>
      <c r="H80" s="660"/>
      <c r="I80" s="661"/>
      <c r="J80" s="661"/>
      <c r="K80" s="662"/>
      <c r="L80" s="644" t="e">
        <f>M80*#REF!</f>
        <v>#REF!</v>
      </c>
      <c r="M80" s="663"/>
      <c r="N80" s="664"/>
      <c r="O80" s="665"/>
      <c r="P80" s="668"/>
      <c r="Q80" s="196"/>
      <c r="R80" s="666"/>
      <c r="S80" s="647"/>
      <c r="T80" s="647"/>
      <c r="U80" s="647"/>
      <c r="V80" s="647"/>
    </row>
    <row r="81" spans="1:27" s="638" customFormat="1" ht="12.75" hidden="1" customHeight="1">
      <c r="A81" s="183">
        <v>0</v>
      </c>
      <c r="B81" s="171"/>
      <c r="C81" s="657" t="s">
        <v>8622</v>
      </c>
      <c r="D81" s="658" t="s">
        <v>3577</v>
      </c>
      <c r="E81" s="667" t="s">
        <v>3578</v>
      </c>
      <c r="F81" s="667" t="s">
        <v>3579</v>
      </c>
      <c r="G81" s="667" t="s">
        <v>3580</v>
      </c>
      <c r="H81" s="660"/>
      <c r="I81" s="661"/>
      <c r="J81" s="661"/>
      <c r="K81" s="662"/>
      <c r="L81" s="644" t="e">
        <f>M81*#REF!</f>
        <v>#REF!</v>
      </c>
      <c r="M81" s="663"/>
      <c r="N81" s="664"/>
      <c r="O81" s="665"/>
      <c r="P81" s="668"/>
      <c r="Q81" s="196"/>
      <c r="R81" s="666"/>
      <c r="S81" s="647"/>
      <c r="T81" s="647"/>
      <c r="U81" s="647"/>
      <c r="V81" s="647"/>
    </row>
    <row r="82" spans="1:27" s="638" customFormat="1" ht="12.75" hidden="1" customHeight="1">
      <c r="A82" s="183">
        <v>0</v>
      </c>
      <c r="B82" s="171"/>
      <c r="C82" s="657" t="s">
        <v>8622</v>
      </c>
      <c r="D82" s="658" t="s">
        <v>3581</v>
      </c>
      <c r="E82" s="667" t="s">
        <v>3582</v>
      </c>
      <c r="F82" s="667" t="s">
        <v>3583</v>
      </c>
      <c r="G82" s="667" t="s">
        <v>3584</v>
      </c>
      <c r="H82" s="660"/>
      <c r="I82" s="661"/>
      <c r="J82" s="661"/>
      <c r="K82" s="662"/>
      <c r="L82" s="644" t="e">
        <f>M82*#REF!</f>
        <v>#REF!</v>
      </c>
      <c r="M82" s="663"/>
      <c r="N82" s="664"/>
      <c r="O82" s="665"/>
      <c r="P82" s="668"/>
      <c r="Q82" s="196"/>
      <c r="R82" s="666"/>
      <c r="S82" s="647"/>
      <c r="T82" s="647"/>
      <c r="U82" s="647"/>
      <c r="V82" s="647"/>
    </row>
    <row r="83" spans="1:27" s="638" customFormat="1" ht="12.75" hidden="1" customHeight="1">
      <c r="A83" s="183">
        <v>0</v>
      </c>
      <c r="B83" s="171"/>
      <c r="C83" s="657" t="s">
        <v>8622</v>
      </c>
      <c r="D83" s="658" t="s">
        <v>3585</v>
      </c>
      <c r="E83" s="667" t="s">
        <v>3586</v>
      </c>
      <c r="F83" s="667" t="s">
        <v>3587</v>
      </c>
      <c r="G83" s="667" t="s">
        <v>3588</v>
      </c>
      <c r="H83" s="660"/>
      <c r="I83" s="661"/>
      <c r="J83" s="661"/>
      <c r="K83" s="662"/>
      <c r="L83" s="644" t="e">
        <f>M83*#REF!</f>
        <v>#REF!</v>
      </c>
      <c r="M83" s="663"/>
      <c r="N83" s="664"/>
      <c r="O83" s="665"/>
      <c r="P83" s="668"/>
      <c r="Q83" s="196"/>
      <c r="R83" s="666"/>
      <c r="S83" s="647"/>
      <c r="T83" s="647"/>
      <c r="U83" s="647"/>
      <c r="V83" s="647"/>
    </row>
    <row r="84" spans="1:27" s="638" customFormat="1" ht="12.75" hidden="1" customHeight="1">
      <c r="A84" s="183">
        <v>0</v>
      </c>
      <c r="B84" s="171"/>
      <c r="C84" s="657" t="s">
        <v>8622</v>
      </c>
      <c r="D84" s="658" t="s">
        <v>3589</v>
      </c>
      <c r="E84" s="659" t="s">
        <v>3590</v>
      </c>
      <c r="F84" s="659" t="s">
        <v>3591</v>
      </c>
      <c r="G84" s="659" t="s">
        <v>3592</v>
      </c>
      <c r="H84" s="660" t="s">
        <v>7890</v>
      </c>
      <c r="I84" s="669" t="s">
        <v>9339</v>
      </c>
      <c r="J84" s="661">
        <v>1</v>
      </c>
      <c r="K84" s="670" t="e">
        <f t="shared" ref="K84:K116" si="2">L84/J84</f>
        <v>#REF!</v>
      </c>
      <c r="L84" s="644" t="e">
        <f>M84*#REF!</f>
        <v>#REF!</v>
      </c>
      <c r="M84" s="671"/>
      <c r="N84" s="672"/>
      <c r="O84" s="665"/>
      <c r="Q84" s="196"/>
      <c r="R84" s="647"/>
      <c r="S84" s="647"/>
      <c r="T84" s="647"/>
      <c r="U84" s="647"/>
      <c r="V84" s="666"/>
    </row>
    <row r="85" spans="1:27" s="638" customFormat="1" ht="12.75" hidden="1" customHeight="1">
      <c r="A85" s="183">
        <v>0</v>
      </c>
      <c r="B85" s="167"/>
      <c r="C85" s="640" t="s">
        <v>8622</v>
      </c>
      <c r="D85" s="673" t="s">
        <v>3593</v>
      </c>
      <c r="E85" s="641" t="s">
        <v>3594</v>
      </c>
      <c r="F85" s="641" t="s">
        <v>3595</v>
      </c>
      <c r="G85" s="641" t="s">
        <v>3596</v>
      </c>
      <c r="H85" s="674" t="s">
        <v>7890</v>
      </c>
      <c r="I85" s="675" t="s">
        <v>9339</v>
      </c>
      <c r="J85" s="642">
        <v>1</v>
      </c>
      <c r="K85" s="676" t="e">
        <f t="shared" si="2"/>
        <v>#REF!</v>
      </c>
      <c r="L85" s="644" t="e">
        <f>M85*#REF!</f>
        <v>#REF!</v>
      </c>
      <c r="M85" s="644"/>
      <c r="N85" s="672"/>
      <c r="O85" s="665"/>
      <c r="Q85" s="13"/>
      <c r="R85" s="647"/>
      <c r="S85" s="647"/>
      <c r="T85" s="647"/>
      <c r="U85" s="647"/>
      <c r="V85" s="666"/>
    </row>
    <row r="86" spans="1:27" hidden="1">
      <c r="A86" s="256">
        <v>1</v>
      </c>
      <c r="B86" s="256"/>
      <c r="C86" s="256" t="s">
        <v>8625</v>
      </c>
      <c r="D86" s="256" t="s">
        <v>3597</v>
      </c>
      <c r="E86" s="258" t="s">
        <v>3598</v>
      </c>
      <c r="F86" s="258" t="s">
        <v>3599</v>
      </c>
      <c r="G86" s="258" t="s">
        <v>3600</v>
      </c>
      <c r="H86" s="259" t="s">
        <v>4817</v>
      </c>
      <c r="I86" s="259" t="s">
        <v>4853</v>
      </c>
      <c r="J86" s="259">
        <v>135</v>
      </c>
      <c r="K86" s="565" t="e">
        <f t="shared" si="2"/>
        <v>#REF!</v>
      </c>
      <c r="L86" s="566" t="e">
        <f>M86*#REF!</f>
        <v>#REF!</v>
      </c>
      <c r="M86" s="567" t="e">
        <f>O86*#REF!+1.5</f>
        <v>#REF!</v>
      </c>
      <c r="N86" s="244">
        <v>40.68</v>
      </c>
      <c r="O86" s="244">
        <v>40.68</v>
      </c>
    </row>
    <row r="87" spans="1:27" s="56" customFormat="1" ht="12.75" hidden="1" customHeight="1">
      <c r="A87" s="183">
        <v>0</v>
      </c>
      <c r="B87" s="167"/>
      <c r="C87" s="615" t="s">
        <v>8615</v>
      </c>
      <c r="D87" s="615" t="s">
        <v>3601</v>
      </c>
      <c r="E87" s="168" t="s">
        <v>3598</v>
      </c>
      <c r="F87" s="168" t="s">
        <v>3599</v>
      </c>
      <c r="G87" s="168" t="s">
        <v>3602</v>
      </c>
      <c r="H87" s="576" t="s">
        <v>8500</v>
      </c>
      <c r="I87" s="576" t="s">
        <v>4955</v>
      </c>
      <c r="J87" s="576">
        <v>62</v>
      </c>
      <c r="K87" s="616" t="e">
        <f t="shared" si="2"/>
        <v>#REF!</v>
      </c>
      <c r="L87" s="126" t="e">
        <f>M87*#REF!</f>
        <v>#REF!</v>
      </c>
      <c r="M87" s="119" t="e">
        <f>N87*#REF!+2</f>
        <v>#REF!</v>
      </c>
      <c r="N87" s="570">
        <v>62</v>
      </c>
      <c r="P87" s="571"/>
      <c r="Q87" s="571"/>
      <c r="R87" s="572"/>
      <c r="U87" s="572"/>
      <c r="V87" s="571"/>
      <c r="W87" s="573"/>
      <c r="X87" s="574"/>
      <c r="Y87" s="574"/>
      <c r="Z87" s="574"/>
      <c r="AA87" s="574"/>
    </row>
    <row r="88" spans="1:27" hidden="1">
      <c r="A88" s="256">
        <v>1</v>
      </c>
      <c r="B88" s="614"/>
      <c r="C88" s="614" t="s">
        <v>8625</v>
      </c>
      <c r="D88" s="614" t="s">
        <v>3603</v>
      </c>
      <c r="E88" s="207" t="s">
        <v>3604</v>
      </c>
      <c r="F88" s="207" t="s">
        <v>3605</v>
      </c>
      <c r="G88" s="207" t="s">
        <v>3606</v>
      </c>
      <c r="H88" s="604" t="s">
        <v>4879</v>
      </c>
      <c r="I88" s="604" t="s">
        <v>7843</v>
      </c>
      <c r="J88" s="604">
        <v>55</v>
      </c>
      <c r="K88" s="605" t="e">
        <f t="shared" si="2"/>
        <v>#REF!</v>
      </c>
      <c r="L88" s="606" t="e">
        <f>M88*#REF!</f>
        <v>#REF!</v>
      </c>
      <c r="M88" s="607" t="e">
        <f>O88*#REF!+1.5</f>
        <v>#REF!</v>
      </c>
      <c r="N88" s="244">
        <v>48.7</v>
      </c>
      <c r="O88" s="244">
        <v>48.7</v>
      </c>
    </row>
    <row r="89" spans="1:27" hidden="1">
      <c r="A89" s="256">
        <v>1</v>
      </c>
      <c r="B89" s="597"/>
      <c r="C89" s="597" t="s">
        <v>8625</v>
      </c>
      <c r="D89" s="597" t="s">
        <v>3607</v>
      </c>
      <c r="E89" s="598" t="s">
        <v>3608</v>
      </c>
      <c r="F89" s="598" t="s">
        <v>3609</v>
      </c>
      <c r="G89" s="598" t="s">
        <v>3610</v>
      </c>
      <c r="H89" s="600" t="s">
        <v>3611</v>
      </c>
      <c r="I89" s="600"/>
      <c r="J89" s="600">
        <v>0.5</v>
      </c>
      <c r="K89" s="601" t="e">
        <f t="shared" si="2"/>
        <v>#REF!</v>
      </c>
      <c r="L89" s="617" t="e">
        <f>M89*#REF!</f>
        <v>#REF!</v>
      </c>
      <c r="M89" s="609" t="e">
        <f>O89*#REF!+1.5</f>
        <v>#REF!</v>
      </c>
      <c r="N89" s="244">
        <v>33.380000000000003</v>
      </c>
      <c r="O89" s="2085">
        <v>40.130000000000003</v>
      </c>
    </row>
    <row r="90" spans="1:27" s="117" customFormat="1" ht="15" customHeight="1">
      <c r="A90" s="256">
        <v>1</v>
      </c>
      <c r="B90" s="614">
        <v>1</v>
      </c>
      <c r="C90" s="603" t="s">
        <v>8615</v>
      </c>
      <c r="D90" s="603" t="s">
        <v>3612</v>
      </c>
      <c r="E90" s="583" t="s">
        <v>9106</v>
      </c>
      <c r="F90" s="583" t="s">
        <v>3613</v>
      </c>
      <c r="G90" s="583" t="s">
        <v>9108</v>
      </c>
      <c r="H90" s="584" t="s">
        <v>8025</v>
      </c>
      <c r="I90" s="584" t="s">
        <v>4955</v>
      </c>
      <c r="J90" s="584">
        <v>75</v>
      </c>
      <c r="K90" s="610" t="e">
        <f t="shared" si="2"/>
        <v>#REF!</v>
      </c>
      <c r="L90" s="142" t="e">
        <f>M90*#REF!</f>
        <v>#REF!</v>
      </c>
      <c r="M90" s="611" t="e">
        <f>O90*#REF!+1.5</f>
        <v>#REF!</v>
      </c>
      <c r="N90" s="573">
        <v>171.16</v>
      </c>
      <c r="O90" s="573">
        <v>171.16</v>
      </c>
      <c r="P90" s="589"/>
      <c r="Q90" s="589"/>
      <c r="R90" s="590"/>
      <c r="U90" s="590"/>
      <c r="V90" s="589"/>
      <c r="W90" s="591"/>
      <c r="X90" s="592"/>
      <c r="Y90" s="592"/>
      <c r="Z90" s="592"/>
      <c r="AA90" s="592"/>
    </row>
    <row r="91" spans="1:27" ht="15" customHeight="1">
      <c r="A91" s="256">
        <v>1</v>
      </c>
      <c r="B91" s="597">
        <v>1</v>
      </c>
      <c r="C91" s="597" t="s">
        <v>8615</v>
      </c>
      <c r="D91" s="597" t="s">
        <v>3614</v>
      </c>
      <c r="E91" s="612" t="s">
        <v>3615</v>
      </c>
      <c r="F91" s="612" t="s">
        <v>3616</v>
      </c>
      <c r="G91" s="612" t="s">
        <v>3617</v>
      </c>
      <c r="H91" s="600" t="s">
        <v>5564</v>
      </c>
      <c r="I91" s="600"/>
      <c r="J91" s="600">
        <v>10</v>
      </c>
      <c r="K91" s="601" t="e">
        <f t="shared" si="2"/>
        <v>#REF!</v>
      </c>
      <c r="L91" s="95" t="e">
        <f>M91*#REF!</f>
        <v>#REF!</v>
      </c>
      <c r="M91" s="602" t="e">
        <f>O91*#REF!+1.5</f>
        <v>#REF!</v>
      </c>
      <c r="N91" s="244">
        <v>80</v>
      </c>
      <c r="O91" s="244">
        <v>80</v>
      </c>
    </row>
    <row r="92" spans="1:27" ht="15" hidden="1" customHeight="1">
      <c r="A92" s="256">
        <v>1</v>
      </c>
      <c r="B92" s="614"/>
      <c r="C92" s="614" t="s">
        <v>8625</v>
      </c>
      <c r="D92" s="614" t="s">
        <v>3618</v>
      </c>
      <c r="E92" s="207" t="s">
        <v>3619</v>
      </c>
      <c r="F92" s="581"/>
      <c r="G92" s="581"/>
      <c r="H92" s="604" t="s">
        <v>4817</v>
      </c>
      <c r="I92" s="604" t="s">
        <v>4853</v>
      </c>
      <c r="J92" s="604">
        <v>135</v>
      </c>
      <c r="K92" s="605" t="e">
        <f>L92/J92</f>
        <v>#REF!</v>
      </c>
      <c r="L92" s="606" t="e">
        <f>M92*#REF!</f>
        <v>#REF!</v>
      </c>
      <c r="M92" s="607" t="e">
        <f>O92*#REF!+1.5</f>
        <v>#REF!</v>
      </c>
      <c r="O92" s="2085">
        <v>40.68</v>
      </c>
    </row>
    <row r="93" spans="1:27" ht="13.5" hidden="1" customHeight="1">
      <c r="A93" s="256">
        <v>1</v>
      </c>
      <c r="B93" s="593"/>
      <c r="C93" s="593" t="s">
        <v>8625</v>
      </c>
      <c r="D93" s="593" t="s">
        <v>3620</v>
      </c>
      <c r="E93" s="208" t="s">
        <v>3619</v>
      </c>
      <c r="F93" s="207" t="s">
        <v>3621</v>
      </c>
      <c r="G93" s="207" t="s">
        <v>3622</v>
      </c>
      <c r="H93" s="595" t="s">
        <v>4817</v>
      </c>
      <c r="I93" s="595" t="s">
        <v>4853</v>
      </c>
      <c r="J93" s="595">
        <v>135</v>
      </c>
      <c r="K93" s="601" t="e">
        <f>L93/J92</f>
        <v>#REF!</v>
      </c>
      <c r="L93" s="613" t="e">
        <f>M93*#REF!</f>
        <v>#REF!</v>
      </c>
      <c r="M93" s="609" t="e">
        <f>O93*#REF!+1.5</f>
        <v>#REF!</v>
      </c>
      <c r="N93" s="244">
        <v>46</v>
      </c>
      <c r="O93" s="244">
        <v>46</v>
      </c>
    </row>
    <row r="94" spans="1:27" s="56" customFormat="1" ht="12.75" hidden="1" customHeight="1">
      <c r="A94" s="183">
        <v>0</v>
      </c>
      <c r="B94" s="167"/>
      <c r="C94" s="615" t="s">
        <v>8615</v>
      </c>
      <c r="D94" s="615" t="s">
        <v>3623</v>
      </c>
      <c r="E94" s="168" t="s">
        <v>3619</v>
      </c>
      <c r="F94" s="168" t="s">
        <v>3621</v>
      </c>
      <c r="G94" s="168" t="s">
        <v>3624</v>
      </c>
      <c r="H94" s="576" t="s">
        <v>3625</v>
      </c>
      <c r="I94" s="576" t="s">
        <v>4955</v>
      </c>
      <c r="J94" s="576">
        <v>70.5</v>
      </c>
      <c r="K94" s="616" t="e">
        <f t="shared" si="2"/>
        <v>#REF!</v>
      </c>
      <c r="L94" s="126" t="e">
        <f>M94*#REF!</f>
        <v>#REF!</v>
      </c>
      <c r="M94" s="119" t="e">
        <f>N94*#REF!+1.5</f>
        <v>#REF!</v>
      </c>
      <c r="N94" s="570">
        <v>70.5</v>
      </c>
      <c r="P94" s="571"/>
      <c r="Q94" s="571"/>
      <c r="R94" s="572"/>
      <c r="U94" s="572"/>
      <c r="V94" s="571"/>
      <c r="W94" s="573"/>
      <c r="X94" s="574"/>
      <c r="Y94" s="574"/>
      <c r="Z94" s="574"/>
      <c r="AA94" s="574"/>
    </row>
    <row r="95" spans="1:27" hidden="1">
      <c r="A95" s="256">
        <v>1</v>
      </c>
      <c r="B95" s="614"/>
      <c r="C95" s="614" t="s">
        <v>8625</v>
      </c>
      <c r="D95" s="614" t="s">
        <v>3626</v>
      </c>
      <c r="E95" s="207" t="s">
        <v>3627</v>
      </c>
      <c r="F95" s="207" t="s">
        <v>3628</v>
      </c>
      <c r="G95" s="207" t="s">
        <v>3629</v>
      </c>
      <c r="H95" s="604" t="s">
        <v>4817</v>
      </c>
      <c r="I95" s="604" t="s">
        <v>4853</v>
      </c>
      <c r="J95" s="604">
        <v>135</v>
      </c>
      <c r="K95" s="565" t="e">
        <f t="shared" si="2"/>
        <v>#REF!</v>
      </c>
      <c r="L95" s="606" t="e">
        <f>M95*#REF!</f>
        <v>#REF!</v>
      </c>
      <c r="M95" s="567" t="e">
        <f>O95*#REF!+1.5</f>
        <v>#REF!</v>
      </c>
      <c r="N95" s="244">
        <v>40.68</v>
      </c>
      <c r="O95" s="244">
        <v>40.68</v>
      </c>
    </row>
    <row r="96" spans="1:27" s="56" customFormat="1" ht="12.75" hidden="1" customHeight="1">
      <c r="A96" s="183">
        <v>0</v>
      </c>
      <c r="B96" s="167"/>
      <c r="C96" s="615" t="s">
        <v>8615</v>
      </c>
      <c r="D96" s="615" t="s">
        <v>3630</v>
      </c>
      <c r="E96" s="168" t="s">
        <v>3627</v>
      </c>
      <c r="F96" s="168" t="s">
        <v>3628</v>
      </c>
      <c r="G96" s="168" t="s">
        <v>3631</v>
      </c>
      <c r="H96" s="576" t="s">
        <v>8500</v>
      </c>
      <c r="I96" s="576" t="s">
        <v>4955</v>
      </c>
      <c r="J96" s="576">
        <v>62</v>
      </c>
      <c r="K96" s="616" t="e">
        <f t="shared" si="2"/>
        <v>#REF!</v>
      </c>
      <c r="L96" s="126" t="e">
        <f>M96*#REF!</f>
        <v>#REF!</v>
      </c>
      <c r="M96" s="119" t="e">
        <f>N96*#REF!+2</f>
        <v>#REF!</v>
      </c>
      <c r="N96" s="570">
        <v>62</v>
      </c>
      <c r="P96" s="571"/>
      <c r="Q96" s="571"/>
      <c r="R96" s="572"/>
      <c r="U96" s="572"/>
      <c r="V96" s="571"/>
      <c r="W96" s="573"/>
      <c r="X96" s="574"/>
      <c r="Y96" s="574"/>
      <c r="Z96" s="574"/>
      <c r="AA96" s="574"/>
    </row>
    <row r="97" spans="1:27" hidden="1">
      <c r="A97" s="256">
        <v>1</v>
      </c>
      <c r="B97" s="256"/>
      <c r="C97" s="256" t="s">
        <v>8625</v>
      </c>
      <c r="D97" s="256" t="s">
        <v>3632</v>
      </c>
      <c r="E97" s="258" t="s">
        <v>3633</v>
      </c>
      <c r="F97" s="258" t="s">
        <v>3634</v>
      </c>
      <c r="G97" s="258" t="s">
        <v>3635</v>
      </c>
      <c r="H97" s="259" t="s">
        <v>4879</v>
      </c>
      <c r="I97" s="259" t="s">
        <v>7843</v>
      </c>
      <c r="J97" s="259">
        <v>55</v>
      </c>
      <c r="K97" s="565" t="e">
        <f t="shared" si="2"/>
        <v>#REF!</v>
      </c>
      <c r="L97" s="566" t="e">
        <f>M97*#REF!</f>
        <v>#REF!</v>
      </c>
      <c r="M97" s="567" t="e">
        <f>O97*#REF!+1.5</f>
        <v>#REF!</v>
      </c>
      <c r="N97" s="244">
        <v>41.67</v>
      </c>
      <c r="O97" s="244">
        <v>41.67</v>
      </c>
    </row>
    <row r="98" spans="1:27" hidden="1">
      <c r="A98" s="256">
        <v>1</v>
      </c>
      <c r="B98" s="614"/>
      <c r="C98" s="614" t="s">
        <v>8625</v>
      </c>
      <c r="D98" s="614" t="s">
        <v>3636</v>
      </c>
      <c r="E98" s="207" t="s">
        <v>3637</v>
      </c>
      <c r="F98" s="207" t="s">
        <v>3638</v>
      </c>
      <c r="G98" s="207" t="s">
        <v>3637</v>
      </c>
      <c r="H98" s="604" t="s">
        <v>4817</v>
      </c>
      <c r="I98" s="604" t="s">
        <v>4853</v>
      </c>
      <c r="J98" s="604">
        <v>135</v>
      </c>
      <c r="K98" s="565" t="e">
        <f t="shared" si="2"/>
        <v>#REF!</v>
      </c>
      <c r="L98" s="606" t="e">
        <f>M98*#REF!</f>
        <v>#REF!</v>
      </c>
      <c r="M98" s="567" t="e">
        <f>O98*#REF!+1.5</f>
        <v>#REF!</v>
      </c>
      <c r="N98" s="244">
        <v>29.95</v>
      </c>
      <c r="O98" s="244">
        <v>29.95</v>
      </c>
    </row>
    <row r="99" spans="1:27" s="56" customFormat="1" ht="12.75" hidden="1" customHeight="1">
      <c r="A99" s="183">
        <v>0</v>
      </c>
      <c r="B99" s="167"/>
      <c r="C99" s="615" t="s">
        <v>8615</v>
      </c>
      <c r="D99" s="615" t="s">
        <v>3639</v>
      </c>
      <c r="E99" s="168" t="s">
        <v>3637</v>
      </c>
      <c r="F99" s="677" t="s">
        <v>3638</v>
      </c>
      <c r="G99" s="168" t="s">
        <v>3637</v>
      </c>
      <c r="H99" s="576" t="s">
        <v>6759</v>
      </c>
      <c r="I99" s="576" t="s">
        <v>4955</v>
      </c>
      <c r="J99" s="576">
        <v>63.5</v>
      </c>
      <c r="K99" s="616" t="e">
        <f t="shared" si="2"/>
        <v>#REF!</v>
      </c>
      <c r="L99" s="126" t="e">
        <f>M99*#REF!</f>
        <v>#REF!</v>
      </c>
      <c r="M99" s="119" t="e">
        <f>N99*#REF!+2</f>
        <v>#REF!</v>
      </c>
      <c r="N99" s="570">
        <v>67.31</v>
      </c>
      <c r="P99" s="571"/>
      <c r="Q99" s="571"/>
      <c r="R99" s="572"/>
      <c r="U99" s="572"/>
      <c r="V99" s="571"/>
      <c r="W99" s="573"/>
      <c r="X99" s="574"/>
      <c r="Y99" s="574"/>
      <c r="Z99" s="574"/>
      <c r="AA99" s="574"/>
    </row>
    <row r="100" spans="1:27" hidden="1">
      <c r="A100" s="256">
        <v>1</v>
      </c>
      <c r="B100" s="256"/>
      <c r="C100" s="256" t="s">
        <v>8625</v>
      </c>
      <c r="D100" s="256" t="s">
        <v>3640</v>
      </c>
      <c r="E100" s="258" t="s">
        <v>3641</v>
      </c>
      <c r="F100" s="207" t="s">
        <v>3642</v>
      </c>
      <c r="G100" s="207" t="s">
        <v>3641</v>
      </c>
      <c r="H100" s="259" t="s">
        <v>4817</v>
      </c>
      <c r="I100" s="259" t="s">
        <v>4853</v>
      </c>
      <c r="J100" s="259">
        <v>135</v>
      </c>
      <c r="K100" s="565" t="e">
        <f t="shared" si="2"/>
        <v>#REF!</v>
      </c>
      <c r="L100" s="566" t="e">
        <f>M100*#REF!</f>
        <v>#REF!</v>
      </c>
      <c r="M100" s="567" t="e">
        <f>O100*#REF!+1.5</f>
        <v>#REF!</v>
      </c>
      <c r="N100" s="244">
        <v>29.95</v>
      </c>
      <c r="O100" s="244">
        <v>29.95</v>
      </c>
    </row>
    <row r="101" spans="1:27" s="56" customFormat="1" ht="12.75" hidden="1" customHeight="1">
      <c r="A101" s="183">
        <v>0</v>
      </c>
      <c r="B101" s="167"/>
      <c r="C101" s="615" t="s">
        <v>8615</v>
      </c>
      <c r="D101" s="615" t="s">
        <v>3643</v>
      </c>
      <c r="E101" s="213" t="s">
        <v>3641</v>
      </c>
      <c r="F101" s="677" t="s">
        <v>3642</v>
      </c>
      <c r="G101" s="213" t="s">
        <v>3641</v>
      </c>
      <c r="H101" s="576" t="s">
        <v>6759</v>
      </c>
      <c r="I101" s="576" t="s">
        <v>4955</v>
      </c>
      <c r="J101" s="576">
        <v>63.5</v>
      </c>
      <c r="K101" s="616" t="e">
        <f t="shared" si="2"/>
        <v>#REF!</v>
      </c>
      <c r="L101" s="126" t="e">
        <f>M101*#REF!</f>
        <v>#REF!</v>
      </c>
      <c r="M101" s="126" t="e">
        <f>N101*#REF!+2</f>
        <v>#REF!</v>
      </c>
      <c r="N101" s="570">
        <v>80.64</v>
      </c>
      <c r="P101" s="571"/>
      <c r="Q101" s="571"/>
      <c r="R101" s="572"/>
      <c r="U101" s="572"/>
      <c r="V101" s="571"/>
      <c r="W101" s="573"/>
      <c r="X101" s="574"/>
      <c r="Y101" s="574"/>
      <c r="Z101" s="574"/>
      <c r="AA101" s="574"/>
    </row>
    <row r="102" spans="1:27" hidden="1">
      <c r="A102" s="256">
        <v>1</v>
      </c>
      <c r="B102" s="614"/>
      <c r="C102" s="614" t="s">
        <v>8625</v>
      </c>
      <c r="D102" s="614" t="s">
        <v>3644</v>
      </c>
      <c r="E102" s="207" t="s">
        <v>3645</v>
      </c>
      <c r="F102" s="207" t="s">
        <v>3646</v>
      </c>
      <c r="G102" s="207" t="s">
        <v>3647</v>
      </c>
      <c r="H102" s="604" t="s">
        <v>4879</v>
      </c>
      <c r="I102" s="604" t="s">
        <v>7843</v>
      </c>
      <c r="J102" s="604">
        <v>55</v>
      </c>
      <c r="K102" s="565" t="e">
        <f t="shared" si="2"/>
        <v>#REF!</v>
      </c>
      <c r="L102" s="606" t="e">
        <f>M102*#REF!</f>
        <v>#REF!</v>
      </c>
      <c r="M102" s="567" t="e">
        <f>O102*#REF!+1.5</f>
        <v>#REF!</v>
      </c>
      <c r="N102" s="244">
        <v>65.75</v>
      </c>
      <c r="O102" s="244">
        <v>65.75</v>
      </c>
    </row>
    <row r="103" spans="1:27" hidden="1">
      <c r="A103" s="256">
        <v>1</v>
      </c>
      <c r="B103" s="256"/>
      <c r="C103" s="256" t="s">
        <v>8625</v>
      </c>
      <c r="D103" s="256" t="s">
        <v>3648</v>
      </c>
      <c r="E103" s="258" t="s">
        <v>3649</v>
      </c>
      <c r="F103" s="258" t="s">
        <v>3650</v>
      </c>
      <c r="G103" s="258" t="s">
        <v>3651</v>
      </c>
      <c r="H103" s="259" t="s">
        <v>4879</v>
      </c>
      <c r="I103" s="259" t="s">
        <v>7843</v>
      </c>
      <c r="J103" s="259">
        <v>55</v>
      </c>
      <c r="K103" s="565" t="e">
        <f t="shared" si="2"/>
        <v>#REF!</v>
      </c>
      <c r="L103" s="566" t="e">
        <f>M103*#REF!</f>
        <v>#REF!</v>
      </c>
      <c r="M103" s="567" t="e">
        <f>O103*#REF!+1.5</f>
        <v>#REF!</v>
      </c>
      <c r="N103" s="244">
        <v>65.75</v>
      </c>
      <c r="O103" s="244">
        <v>65.75</v>
      </c>
    </row>
    <row r="104" spans="1:27" s="117" customFormat="1" ht="13.5" customHeight="1">
      <c r="A104" s="256">
        <v>1</v>
      </c>
      <c r="B104" s="614">
        <v>1</v>
      </c>
      <c r="C104" s="603" t="s">
        <v>8615</v>
      </c>
      <c r="D104" s="603" t="s">
        <v>3652</v>
      </c>
      <c r="E104" s="583" t="s">
        <v>9643</v>
      </c>
      <c r="F104" s="583" t="s">
        <v>9645</v>
      </c>
      <c r="G104" s="583" t="s">
        <v>9644</v>
      </c>
      <c r="H104" s="584" t="s">
        <v>8025</v>
      </c>
      <c r="I104" s="584" t="s">
        <v>4955</v>
      </c>
      <c r="J104" s="584">
        <v>75</v>
      </c>
      <c r="K104" s="610" t="e">
        <f t="shared" si="2"/>
        <v>#REF!</v>
      </c>
      <c r="L104" s="142" t="e">
        <f>M104*#REF!</f>
        <v>#REF!</v>
      </c>
      <c r="M104" s="611" t="e">
        <f>O104*#REF!+1.5</f>
        <v>#REF!</v>
      </c>
      <c r="N104" s="573">
        <v>165</v>
      </c>
      <c r="O104" s="573">
        <v>165</v>
      </c>
      <c r="P104" s="589"/>
      <c r="Q104" s="589"/>
      <c r="R104" s="590"/>
      <c r="U104" s="590"/>
      <c r="V104" s="589"/>
      <c r="W104" s="591"/>
      <c r="X104" s="592"/>
      <c r="Y104" s="592"/>
      <c r="Z104" s="592"/>
      <c r="AA104" s="592"/>
    </row>
    <row r="105" spans="1:27" ht="13.5" customHeight="1">
      <c r="A105" s="256">
        <v>1</v>
      </c>
      <c r="B105" s="593">
        <v>1</v>
      </c>
      <c r="C105" s="593" t="s">
        <v>8615</v>
      </c>
      <c r="D105" s="593" t="s">
        <v>3653</v>
      </c>
      <c r="E105" s="581" t="s">
        <v>3654</v>
      </c>
      <c r="F105" s="581" t="s">
        <v>3655</v>
      </c>
      <c r="G105" s="581" t="s">
        <v>3656</v>
      </c>
      <c r="H105" s="595" t="s">
        <v>6779</v>
      </c>
      <c r="I105" s="595"/>
      <c r="J105" s="595">
        <v>5</v>
      </c>
      <c r="K105" s="596" t="e">
        <f t="shared" si="2"/>
        <v>#REF!</v>
      </c>
      <c r="L105" s="587" t="e">
        <f>M105*#REF!</f>
        <v>#REF!</v>
      </c>
      <c r="M105" s="588" t="e">
        <f>O105*#REF!+1.5</f>
        <v>#REF!</v>
      </c>
      <c r="N105" s="244">
        <v>125</v>
      </c>
      <c r="O105" s="244">
        <v>125</v>
      </c>
    </row>
    <row r="106" spans="1:27" ht="15" customHeight="1">
      <c r="A106" s="256">
        <v>1</v>
      </c>
      <c r="B106" s="593">
        <v>1</v>
      </c>
      <c r="C106" s="593" t="s">
        <v>8615</v>
      </c>
      <c r="D106" s="593" t="s">
        <v>3657</v>
      </c>
      <c r="E106" s="581" t="s">
        <v>3658</v>
      </c>
      <c r="F106" s="581" t="s">
        <v>3659</v>
      </c>
      <c r="G106" s="581" t="s">
        <v>3660</v>
      </c>
      <c r="H106" s="595" t="s">
        <v>6779</v>
      </c>
      <c r="I106" s="595"/>
      <c r="J106" s="595">
        <v>5</v>
      </c>
      <c r="K106" s="596" t="e">
        <f t="shared" si="2"/>
        <v>#REF!</v>
      </c>
      <c r="L106" s="587" t="e">
        <f>M106*#REF!</f>
        <v>#REF!</v>
      </c>
      <c r="M106" s="588" t="e">
        <f>O106*#REF!+1.5</f>
        <v>#REF!</v>
      </c>
      <c r="N106" s="244">
        <v>102</v>
      </c>
      <c r="O106" s="244">
        <v>102</v>
      </c>
    </row>
    <row r="107" spans="1:27" ht="14.25" customHeight="1">
      <c r="A107" s="256">
        <v>1</v>
      </c>
      <c r="B107" s="597">
        <v>1</v>
      </c>
      <c r="C107" s="597" t="s">
        <v>8615</v>
      </c>
      <c r="D107" s="597" t="s">
        <v>3661</v>
      </c>
      <c r="E107" s="612" t="s">
        <v>3662</v>
      </c>
      <c r="F107" s="612" t="s">
        <v>3663</v>
      </c>
      <c r="G107" s="612" t="s">
        <v>3664</v>
      </c>
      <c r="H107" s="600" t="s">
        <v>6779</v>
      </c>
      <c r="I107" s="600"/>
      <c r="J107" s="600">
        <v>5</v>
      </c>
      <c r="K107" s="601" t="e">
        <f t="shared" si="2"/>
        <v>#REF!</v>
      </c>
      <c r="L107" s="95" t="e">
        <f>M107*#REF!</f>
        <v>#REF!</v>
      </c>
      <c r="M107" s="602" t="e">
        <f>O107*#REF!+1.5</f>
        <v>#REF!</v>
      </c>
      <c r="N107" s="244">
        <v>102</v>
      </c>
      <c r="O107" s="244">
        <v>102</v>
      </c>
    </row>
    <row r="108" spans="1:27" ht="14.25" hidden="1" customHeight="1">
      <c r="A108" s="256">
        <v>1</v>
      </c>
      <c r="B108" s="614"/>
      <c r="C108" s="614" t="s">
        <v>8625</v>
      </c>
      <c r="D108" s="614" t="s">
        <v>3665</v>
      </c>
      <c r="E108" s="583" t="s">
        <v>9643</v>
      </c>
      <c r="F108" s="581" t="s">
        <v>9645</v>
      </c>
      <c r="G108" s="581" t="s">
        <v>9644</v>
      </c>
      <c r="H108" s="595" t="s">
        <v>4817</v>
      </c>
      <c r="I108" s="595" t="s">
        <v>4853</v>
      </c>
      <c r="J108" s="604">
        <v>135</v>
      </c>
      <c r="K108" s="605" t="e">
        <f t="shared" si="2"/>
        <v>#REF!</v>
      </c>
      <c r="L108" s="606" t="e">
        <f>M108*#REF!</f>
        <v>#REF!</v>
      </c>
      <c r="M108" s="607" t="e">
        <f>O108*#REF!+1.5</f>
        <v>#REF!</v>
      </c>
      <c r="N108" s="244">
        <v>258.14</v>
      </c>
      <c r="O108" s="244">
        <v>258.14</v>
      </c>
    </row>
    <row r="109" spans="1:27" hidden="1">
      <c r="A109" s="256">
        <v>1</v>
      </c>
      <c r="B109" s="593"/>
      <c r="C109" s="593" t="s">
        <v>8625</v>
      </c>
      <c r="D109" s="580" t="s">
        <v>3666</v>
      </c>
      <c r="E109" s="208" t="s">
        <v>3667</v>
      </c>
      <c r="F109" s="208" t="s">
        <v>3668</v>
      </c>
      <c r="G109" s="208" t="s">
        <v>3669</v>
      </c>
      <c r="H109" s="585" t="s">
        <v>7890</v>
      </c>
      <c r="I109" s="585"/>
      <c r="J109" s="595">
        <v>1</v>
      </c>
      <c r="K109" s="596" t="e">
        <f t="shared" si="2"/>
        <v>#REF!</v>
      </c>
      <c r="L109" s="587" t="e">
        <f>M109*#REF!</f>
        <v>#REF!</v>
      </c>
      <c r="M109" s="608" t="e">
        <f>O109*#REF!+1.5</f>
        <v>#REF!</v>
      </c>
      <c r="N109" s="244">
        <v>39.11</v>
      </c>
      <c r="O109" s="244">
        <v>39.11</v>
      </c>
    </row>
    <row r="110" spans="1:27" hidden="1">
      <c r="A110" s="256">
        <v>1</v>
      </c>
      <c r="B110" s="593"/>
      <c r="C110" s="593" t="s">
        <v>8625</v>
      </c>
      <c r="D110" s="580" t="s">
        <v>3670</v>
      </c>
      <c r="E110" s="208" t="s">
        <v>3667</v>
      </c>
      <c r="F110" s="208" t="s">
        <v>3668</v>
      </c>
      <c r="G110" s="208" t="s">
        <v>3669</v>
      </c>
      <c r="H110" s="585" t="s">
        <v>4879</v>
      </c>
      <c r="I110" s="585"/>
      <c r="J110" s="595">
        <v>5</v>
      </c>
      <c r="K110" s="596" t="e">
        <f t="shared" si="2"/>
        <v>#REF!</v>
      </c>
      <c r="L110" s="587" t="e">
        <f>M110*#REF!</f>
        <v>#REF!</v>
      </c>
      <c r="M110" s="608" t="e">
        <f>O110*#REF!+1.5</f>
        <v>#REF!</v>
      </c>
      <c r="N110" s="244">
        <v>174.8</v>
      </c>
      <c r="O110" s="244">
        <v>174.8</v>
      </c>
    </row>
    <row r="111" spans="1:27" hidden="1">
      <c r="A111" s="256">
        <v>1</v>
      </c>
      <c r="B111" s="593"/>
      <c r="C111" s="593" t="s">
        <v>8625</v>
      </c>
      <c r="D111" s="580" t="s">
        <v>3671</v>
      </c>
      <c r="E111" s="208" t="s">
        <v>3672</v>
      </c>
      <c r="F111" s="208" t="s">
        <v>3673</v>
      </c>
      <c r="G111" s="208" t="s">
        <v>3674</v>
      </c>
      <c r="H111" s="585" t="s">
        <v>7890</v>
      </c>
      <c r="I111" s="585"/>
      <c r="J111" s="595">
        <v>1</v>
      </c>
      <c r="K111" s="596" t="e">
        <f t="shared" si="2"/>
        <v>#REF!</v>
      </c>
      <c r="L111" s="587" t="e">
        <f>M111*#REF!</f>
        <v>#REF!</v>
      </c>
      <c r="M111" s="608" t="e">
        <f>O111*#REF!+1.5</f>
        <v>#REF!</v>
      </c>
      <c r="N111" s="244">
        <v>19.32</v>
      </c>
      <c r="O111" s="244">
        <v>19.32</v>
      </c>
    </row>
    <row r="112" spans="1:27" hidden="1">
      <c r="A112" s="256">
        <v>1</v>
      </c>
      <c r="B112" s="593"/>
      <c r="C112" s="593" t="s">
        <v>8625</v>
      </c>
      <c r="D112" s="580" t="s">
        <v>3675</v>
      </c>
      <c r="E112" s="208" t="s">
        <v>3672</v>
      </c>
      <c r="F112" s="208" t="s">
        <v>3673</v>
      </c>
      <c r="G112" s="208" t="s">
        <v>3674</v>
      </c>
      <c r="H112" s="585" t="s">
        <v>4879</v>
      </c>
      <c r="I112" s="585"/>
      <c r="J112" s="595">
        <v>5</v>
      </c>
      <c r="K112" s="596" t="e">
        <f t="shared" si="2"/>
        <v>#REF!</v>
      </c>
      <c r="L112" s="587" t="e">
        <f>M112*#REF!</f>
        <v>#REF!</v>
      </c>
      <c r="M112" s="608" t="e">
        <f>O112*#REF!+1.5</f>
        <v>#REF!</v>
      </c>
      <c r="N112" s="244">
        <v>77.59</v>
      </c>
      <c r="O112" s="244">
        <v>77.59</v>
      </c>
    </row>
    <row r="113" spans="1:27" hidden="1">
      <c r="A113" s="256">
        <v>1</v>
      </c>
      <c r="B113" s="593"/>
      <c r="C113" s="593" t="s">
        <v>8625</v>
      </c>
      <c r="D113" s="580" t="s">
        <v>3676</v>
      </c>
      <c r="E113" s="208" t="s">
        <v>3677</v>
      </c>
      <c r="F113" s="208" t="s">
        <v>3678</v>
      </c>
      <c r="G113" s="208" t="s">
        <v>3679</v>
      </c>
      <c r="H113" s="585" t="s">
        <v>8356</v>
      </c>
      <c r="I113" s="585"/>
      <c r="J113" s="595">
        <v>4</v>
      </c>
      <c r="K113" s="596" t="e">
        <f t="shared" si="2"/>
        <v>#REF!</v>
      </c>
      <c r="L113" s="587" t="e">
        <f>M113*#REF!</f>
        <v>#REF!</v>
      </c>
      <c r="M113" s="608" t="e">
        <f>O113*#REF!+1.5</f>
        <v>#REF!</v>
      </c>
      <c r="N113" s="244">
        <v>84.06</v>
      </c>
      <c r="O113" s="244">
        <v>84.06</v>
      </c>
    </row>
    <row r="114" spans="1:27" hidden="1">
      <c r="A114" s="256">
        <v>1</v>
      </c>
      <c r="B114" s="593"/>
      <c r="C114" s="593" t="s">
        <v>8625</v>
      </c>
      <c r="D114" s="580" t="s">
        <v>3680</v>
      </c>
      <c r="E114" s="208" t="s">
        <v>3681</v>
      </c>
      <c r="F114" s="208" t="s">
        <v>3682</v>
      </c>
      <c r="G114" s="208" t="s">
        <v>3683</v>
      </c>
      <c r="H114" s="585" t="s">
        <v>7890</v>
      </c>
      <c r="I114" s="585"/>
      <c r="J114" s="595">
        <v>1</v>
      </c>
      <c r="K114" s="596" t="e">
        <f t="shared" si="2"/>
        <v>#REF!</v>
      </c>
      <c r="L114" s="587" t="e">
        <f>M114*#REF!</f>
        <v>#REF!</v>
      </c>
      <c r="M114" s="608" t="e">
        <f>O114*#REF!+1.5</f>
        <v>#REF!</v>
      </c>
      <c r="N114" s="244">
        <v>12.07</v>
      </c>
      <c r="O114" s="244">
        <v>12.07</v>
      </c>
    </row>
    <row r="115" spans="1:27" hidden="1">
      <c r="A115" s="256">
        <v>1</v>
      </c>
      <c r="B115" s="593"/>
      <c r="C115" s="593" t="s">
        <v>8625</v>
      </c>
      <c r="D115" s="580" t="s">
        <v>3684</v>
      </c>
      <c r="E115" s="208" t="s">
        <v>3681</v>
      </c>
      <c r="F115" s="208" t="s">
        <v>3682</v>
      </c>
      <c r="G115" s="208" t="s">
        <v>3683</v>
      </c>
      <c r="H115" s="585" t="s">
        <v>4879</v>
      </c>
      <c r="I115" s="585"/>
      <c r="J115" s="595">
        <v>5</v>
      </c>
      <c r="K115" s="596" t="e">
        <f t="shared" si="2"/>
        <v>#REF!</v>
      </c>
      <c r="L115" s="587" t="e">
        <f>M115*#REF!</f>
        <v>#REF!</v>
      </c>
      <c r="M115" s="608" t="e">
        <f>O115*#REF!+1.5</f>
        <v>#REF!</v>
      </c>
      <c r="N115" s="244">
        <v>46.65</v>
      </c>
      <c r="O115" s="244">
        <v>46.65</v>
      </c>
    </row>
    <row r="116" spans="1:27" hidden="1">
      <c r="A116" s="256">
        <v>1</v>
      </c>
      <c r="B116" s="593"/>
      <c r="C116" s="593" t="s">
        <v>8625</v>
      </c>
      <c r="D116" s="580" t="s">
        <v>3685</v>
      </c>
      <c r="E116" s="208" t="s">
        <v>3686</v>
      </c>
      <c r="F116" s="208" t="s">
        <v>3687</v>
      </c>
      <c r="G116" s="208" t="s">
        <v>3688</v>
      </c>
      <c r="H116" s="585" t="s">
        <v>7890</v>
      </c>
      <c r="I116" s="585"/>
      <c r="J116" s="595">
        <v>1</v>
      </c>
      <c r="K116" s="596" t="e">
        <f t="shared" si="2"/>
        <v>#REF!</v>
      </c>
      <c r="L116" s="587" t="e">
        <f>M116*#REF!</f>
        <v>#REF!</v>
      </c>
      <c r="M116" s="608" t="e">
        <f>O116*#REF!+1.5</f>
        <v>#REF!</v>
      </c>
      <c r="N116" s="244">
        <v>21.03</v>
      </c>
      <c r="O116" s="244">
        <v>21.03</v>
      </c>
    </row>
    <row r="117" spans="1:27" hidden="1">
      <c r="A117" s="256">
        <v>1</v>
      </c>
      <c r="B117" s="597"/>
      <c r="C117" s="597" t="s">
        <v>8625</v>
      </c>
      <c r="D117" s="93" t="s">
        <v>3689</v>
      </c>
      <c r="E117" s="598" t="s">
        <v>3686</v>
      </c>
      <c r="F117" s="208" t="s">
        <v>3687</v>
      </c>
      <c r="G117" s="208" t="s">
        <v>3688</v>
      </c>
      <c r="H117" s="585" t="s">
        <v>4879</v>
      </c>
      <c r="I117" s="585"/>
      <c r="J117" s="600">
        <v>5</v>
      </c>
      <c r="K117" s="601" t="e">
        <f t="shared" ref="K117:K148" si="3">L117/J117</f>
        <v>#REF!</v>
      </c>
      <c r="L117" s="95" t="e">
        <f>M117*#REF!</f>
        <v>#REF!</v>
      </c>
      <c r="M117" s="609" t="e">
        <f>O117*#REF!+1.5</f>
        <v>#REF!</v>
      </c>
      <c r="N117" s="244">
        <v>84.84</v>
      </c>
      <c r="O117" s="244">
        <v>84.84</v>
      </c>
    </row>
    <row r="118" spans="1:27" hidden="1">
      <c r="A118" s="256">
        <v>1</v>
      </c>
      <c r="B118" s="614"/>
      <c r="C118" s="614" t="s">
        <v>8625</v>
      </c>
      <c r="D118" s="614" t="s">
        <v>3690</v>
      </c>
      <c r="E118" s="207" t="s">
        <v>3691</v>
      </c>
      <c r="F118" s="207" t="s">
        <v>3692</v>
      </c>
      <c r="G118" s="207" t="s">
        <v>3693</v>
      </c>
      <c r="H118" s="604" t="s">
        <v>4817</v>
      </c>
      <c r="I118" s="604" t="s">
        <v>4853</v>
      </c>
      <c r="J118" s="604">
        <v>135</v>
      </c>
      <c r="K118" s="605" t="e">
        <f t="shared" si="3"/>
        <v>#REF!</v>
      </c>
      <c r="L118" s="606" t="e">
        <f>M118*#REF!</f>
        <v>#REF!</v>
      </c>
      <c r="M118" s="607" t="e">
        <f>O118*#REF!+1.5</f>
        <v>#REF!</v>
      </c>
      <c r="N118" s="244">
        <v>33.35</v>
      </c>
      <c r="O118" s="244">
        <v>33.35</v>
      </c>
    </row>
    <row r="119" spans="1:27" hidden="1">
      <c r="A119" s="256">
        <v>1</v>
      </c>
      <c r="B119" s="593"/>
      <c r="C119" s="593" t="s">
        <v>8625</v>
      </c>
      <c r="D119" s="580" t="s">
        <v>3694</v>
      </c>
      <c r="E119" s="208" t="s">
        <v>3695</v>
      </c>
      <c r="F119" s="208" t="s">
        <v>3696</v>
      </c>
      <c r="G119" s="208" t="s">
        <v>3697</v>
      </c>
      <c r="H119" s="585" t="s">
        <v>7890</v>
      </c>
      <c r="I119" s="585"/>
      <c r="J119" s="595">
        <v>1</v>
      </c>
      <c r="K119" s="596" t="e">
        <f t="shared" si="3"/>
        <v>#REF!</v>
      </c>
      <c r="L119" s="587" t="e">
        <f>M119*#REF!</f>
        <v>#REF!</v>
      </c>
      <c r="M119" s="608" t="e">
        <f>O119*#REF!+1.5</f>
        <v>#REF!</v>
      </c>
      <c r="N119" s="244">
        <v>8.8699999999999992</v>
      </c>
      <c r="O119" s="244">
        <v>8.8699999999999992</v>
      </c>
    </row>
    <row r="120" spans="1:27" hidden="1">
      <c r="A120" s="256">
        <v>1</v>
      </c>
      <c r="B120" s="593"/>
      <c r="C120" s="593" t="s">
        <v>8625</v>
      </c>
      <c r="D120" s="580" t="s">
        <v>3698</v>
      </c>
      <c r="E120" s="208" t="s">
        <v>3695</v>
      </c>
      <c r="F120" s="208" t="s">
        <v>3696</v>
      </c>
      <c r="G120" s="208" t="s">
        <v>3697</v>
      </c>
      <c r="H120" s="585" t="s">
        <v>4879</v>
      </c>
      <c r="I120" s="585"/>
      <c r="J120" s="595">
        <v>5</v>
      </c>
      <c r="K120" s="596" t="e">
        <f t="shared" si="3"/>
        <v>#REF!</v>
      </c>
      <c r="L120" s="587" t="e">
        <f>M120*#REF!</f>
        <v>#REF!</v>
      </c>
      <c r="M120" s="608" t="e">
        <f>O120*#REF!+1.5</f>
        <v>#REF!</v>
      </c>
      <c r="N120" s="244">
        <v>31.91</v>
      </c>
      <c r="O120" s="244">
        <v>31.91</v>
      </c>
    </row>
    <row r="121" spans="1:27" hidden="1">
      <c r="A121" s="256">
        <v>1</v>
      </c>
      <c r="B121" s="593"/>
      <c r="C121" s="593" t="s">
        <v>8625</v>
      </c>
      <c r="D121" s="580" t="s">
        <v>3699</v>
      </c>
      <c r="E121" s="208" t="s">
        <v>3700</v>
      </c>
      <c r="F121" s="208" t="s">
        <v>3701</v>
      </c>
      <c r="G121" s="208" t="s">
        <v>3702</v>
      </c>
      <c r="H121" s="585" t="s">
        <v>7890</v>
      </c>
      <c r="I121" s="585"/>
      <c r="J121" s="595">
        <v>1</v>
      </c>
      <c r="K121" s="596" t="e">
        <f t="shared" si="3"/>
        <v>#REF!</v>
      </c>
      <c r="L121" s="587" t="e">
        <f>M121*#REF!</f>
        <v>#REF!</v>
      </c>
      <c r="M121" s="608" t="e">
        <f>O121*#REF!+1.5</f>
        <v>#REF!</v>
      </c>
      <c r="N121" s="244">
        <v>6.74</v>
      </c>
      <c r="O121" s="244">
        <v>6.74</v>
      </c>
    </row>
    <row r="122" spans="1:27" hidden="1">
      <c r="A122" s="256">
        <v>1</v>
      </c>
      <c r="B122" s="597"/>
      <c r="C122" s="597" t="s">
        <v>8625</v>
      </c>
      <c r="D122" s="93" t="s">
        <v>3703</v>
      </c>
      <c r="E122" s="598" t="s">
        <v>3704</v>
      </c>
      <c r="F122" s="598" t="s">
        <v>3705</v>
      </c>
      <c r="G122" s="598" t="s">
        <v>3706</v>
      </c>
      <c r="H122" s="91" t="s">
        <v>6779</v>
      </c>
      <c r="I122" s="91"/>
      <c r="J122" s="600">
        <v>5</v>
      </c>
      <c r="K122" s="601" t="e">
        <f t="shared" si="3"/>
        <v>#REF!</v>
      </c>
      <c r="L122" s="95" t="e">
        <f>M122*#REF!</f>
        <v>#REF!</v>
      </c>
      <c r="M122" s="609" t="e">
        <f>O122*#REF!+1.5</f>
        <v>#REF!</v>
      </c>
      <c r="N122" s="244">
        <v>33.65</v>
      </c>
      <c r="O122" s="244">
        <v>33.65</v>
      </c>
    </row>
    <row r="123" spans="1:27" s="117" customFormat="1" ht="15.75" customHeight="1">
      <c r="A123" s="256">
        <v>1</v>
      </c>
      <c r="B123" s="614">
        <v>1</v>
      </c>
      <c r="C123" s="603" t="s">
        <v>8615</v>
      </c>
      <c r="D123" s="603" t="s">
        <v>3707</v>
      </c>
      <c r="E123" s="583" t="s">
        <v>9646</v>
      </c>
      <c r="F123" s="583" t="s">
        <v>3708</v>
      </c>
      <c r="G123" s="583" t="s">
        <v>9648</v>
      </c>
      <c r="H123" s="584" t="s">
        <v>3709</v>
      </c>
      <c r="I123" s="584" t="s">
        <v>3710</v>
      </c>
      <c r="J123" s="584">
        <v>84</v>
      </c>
      <c r="K123" s="610" t="e">
        <f t="shared" si="3"/>
        <v>#REF!</v>
      </c>
      <c r="L123" s="142" t="e">
        <f>M123*#REF!</f>
        <v>#REF!</v>
      </c>
      <c r="M123" s="611" t="e">
        <f>O123*#REF!+1.5</f>
        <v>#REF!</v>
      </c>
      <c r="N123" s="573">
        <v>251.66</v>
      </c>
      <c r="O123" s="573">
        <v>251.66</v>
      </c>
      <c r="P123" s="589"/>
      <c r="Q123" s="589"/>
      <c r="R123" s="590"/>
      <c r="U123" s="590"/>
      <c r="V123" s="589"/>
      <c r="W123" s="591"/>
      <c r="X123" s="592"/>
      <c r="Y123" s="592"/>
      <c r="Z123" s="592"/>
      <c r="AA123" s="592"/>
    </row>
    <row r="124" spans="1:27" ht="16.5" customHeight="1">
      <c r="A124" s="256">
        <v>1</v>
      </c>
      <c r="B124" s="597">
        <v>1</v>
      </c>
      <c r="C124" s="597" t="s">
        <v>8615</v>
      </c>
      <c r="D124" s="597" t="s">
        <v>3711</v>
      </c>
      <c r="E124" s="612" t="s">
        <v>3712</v>
      </c>
      <c r="F124" s="581" t="s">
        <v>3713</v>
      </c>
      <c r="G124" s="581" t="s">
        <v>3714</v>
      </c>
      <c r="H124" s="595" t="s">
        <v>8356</v>
      </c>
      <c r="I124" s="595"/>
      <c r="J124" s="600">
        <v>4</v>
      </c>
      <c r="K124" s="601" t="e">
        <f t="shared" si="3"/>
        <v>#REF!</v>
      </c>
      <c r="L124" s="95" t="e">
        <f>M124*#REF!</f>
        <v>#REF!</v>
      </c>
      <c r="M124" s="602" t="e">
        <f>O124*#REF!+1.5</f>
        <v>#REF!</v>
      </c>
      <c r="N124" s="244">
        <v>96</v>
      </c>
      <c r="O124" s="244">
        <v>96</v>
      </c>
    </row>
    <row r="125" spans="1:27" s="117" customFormat="1" ht="15.6" customHeight="1">
      <c r="A125" s="256">
        <v>1</v>
      </c>
      <c r="B125" s="614">
        <v>1</v>
      </c>
      <c r="C125" s="603" t="s">
        <v>8615</v>
      </c>
      <c r="D125" s="603" t="s">
        <v>3715</v>
      </c>
      <c r="E125" s="583" t="s">
        <v>3716</v>
      </c>
      <c r="F125" s="207" t="s">
        <v>3717</v>
      </c>
      <c r="G125" s="583" t="s">
        <v>3718</v>
      </c>
      <c r="H125" s="584" t="s">
        <v>3719</v>
      </c>
      <c r="I125" s="584" t="s">
        <v>3720</v>
      </c>
      <c r="J125" s="584">
        <v>60</v>
      </c>
      <c r="K125" s="610" t="e">
        <f t="shared" si="3"/>
        <v>#REF!</v>
      </c>
      <c r="L125" s="142" t="e">
        <f>M125*#REF!</f>
        <v>#REF!</v>
      </c>
      <c r="M125" s="611" t="e">
        <f>O125*#REF!+1.5</f>
        <v>#REF!</v>
      </c>
      <c r="N125" s="573">
        <v>31.720000000000002</v>
      </c>
      <c r="O125" s="573">
        <v>31.720000000000002</v>
      </c>
      <c r="P125" s="589"/>
      <c r="Q125" s="589"/>
      <c r="R125" s="590"/>
      <c r="U125" s="590"/>
      <c r="V125" s="589"/>
      <c r="W125" s="591"/>
      <c r="X125" s="592"/>
      <c r="Y125" s="592"/>
      <c r="Z125" s="592"/>
      <c r="AA125" s="592"/>
    </row>
    <row r="126" spans="1:27" ht="16.5" customHeight="1">
      <c r="A126" s="256">
        <v>1</v>
      </c>
      <c r="B126" s="597">
        <v>1</v>
      </c>
      <c r="C126" s="597" t="s">
        <v>8615</v>
      </c>
      <c r="D126" s="597" t="s">
        <v>3721</v>
      </c>
      <c r="E126" s="612" t="s">
        <v>3722</v>
      </c>
      <c r="F126" s="612" t="s">
        <v>3723</v>
      </c>
      <c r="G126" s="612" t="s">
        <v>3724</v>
      </c>
      <c r="H126" s="600" t="s">
        <v>8356</v>
      </c>
      <c r="I126" s="600"/>
      <c r="J126" s="600">
        <v>4</v>
      </c>
      <c r="K126" s="601" t="e">
        <f t="shared" si="3"/>
        <v>#REF!</v>
      </c>
      <c r="L126" s="95" t="e">
        <f>M126*#REF!</f>
        <v>#REF!</v>
      </c>
      <c r="M126" s="602" t="e">
        <f>O126*#REF!+1.5</f>
        <v>#REF!</v>
      </c>
      <c r="N126" s="244">
        <v>37.130000000000003</v>
      </c>
      <c r="O126" s="244">
        <v>37.130000000000003</v>
      </c>
    </row>
    <row r="127" spans="1:27" hidden="1">
      <c r="A127" s="256">
        <v>1</v>
      </c>
      <c r="B127" s="614"/>
      <c r="C127" s="614" t="s">
        <v>8625</v>
      </c>
      <c r="D127" s="614" t="s">
        <v>3725</v>
      </c>
      <c r="E127" s="207" t="s">
        <v>3716</v>
      </c>
      <c r="F127" s="207" t="s">
        <v>3717</v>
      </c>
      <c r="G127" s="207" t="s">
        <v>3718</v>
      </c>
      <c r="H127" s="604" t="s">
        <v>8025</v>
      </c>
      <c r="I127" s="604" t="s">
        <v>4853</v>
      </c>
      <c r="J127" s="604">
        <v>150</v>
      </c>
      <c r="K127" s="605" t="e">
        <f t="shared" si="3"/>
        <v>#REF!</v>
      </c>
      <c r="L127" s="606" t="e">
        <f>M127*#REF!</f>
        <v>#REF!</v>
      </c>
      <c r="M127" s="607" t="e">
        <f>O127*#REF!+1.5</f>
        <v>#REF!</v>
      </c>
      <c r="N127" s="244">
        <v>142.61000000000001</v>
      </c>
      <c r="O127" s="244">
        <v>142.61000000000001</v>
      </c>
    </row>
    <row r="128" spans="1:27" hidden="1">
      <c r="A128" s="256">
        <v>1</v>
      </c>
      <c r="B128" s="593"/>
      <c r="C128" s="593" t="s">
        <v>8625</v>
      </c>
      <c r="D128" s="580" t="s">
        <v>3726</v>
      </c>
      <c r="E128" s="208" t="s">
        <v>3727</v>
      </c>
      <c r="F128" s="208" t="s">
        <v>3728</v>
      </c>
      <c r="G128" s="208" t="s">
        <v>3729</v>
      </c>
      <c r="H128" s="585" t="s">
        <v>7890</v>
      </c>
      <c r="I128" s="585"/>
      <c r="J128" s="595">
        <v>1</v>
      </c>
      <c r="K128" s="596" t="e">
        <f t="shared" si="3"/>
        <v>#REF!</v>
      </c>
      <c r="L128" s="587" t="e">
        <f>M128*#REF!</f>
        <v>#REF!</v>
      </c>
      <c r="M128" s="608" t="e">
        <f>O128*#REF!+1.5</f>
        <v>#REF!</v>
      </c>
      <c r="N128" s="244">
        <v>9.94</v>
      </c>
      <c r="O128" s="244">
        <v>9.94</v>
      </c>
    </row>
    <row r="129" spans="1:29" hidden="1">
      <c r="A129" s="256">
        <v>1</v>
      </c>
      <c r="B129" s="593"/>
      <c r="C129" s="593" t="s">
        <v>8625</v>
      </c>
      <c r="D129" s="580" t="s">
        <v>3730</v>
      </c>
      <c r="E129" s="208" t="s">
        <v>3727</v>
      </c>
      <c r="F129" s="208" t="s">
        <v>3728</v>
      </c>
      <c r="G129" s="208" t="s">
        <v>3729</v>
      </c>
      <c r="H129" s="585" t="s">
        <v>4879</v>
      </c>
      <c r="I129" s="585"/>
      <c r="J129" s="595">
        <v>5</v>
      </c>
      <c r="K129" s="596" t="e">
        <f t="shared" si="3"/>
        <v>#REF!</v>
      </c>
      <c r="L129" s="587" t="e">
        <f>M129*#REF!</f>
        <v>#REF!</v>
      </c>
      <c r="M129" s="608" t="e">
        <f>O129*#REF!+1.5</f>
        <v>#REF!</v>
      </c>
      <c r="N129" s="244">
        <v>37.68</v>
      </c>
      <c r="O129" s="244">
        <v>37.68</v>
      </c>
    </row>
    <row r="130" spans="1:29" hidden="1">
      <c r="A130" s="256">
        <v>1</v>
      </c>
      <c r="B130" s="593"/>
      <c r="C130" s="593" t="s">
        <v>8625</v>
      </c>
      <c r="D130" s="580" t="s">
        <v>3731</v>
      </c>
      <c r="E130" s="208" t="s">
        <v>3732</v>
      </c>
      <c r="F130" s="208" t="s">
        <v>3733</v>
      </c>
      <c r="G130" s="208" t="s">
        <v>3734</v>
      </c>
      <c r="H130" s="585" t="s">
        <v>7890</v>
      </c>
      <c r="I130" s="585"/>
      <c r="J130" s="595">
        <v>1</v>
      </c>
      <c r="K130" s="596" t="e">
        <f t="shared" si="3"/>
        <v>#REF!</v>
      </c>
      <c r="L130" s="587" t="e">
        <f>M130*#REF!</f>
        <v>#REF!</v>
      </c>
      <c r="M130" s="608" t="e">
        <f>O130*#REF!+1.5</f>
        <v>#REF!</v>
      </c>
      <c r="N130" s="244">
        <v>16.34</v>
      </c>
      <c r="O130" s="244">
        <v>16.34</v>
      </c>
    </row>
    <row r="131" spans="1:29" hidden="1">
      <c r="A131" s="256">
        <v>1</v>
      </c>
      <c r="B131" s="593"/>
      <c r="C131" s="593" t="s">
        <v>8625</v>
      </c>
      <c r="D131" s="580" t="s">
        <v>3735</v>
      </c>
      <c r="E131" s="208" t="s">
        <v>3732</v>
      </c>
      <c r="F131" s="208" t="s">
        <v>3733</v>
      </c>
      <c r="G131" s="208" t="s">
        <v>3734</v>
      </c>
      <c r="H131" s="585" t="s">
        <v>4879</v>
      </c>
      <c r="I131" s="585"/>
      <c r="J131" s="595">
        <v>5</v>
      </c>
      <c r="K131" s="596" t="e">
        <f t="shared" si="3"/>
        <v>#REF!</v>
      </c>
      <c r="L131" s="587" t="e">
        <f>M131*#REF!</f>
        <v>#REF!</v>
      </c>
      <c r="M131" s="608" t="e">
        <f>O131*#REF!+1.5</f>
        <v>#REF!</v>
      </c>
      <c r="N131" s="244">
        <v>65.010000000000005</v>
      </c>
      <c r="O131" s="244">
        <v>65.010000000000005</v>
      </c>
    </row>
    <row r="132" spans="1:29" hidden="1">
      <c r="A132" s="256">
        <v>1</v>
      </c>
      <c r="B132" s="593"/>
      <c r="C132" s="593" t="s">
        <v>8625</v>
      </c>
      <c r="D132" s="580" t="s">
        <v>3736</v>
      </c>
      <c r="E132" s="208" t="s">
        <v>3737</v>
      </c>
      <c r="F132" s="208" t="s">
        <v>3738</v>
      </c>
      <c r="G132" s="208" t="s">
        <v>3739</v>
      </c>
      <c r="H132" s="585" t="s">
        <v>7890</v>
      </c>
      <c r="I132" s="585"/>
      <c r="J132" s="595">
        <v>1</v>
      </c>
      <c r="K132" s="596" t="e">
        <f t="shared" si="3"/>
        <v>#REF!</v>
      </c>
      <c r="L132" s="587" t="e">
        <f>M132*#REF!</f>
        <v>#REF!</v>
      </c>
      <c r="M132" s="608" t="e">
        <f>O132*#REF!+1.5</f>
        <v>#REF!</v>
      </c>
      <c r="N132" s="244">
        <v>38.75</v>
      </c>
      <c r="O132" s="244">
        <v>38.75</v>
      </c>
    </row>
    <row r="133" spans="1:29" hidden="1">
      <c r="A133" s="256">
        <v>1</v>
      </c>
      <c r="B133" s="593"/>
      <c r="C133" s="593" t="s">
        <v>8625</v>
      </c>
      <c r="D133" s="580" t="s">
        <v>3740</v>
      </c>
      <c r="E133" s="208" t="s">
        <v>3737</v>
      </c>
      <c r="F133" s="208" t="s">
        <v>3738</v>
      </c>
      <c r="G133" s="208" t="s">
        <v>3739</v>
      </c>
      <c r="H133" s="585" t="s">
        <v>4879</v>
      </c>
      <c r="I133" s="585"/>
      <c r="J133" s="595">
        <v>5</v>
      </c>
      <c r="K133" s="596" t="e">
        <f t="shared" si="3"/>
        <v>#REF!</v>
      </c>
      <c r="L133" s="587" t="e">
        <f>M133*#REF!</f>
        <v>#REF!</v>
      </c>
      <c r="M133" s="608" t="e">
        <f>O133*#REF!+1.5</f>
        <v>#REF!</v>
      </c>
      <c r="N133" s="244">
        <v>134.57</v>
      </c>
      <c r="O133" s="244">
        <v>134.57</v>
      </c>
    </row>
    <row r="134" spans="1:29" hidden="1">
      <c r="A134" s="256">
        <v>1</v>
      </c>
      <c r="B134" s="593"/>
      <c r="C134" s="593" t="s">
        <v>8625</v>
      </c>
      <c r="D134" s="580" t="s">
        <v>3741</v>
      </c>
      <c r="E134" s="208" t="s">
        <v>3742</v>
      </c>
      <c r="F134" s="208" t="s">
        <v>3743</v>
      </c>
      <c r="G134" s="208" t="s">
        <v>3744</v>
      </c>
      <c r="H134" s="585" t="s">
        <v>7890</v>
      </c>
      <c r="I134" s="585"/>
      <c r="J134" s="595">
        <v>1</v>
      </c>
      <c r="K134" s="596" t="e">
        <f t="shared" si="3"/>
        <v>#REF!</v>
      </c>
      <c r="L134" s="587" t="e">
        <f>M134*#REF!</f>
        <v>#REF!</v>
      </c>
      <c r="M134" s="608" t="e">
        <f>O134*#REF!+1.5</f>
        <v>#REF!</v>
      </c>
      <c r="N134" s="244">
        <v>9.94</v>
      </c>
      <c r="O134" s="244">
        <v>9.94</v>
      </c>
    </row>
    <row r="135" spans="1:29" hidden="1">
      <c r="A135" s="256">
        <v>1</v>
      </c>
      <c r="B135" s="597"/>
      <c r="C135" s="597" t="s">
        <v>8625</v>
      </c>
      <c r="D135" s="93" t="s">
        <v>3745</v>
      </c>
      <c r="E135" s="598" t="s">
        <v>3742</v>
      </c>
      <c r="F135" s="598" t="s">
        <v>3743</v>
      </c>
      <c r="G135" s="598" t="s">
        <v>3744</v>
      </c>
      <c r="H135" s="91" t="s">
        <v>4879</v>
      </c>
      <c r="I135" s="91"/>
      <c r="J135" s="600">
        <v>5</v>
      </c>
      <c r="K135" s="601" t="e">
        <f t="shared" si="3"/>
        <v>#REF!</v>
      </c>
      <c r="L135" s="95" t="e">
        <f>M135*#REF!</f>
        <v>#REF!</v>
      </c>
      <c r="M135" s="609" t="e">
        <f>O135*#REF!+1.5</f>
        <v>#REF!</v>
      </c>
      <c r="N135" s="244">
        <v>37.68</v>
      </c>
      <c r="O135" s="244">
        <v>37.68</v>
      </c>
    </row>
    <row r="136" spans="1:29" s="117" customFormat="1" ht="15.75" customHeight="1">
      <c r="A136" s="256">
        <v>1</v>
      </c>
      <c r="B136" s="614">
        <v>1</v>
      </c>
      <c r="C136" s="603" t="s">
        <v>8615</v>
      </c>
      <c r="D136" s="603" t="s">
        <v>3746</v>
      </c>
      <c r="E136" s="678" t="s">
        <v>3747</v>
      </c>
      <c r="F136" s="679" t="s">
        <v>3748</v>
      </c>
      <c r="G136" s="679" t="s">
        <v>3749</v>
      </c>
      <c r="H136" s="604" t="s">
        <v>3750</v>
      </c>
      <c r="I136" s="584" t="s">
        <v>3751</v>
      </c>
      <c r="J136" s="584">
        <v>142</v>
      </c>
      <c r="K136" s="610" t="e">
        <f t="shared" si="3"/>
        <v>#REF!</v>
      </c>
      <c r="L136" s="142" t="e">
        <f>M136*#REF!</f>
        <v>#REF!</v>
      </c>
      <c r="M136" s="611" t="e">
        <f>O136*#REF!+1.5</f>
        <v>#REF!</v>
      </c>
      <c r="N136" s="573">
        <v>116.61</v>
      </c>
      <c r="O136" s="573">
        <v>116.61</v>
      </c>
      <c r="P136" s="680"/>
      <c r="Q136" s="680"/>
      <c r="R136" s="589"/>
      <c r="S136" s="680"/>
      <c r="U136" s="590"/>
      <c r="V136" s="589"/>
      <c r="W136" s="589"/>
      <c r="X136" s="589"/>
      <c r="Y136" s="592"/>
      <c r="Z136" s="592"/>
      <c r="AA136" s="592"/>
      <c r="AB136" s="592"/>
      <c r="AC136" s="592"/>
    </row>
    <row r="137" spans="1:29" s="117" customFormat="1" ht="15" customHeight="1">
      <c r="A137" s="256">
        <v>1</v>
      </c>
      <c r="B137" s="593">
        <v>1</v>
      </c>
      <c r="C137" s="580" t="s">
        <v>8615</v>
      </c>
      <c r="D137" s="580" t="s">
        <v>3752</v>
      </c>
      <c r="E137" s="581" t="s">
        <v>3753</v>
      </c>
      <c r="F137" s="581" t="s">
        <v>3754</v>
      </c>
      <c r="G137" s="581" t="s">
        <v>3755</v>
      </c>
      <c r="H137" s="585" t="s">
        <v>4955</v>
      </c>
      <c r="I137" s="585" t="s">
        <v>4955</v>
      </c>
      <c r="J137" s="585">
        <v>100</v>
      </c>
      <c r="K137" s="586" t="e">
        <f t="shared" si="3"/>
        <v>#REF!</v>
      </c>
      <c r="L137" s="587" t="e">
        <f>M137*#REF!</f>
        <v>#REF!</v>
      </c>
      <c r="M137" s="588" t="e">
        <f>O137*#REF!+1.5</f>
        <v>#REF!</v>
      </c>
      <c r="N137" s="573">
        <v>48.69</v>
      </c>
      <c r="O137" s="573">
        <v>48.69</v>
      </c>
      <c r="P137" s="589"/>
      <c r="Q137" s="589"/>
      <c r="R137" s="590"/>
      <c r="U137" s="590"/>
      <c r="V137" s="589"/>
      <c r="W137" s="591"/>
      <c r="X137" s="592"/>
      <c r="Y137" s="592"/>
      <c r="Z137" s="592"/>
      <c r="AA137" s="592"/>
    </row>
    <row r="138" spans="1:29" ht="15.75" customHeight="1">
      <c r="A138" s="256">
        <v>1</v>
      </c>
      <c r="B138" s="597">
        <v>1</v>
      </c>
      <c r="C138" s="597" t="s">
        <v>8615</v>
      </c>
      <c r="D138" s="597" t="s">
        <v>3756</v>
      </c>
      <c r="E138" s="612" t="s">
        <v>3757</v>
      </c>
      <c r="F138" s="612" t="s">
        <v>3758</v>
      </c>
      <c r="G138" s="612" t="s">
        <v>3759</v>
      </c>
      <c r="H138" s="600" t="s">
        <v>5564</v>
      </c>
      <c r="I138" s="600"/>
      <c r="J138" s="600">
        <v>10</v>
      </c>
      <c r="K138" s="601" t="e">
        <f t="shared" si="3"/>
        <v>#REF!</v>
      </c>
      <c r="L138" s="95" t="e">
        <f>M138*#REF!</f>
        <v>#REF!</v>
      </c>
      <c r="M138" s="602" t="e">
        <f>O138*#REF!+1.5</f>
        <v>#REF!</v>
      </c>
      <c r="N138" s="244">
        <v>74.25</v>
      </c>
      <c r="O138" s="244">
        <v>74.25</v>
      </c>
    </row>
    <row r="139" spans="1:29" hidden="1">
      <c r="A139" s="256">
        <v>1</v>
      </c>
      <c r="B139" s="593"/>
      <c r="C139" s="593" t="s">
        <v>8625</v>
      </c>
      <c r="D139" s="593" t="s">
        <v>3760</v>
      </c>
      <c r="E139" s="208" t="s">
        <v>9654</v>
      </c>
      <c r="F139" s="208" t="s">
        <v>9655</v>
      </c>
      <c r="G139" s="208" t="s">
        <v>9656</v>
      </c>
      <c r="H139" s="595" t="s">
        <v>4817</v>
      </c>
      <c r="I139" s="595" t="s">
        <v>4853</v>
      </c>
      <c r="J139" s="595">
        <v>135</v>
      </c>
      <c r="K139" s="605" t="e">
        <f t="shared" si="3"/>
        <v>#REF!</v>
      </c>
      <c r="L139" s="613" t="e">
        <f>M139*#REF!</f>
        <v>#REF!</v>
      </c>
      <c r="M139" s="607" t="e">
        <f>O139*#REF!+1.5</f>
        <v>#REF!</v>
      </c>
      <c r="N139" s="244">
        <v>33.74</v>
      </c>
      <c r="O139" s="244">
        <v>33.74</v>
      </c>
    </row>
    <row r="140" spans="1:29" hidden="1">
      <c r="A140" s="256">
        <v>1</v>
      </c>
      <c r="B140" s="593"/>
      <c r="C140" s="593" t="s">
        <v>8625</v>
      </c>
      <c r="D140" s="593" t="s">
        <v>3761</v>
      </c>
      <c r="E140" s="208" t="s">
        <v>3762</v>
      </c>
      <c r="F140" s="208" t="s">
        <v>3763</v>
      </c>
      <c r="G140" s="208" t="s">
        <v>3764</v>
      </c>
      <c r="H140" s="595" t="s">
        <v>7843</v>
      </c>
      <c r="I140" s="595" t="s">
        <v>7843</v>
      </c>
      <c r="J140" s="595">
        <v>100</v>
      </c>
      <c r="K140" s="596" t="e">
        <f t="shared" si="3"/>
        <v>#REF!</v>
      </c>
      <c r="L140" s="613" t="e">
        <f>M140*#REF!</f>
        <v>#REF!</v>
      </c>
      <c r="M140" s="608" t="e">
        <f>O140*#REF!+1.5</f>
        <v>#REF!</v>
      </c>
      <c r="N140" s="244">
        <v>84.24</v>
      </c>
      <c r="O140" s="244">
        <v>84.24</v>
      </c>
    </row>
    <row r="141" spans="1:29" ht="13.5" hidden="1" customHeight="1">
      <c r="A141" s="256">
        <v>1</v>
      </c>
      <c r="B141" s="593"/>
      <c r="C141" s="593" t="s">
        <v>8625</v>
      </c>
      <c r="D141" s="580" t="s">
        <v>3765</v>
      </c>
      <c r="E141" s="208" t="s">
        <v>3766</v>
      </c>
      <c r="F141" s="208" t="s">
        <v>3767</v>
      </c>
      <c r="G141" s="208" t="s">
        <v>3768</v>
      </c>
      <c r="H141" s="585" t="s">
        <v>6779</v>
      </c>
      <c r="I141" s="585"/>
      <c r="J141" s="595">
        <v>5</v>
      </c>
      <c r="K141" s="596" t="e">
        <f t="shared" si="3"/>
        <v>#REF!</v>
      </c>
      <c r="L141" s="628" t="e">
        <f>M141*#REF!</f>
        <v>#REF!</v>
      </c>
      <c r="M141" s="608" t="e">
        <f>O141*#REF!+1.5</f>
        <v>#REF!</v>
      </c>
      <c r="N141" s="244">
        <v>130.81</v>
      </c>
      <c r="O141" s="244">
        <v>130.81</v>
      </c>
    </row>
    <row r="142" spans="1:29" s="157" customFormat="1" ht="12.75" hidden="1" customHeight="1">
      <c r="A142" s="183">
        <v>0</v>
      </c>
      <c r="B142" s="171"/>
      <c r="C142" s="174" t="s">
        <v>8625</v>
      </c>
      <c r="D142" s="575" t="s">
        <v>3769</v>
      </c>
      <c r="E142" s="172" t="s">
        <v>3770</v>
      </c>
      <c r="F142" s="172" t="s">
        <v>3771</v>
      </c>
      <c r="G142" s="172" t="s">
        <v>3772</v>
      </c>
      <c r="H142" s="96" t="s">
        <v>6779</v>
      </c>
      <c r="I142" s="96"/>
      <c r="J142" s="242">
        <v>5</v>
      </c>
      <c r="K142" s="643" t="e">
        <f t="shared" si="3"/>
        <v>#REF!</v>
      </c>
      <c r="L142" s="578" t="e">
        <f>M142*#REF!</f>
        <v>#REF!</v>
      </c>
      <c r="M142" s="169" t="e">
        <f>O142*#REF!+2</f>
        <v>#REF!</v>
      </c>
      <c r="N142" s="157">
        <v>85.96</v>
      </c>
      <c r="O142" s="157">
        <v>85.96</v>
      </c>
    </row>
    <row r="143" spans="1:29" s="157" customFormat="1" hidden="1">
      <c r="A143" s="183">
        <v>0</v>
      </c>
      <c r="B143" s="171"/>
      <c r="C143" s="171" t="s">
        <v>8625</v>
      </c>
      <c r="D143" s="98" t="s">
        <v>3773</v>
      </c>
      <c r="E143" s="172" t="s">
        <v>3774</v>
      </c>
      <c r="F143" s="172" t="s">
        <v>3775</v>
      </c>
      <c r="G143" s="172" t="s">
        <v>3776</v>
      </c>
      <c r="H143" s="96" t="s">
        <v>7890</v>
      </c>
      <c r="I143" s="96"/>
      <c r="J143" s="242">
        <v>1</v>
      </c>
      <c r="K143" s="681" t="e">
        <f t="shared" si="3"/>
        <v>#REF!</v>
      </c>
      <c r="L143" s="578" t="e">
        <f>M143*#REF!</f>
        <v>#REF!</v>
      </c>
      <c r="M143" s="682" t="e">
        <f>O143*#REF!+2</f>
        <v>#REF!</v>
      </c>
      <c r="N143" s="157">
        <v>10.78</v>
      </c>
      <c r="O143" s="157">
        <v>10.78</v>
      </c>
    </row>
    <row r="144" spans="1:29" s="157" customFormat="1" hidden="1">
      <c r="A144" s="183">
        <v>0</v>
      </c>
      <c r="B144" s="171"/>
      <c r="C144" s="171" t="s">
        <v>8625</v>
      </c>
      <c r="D144" s="98" t="s">
        <v>3777</v>
      </c>
      <c r="E144" s="172" t="s">
        <v>3774</v>
      </c>
      <c r="F144" s="172" t="s">
        <v>3775</v>
      </c>
      <c r="G144" s="172" t="s">
        <v>3776</v>
      </c>
      <c r="H144" s="96" t="s">
        <v>4879</v>
      </c>
      <c r="I144" s="96"/>
      <c r="J144" s="242">
        <v>5</v>
      </c>
      <c r="K144" s="681" t="e">
        <f t="shared" si="3"/>
        <v>#REF!</v>
      </c>
      <c r="L144" s="578" t="e">
        <f>M144*#REF!</f>
        <v>#REF!</v>
      </c>
      <c r="M144" s="682" t="e">
        <f>O144*#REF!+2</f>
        <v>#REF!</v>
      </c>
      <c r="N144" s="157">
        <v>41.31</v>
      </c>
      <c r="O144" s="157">
        <v>41.31</v>
      </c>
    </row>
    <row r="145" spans="1:27" s="157" customFormat="1" hidden="1">
      <c r="A145" s="183">
        <v>0</v>
      </c>
      <c r="B145" s="171"/>
      <c r="C145" s="171" t="s">
        <v>8625</v>
      </c>
      <c r="D145" s="98" t="s">
        <v>3778</v>
      </c>
      <c r="E145" s="172" t="s">
        <v>3779</v>
      </c>
      <c r="F145" s="172" t="s">
        <v>3780</v>
      </c>
      <c r="G145" s="172" t="s">
        <v>3781</v>
      </c>
      <c r="H145" s="96" t="s">
        <v>7890</v>
      </c>
      <c r="I145" s="96"/>
      <c r="J145" s="242">
        <v>1</v>
      </c>
      <c r="K145" s="681" t="e">
        <f t="shared" si="3"/>
        <v>#REF!</v>
      </c>
      <c r="L145" s="578" t="e">
        <f>M145*#REF!</f>
        <v>#REF!</v>
      </c>
      <c r="M145" s="682" t="e">
        <f>O145*#REF!+2</f>
        <v>#REF!</v>
      </c>
      <c r="N145" s="157">
        <v>23.29</v>
      </c>
      <c r="O145" s="157">
        <v>23.29</v>
      </c>
    </row>
    <row r="146" spans="1:27" s="157" customFormat="1" hidden="1">
      <c r="A146" s="183">
        <v>0</v>
      </c>
      <c r="B146" s="171"/>
      <c r="C146" s="171" t="s">
        <v>8625</v>
      </c>
      <c r="D146" s="98" t="s">
        <v>3782</v>
      </c>
      <c r="E146" s="172" t="s">
        <v>3779</v>
      </c>
      <c r="F146" s="172" t="s">
        <v>3780</v>
      </c>
      <c r="G146" s="172" t="s">
        <v>3781</v>
      </c>
      <c r="H146" s="96" t="s">
        <v>4879</v>
      </c>
      <c r="I146" s="96"/>
      <c r="J146" s="242">
        <v>5</v>
      </c>
      <c r="K146" s="681" t="e">
        <f t="shared" si="3"/>
        <v>#REF!</v>
      </c>
      <c r="L146" s="578" t="e">
        <f>M146*#REF!</f>
        <v>#REF!</v>
      </c>
      <c r="M146" s="682" t="e">
        <f>O146*#REF!+2</f>
        <v>#REF!</v>
      </c>
      <c r="N146" s="157">
        <v>94.02</v>
      </c>
      <c r="O146" s="157">
        <v>94.02</v>
      </c>
    </row>
    <row r="147" spans="1:27" s="157" customFormat="1" hidden="1">
      <c r="A147" s="183">
        <v>0</v>
      </c>
      <c r="B147" s="171"/>
      <c r="C147" s="171" t="s">
        <v>8625</v>
      </c>
      <c r="D147" s="98" t="s">
        <v>3783</v>
      </c>
      <c r="E147" s="172" t="s">
        <v>3784</v>
      </c>
      <c r="F147" s="172" t="s">
        <v>3785</v>
      </c>
      <c r="G147" s="172" t="s">
        <v>3786</v>
      </c>
      <c r="H147" s="96" t="s">
        <v>7890</v>
      </c>
      <c r="I147" s="96"/>
      <c r="J147" s="242">
        <v>1</v>
      </c>
      <c r="K147" s="681" t="e">
        <f t="shared" si="3"/>
        <v>#REF!</v>
      </c>
      <c r="L147" s="578" t="e">
        <f>M147*#REF!</f>
        <v>#REF!</v>
      </c>
      <c r="M147" s="682" t="e">
        <f>O147*#REF!+2</f>
        <v>#REF!</v>
      </c>
      <c r="N147" s="157">
        <v>32.770000000000003</v>
      </c>
      <c r="O147" s="157">
        <v>32.770000000000003</v>
      </c>
    </row>
    <row r="148" spans="1:27" s="157" customFormat="1" hidden="1">
      <c r="A148" s="183">
        <v>0</v>
      </c>
      <c r="B148" s="171"/>
      <c r="C148" s="171" t="s">
        <v>8625</v>
      </c>
      <c r="D148" s="98" t="s">
        <v>3787</v>
      </c>
      <c r="E148" s="172" t="s">
        <v>3784</v>
      </c>
      <c r="F148" s="172" t="s">
        <v>3785</v>
      </c>
      <c r="G148" s="172" t="s">
        <v>3786</v>
      </c>
      <c r="H148" s="96" t="s">
        <v>4879</v>
      </c>
      <c r="I148" s="96"/>
      <c r="J148" s="242">
        <v>5</v>
      </c>
      <c r="K148" s="681" t="e">
        <f t="shared" si="3"/>
        <v>#REF!</v>
      </c>
      <c r="L148" s="578" t="e">
        <f>M148*#REF!</f>
        <v>#REF!</v>
      </c>
      <c r="M148" s="682" t="e">
        <f>O148*#REF!+2</f>
        <v>#REF!</v>
      </c>
      <c r="N148" s="157">
        <v>134.57</v>
      </c>
      <c r="O148" s="157">
        <v>134.57</v>
      </c>
    </row>
    <row r="149" spans="1:27" s="157" customFormat="1" hidden="1">
      <c r="A149" s="183">
        <v>0</v>
      </c>
      <c r="B149" s="171"/>
      <c r="C149" s="171" t="s">
        <v>8625</v>
      </c>
      <c r="D149" s="98" t="s">
        <v>3788</v>
      </c>
      <c r="E149" s="172" t="s">
        <v>3789</v>
      </c>
      <c r="F149" s="172" t="s">
        <v>3790</v>
      </c>
      <c r="G149" s="172" t="s">
        <v>3791</v>
      </c>
      <c r="H149" s="96" t="s">
        <v>6779</v>
      </c>
      <c r="I149" s="96"/>
      <c r="J149" s="242">
        <v>5</v>
      </c>
      <c r="K149" s="681" t="e">
        <f t="shared" ref="K149:K178" si="4">L149/J149</f>
        <v>#REF!</v>
      </c>
      <c r="L149" s="578" t="e">
        <f>M149*#REF!</f>
        <v>#REF!</v>
      </c>
      <c r="M149" s="682" t="e">
        <f>O149*#REF!+2</f>
        <v>#REF!</v>
      </c>
      <c r="N149" s="157">
        <v>70.900000000000006</v>
      </c>
      <c r="O149" s="157">
        <v>70.900000000000006</v>
      </c>
    </row>
    <row r="150" spans="1:27" s="157" customFormat="1" hidden="1">
      <c r="A150" s="183">
        <v>0</v>
      </c>
      <c r="B150" s="171"/>
      <c r="C150" s="171" t="s">
        <v>8625</v>
      </c>
      <c r="D150" s="98" t="s">
        <v>3792</v>
      </c>
      <c r="E150" s="172" t="s">
        <v>3793</v>
      </c>
      <c r="F150" s="172" t="s">
        <v>3794</v>
      </c>
      <c r="G150" s="172" t="s">
        <v>3795</v>
      </c>
      <c r="H150" s="96" t="s">
        <v>7890</v>
      </c>
      <c r="I150" s="96"/>
      <c r="J150" s="242">
        <v>1</v>
      </c>
      <c r="K150" s="681" t="e">
        <f t="shared" si="4"/>
        <v>#REF!</v>
      </c>
      <c r="L150" s="578" t="e">
        <f>M150*#REF!</f>
        <v>#REF!</v>
      </c>
      <c r="M150" s="682" t="e">
        <f>O150*#REF!+2</f>
        <v>#REF!</v>
      </c>
      <c r="N150" s="157">
        <v>7.29</v>
      </c>
      <c r="O150" s="157">
        <v>7.29</v>
      </c>
    </row>
    <row r="151" spans="1:27" s="157" customFormat="1" hidden="1">
      <c r="A151" s="183">
        <v>0</v>
      </c>
      <c r="B151" s="171"/>
      <c r="C151" s="171" t="s">
        <v>8625</v>
      </c>
      <c r="D151" s="98" t="s">
        <v>3796</v>
      </c>
      <c r="E151" s="172" t="s">
        <v>3793</v>
      </c>
      <c r="F151" s="172" t="s">
        <v>3794</v>
      </c>
      <c r="G151" s="172" t="s">
        <v>3795</v>
      </c>
      <c r="H151" s="96" t="s">
        <v>4879</v>
      </c>
      <c r="I151" s="96"/>
      <c r="J151" s="242">
        <v>5</v>
      </c>
      <c r="K151" s="681" t="e">
        <f t="shared" si="4"/>
        <v>#REF!</v>
      </c>
      <c r="L151" s="578" t="e">
        <f>M151*#REF!</f>
        <v>#REF!</v>
      </c>
      <c r="M151" s="682" t="e">
        <f>O151*#REF!+2</f>
        <v>#REF!</v>
      </c>
      <c r="N151" s="157">
        <v>26.06</v>
      </c>
      <c r="O151" s="157">
        <v>26.06</v>
      </c>
    </row>
    <row r="152" spans="1:27" s="157" customFormat="1" hidden="1">
      <c r="A152" s="183">
        <v>0</v>
      </c>
      <c r="B152" s="171"/>
      <c r="C152" s="171" t="s">
        <v>8625</v>
      </c>
      <c r="D152" s="98" t="s">
        <v>3797</v>
      </c>
      <c r="E152" s="172" t="s">
        <v>3798</v>
      </c>
      <c r="F152" s="172" t="s">
        <v>3799</v>
      </c>
      <c r="G152" s="172" t="s">
        <v>3800</v>
      </c>
      <c r="H152" s="96" t="s">
        <v>7890</v>
      </c>
      <c r="I152" s="96"/>
      <c r="J152" s="242">
        <v>1</v>
      </c>
      <c r="K152" s="681" t="e">
        <f t="shared" si="4"/>
        <v>#REF!</v>
      </c>
      <c r="L152" s="578" t="e">
        <f>M152*#REF!</f>
        <v>#REF!</v>
      </c>
      <c r="M152" s="682" t="e">
        <f>O152*#REF!+2</f>
        <v>#REF!</v>
      </c>
      <c r="N152" s="157">
        <v>10.91</v>
      </c>
      <c r="O152" s="157">
        <v>10.91</v>
      </c>
    </row>
    <row r="153" spans="1:27" s="157" customFormat="1" hidden="1">
      <c r="A153" s="183">
        <v>0</v>
      </c>
      <c r="B153" s="171"/>
      <c r="C153" s="171" t="s">
        <v>8625</v>
      </c>
      <c r="D153" s="98" t="s">
        <v>3801</v>
      </c>
      <c r="E153" s="172" t="s">
        <v>3798</v>
      </c>
      <c r="F153" s="172" t="s">
        <v>3799</v>
      </c>
      <c r="G153" s="172" t="s">
        <v>3800</v>
      </c>
      <c r="H153" s="96" t="s">
        <v>4879</v>
      </c>
      <c r="I153" s="96"/>
      <c r="J153" s="242">
        <v>5</v>
      </c>
      <c r="K153" s="633" t="e">
        <f t="shared" si="4"/>
        <v>#REF!</v>
      </c>
      <c r="L153" s="578" t="e">
        <f>M153*#REF!</f>
        <v>#REF!</v>
      </c>
      <c r="M153" s="622" t="e">
        <f>O153*#REF!+2</f>
        <v>#REF!</v>
      </c>
      <c r="N153" s="157">
        <v>41.44</v>
      </c>
      <c r="O153" s="157">
        <v>41.44</v>
      </c>
    </row>
    <row r="154" spans="1:27" hidden="1">
      <c r="A154" s="256">
        <v>1</v>
      </c>
      <c r="B154" s="593"/>
      <c r="C154" s="593" t="s">
        <v>8625</v>
      </c>
      <c r="D154" s="580" t="s">
        <v>3802</v>
      </c>
      <c r="E154" s="208" t="s">
        <v>3803</v>
      </c>
      <c r="F154" s="208" t="s">
        <v>3804</v>
      </c>
      <c r="G154" s="208" t="s">
        <v>3805</v>
      </c>
      <c r="H154" s="585" t="s">
        <v>3806</v>
      </c>
      <c r="I154" s="585"/>
      <c r="J154" s="595">
        <v>2</v>
      </c>
      <c r="K154" s="601" t="e">
        <f t="shared" si="4"/>
        <v>#REF!</v>
      </c>
      <c r="L154" s="628" t="e">
        <f>M154*#REF!</f>
        <v>#REF!</v>
      </c>
      <c r="M154" s="609" t="e">
        <f>O154*#REF!+1.5</f>
        <v>#REF!</v>
      </c>
      <c r="N154" s="244">
        <v>36.76</v>
      </c>
      <c r="O154" s="244">
        <v>36.76</v>
      </c>
    </row>
    <row r="155" spans="1:27" s="157" customFormat="1" hidden="1">
      <c r="A155" s="183">
        <v>0</v>
      </c>
      <c r="B155" s="171"/>
      <c r="C155" s="171" t="s">
        <v>8625</v>
      </c>
      <c r="D155" s="98" t="s">
        <v>3807</v>
      </c>
      <c r="E155" s="172" t="s">
        <v>3808</v>
      </c>
      <c r="F155" s="172" t="s">
        <v>3809</v>
      </c>
      <c r="G155" s="172" t="s">
        <v>3810</v>
      </c>
      <c r="H155" s="96" t="s">
        <v>3811</v>
      </c>
      <c r="I155" s="96"/>
      <c r="J155" s="242">
        <v>4</v>
      </c>
      <c r="K155" s="619" t="e">
        <f t="shared" si="4"/>
        <v>#REF!</v>
      </c>
      <c r="L155" s="578" t="e">
        <f>M155*#REF!</f>
        <v>#REF!</v>
      </c>
      <c r="M155" s="639" t="e">
        <f>O155*#REF!+2</f>
        <v>#REF!</v>
      </c>
      <c r="N155" s="157">
        <v>31.07</v>
      </c>
      <c r="O155" s="157">
        <v>31.07</v>
      </c>
    </row>
    <row r="156" spans="1:27" hidden="1">
      <c r="A156" s="256">
        <v>1</v>
      </c>
      <c r="B156" s="614"/>
      <c r="C156" s="614" t="s">
        <v>8625</v>
      </c>
      <c r="D156" s="614" t="s">
        <v>3812</v>
      </c>
      <c r="E156" s="207" t="s">
        <v>3813</v>
      </c>
      <c r="F156" s="207" t="s">
        <v>3814</v>
      </c>
      <c r="G156" s="207" t="s">
        <v>3815</v>
      </c>
      <c r="H156" s="604" t="s">
        <v>4817</v>
      </c>
      <c r="I156" s="604" t="s">
        <v>4853</v>
      </c>
      <c r="J156" s="604">
        <v>135</v>
      </c>
      <c r="K156" s="596" t="e">
        <f t="shared" si="4"/>
        <v>#REF!</v>
      </c>
      <c r="L156" s="627" t="e">
        <f>M156*#REF!</f>
        <v>#REF!</v>
      </c>
      <c r="M156" s="608" t="e">
        <f>O156*#REF!+1.5</f>
        <v>#REF!</v>
      </c>
      <c r="N156" s="244">
        <v>63.41</v>
      </c>
      <c r="O156" s="244">
        <v>63.41</v>
      </c>
    </row>
    <row r="157" spans="1:27" s="56" customFormat="1" ht="12.75" hidden="1" customHeight="1">
      <c r="A157" s="183">
        <v>0</v>
      </c>
      <c r="B157" s="171"/>
      <c r="C157" s="575" t="s">
        <v>8615</v>
      </c>
      <c r="D157" s="575" t="s">
        <v>3816</v>
      </c>
      <c r="E157" s="212" t="s">
        <v>3817</v>
      </c>
      <c r="F157" s="172" t="s">
        <v>3814</v>
      </c>
      <c r="G157" s="212" t="s">
        <v>3813</v>
      </c>
      <c r="H157" s="96" t="s">
        <v>3818</v>
      </c>
      <c r="I157" s="96" t="s">
        <v>4955</v>
      </c>
      <c r="J157" s="96">
        <v>65.5</v>
      </c>
      <c r="K157" s="577" t="e">
        <f t="shared" si="4"/>
        <v>#REF!</v>
      </c>
      <c r="L157" s="126" t="e">
        <f>M157*#REF!</f>
        <v>#REF!</v>
      </c>
      <c r="M157" s="683" t="e">
        <f>N157*#REF!+2</f>
        <v>#REF!</v>
      </c>
      <c r="N157" s="570">
        <v>50.43</v>
      </c>
      <c r="P157" s="571"/>
      <c r="Q157" s="571"/>
      <c r="R157" s="572"/>
      <c r="U157" s="572"/>
      <c r="V157" s="571"/>
      <c r="W157" s="573"/>
      <c r="X157" s="574"/>
      <c r="Y157" s="574"/>
      <c r="Z157" s="574"/>
      <c r="AA157" s="574"/>
    </row>
    <row r="158" spans="1:27" hidden="1">
      <c r="A158" s="256">
        <v>1</v>
      </c>
      <c r="B158" s="597"/>
      <c r="C158" s="597" t="s">
        <v>8625</v>
      </c>
      <c r="D158" s="93" t="s">
        <v>3819</v>
      </c>
      <c r="E158" s="598" t="s">
        <v>3820</v>
      </c>
      <c r="F158" s="598" t="s">
        <v>3821</v>
      </c>
      <c r="G158" s="598" t="s">
        <v>3822</v>
      </c>
      <c r="H158" s="91" t="s">
        <v>6779</v>
      </c>
      <c r="I158" s="91"/>
      <c r="J158" s="600">
        <v>5</v>
      </c>
      <c r="K158" s="601" t="e">
        <f t="shared" si="4"/>
        <v>#REF!</v>
      </c>
      <c r="L158" s="684" t="e">
        <f>M158*#REF!</f>
        <v>#REF!</v>
      </c>
      <c r="M158" s="609" t="e">
        <f>O158*#REF!+1.5</f>
        <v>#REF!</v>
      </c>
      <c r="N158" s="244">
        <v>43.03</v>
      </c>
      <c r="O158" s="244">
        <v>43.03</v>
      </c>
    </row>
    <row r="159" spans="1:27" s="117" customFormat="1">
      <c r="A159" s="256">
        <v>1</v>
      </c>
      <c r="B159" s="614">
        <v>1</v>
      </c>
      <c r="C159" s="603" t="s">
        <v>8615</v>
      </c>
      <c r="D159" s="603" t="s">
        <v>3823</v>
      </c>
      <c r="E159" s="207" t="s">
        <v>6922</v>
      </c>
      <c r="F159" s="207" t="s">
        <v>6923</v>
      </c>
      <c r="G159" s="207" t="s">
        <v>6924</v>
      </c>
      <c r="H159" s="584" t="s">
        <v>8025</v>
      </c>
      <c r="I159" s="584" t="s">
        <v>4955</v>
      </c>
      <c r="J159" s="584">
        <v>75</v>
      </c>
      <c r="K159" s="685" t="e">
        <f t="shared" si="4"/>
        <v>#REF!</v>
      </c>
      <c r="L159" s="587" t="e">
        <f>M159*#REF!</f>
        <v>#REF!</v>
      </c>
      <c r="M159" s="588" t="e">
        <f>O159*#REF!+1.5</f>
        <v>#REF!</v>
      </c>
      <c r="N159" s="573">
        <v>145.72</v>
      </c>
      <c r="O159" s="573">
        <v>145.72</v>
      </c>
      <c r="P159" s="589"/>
      <c r="Q159" s="589"/>
      <c r="R159" s="590"/>
      <c r="U159" s="590"/>
      <c r="V159" s="589"/>
      <c r="W159" s="591"/>
      <c r="X159" s="592"/>
      <c r="Y159" s="592"/>
      <c r="Z159" s="592"/>
      <c r="AA159" s="592"/>
    </row>
    <row r="160" spans="1:27" s="157" customFormat="1" ht="12.75" hidden="1" customHeight="1">
      <c r="A160" s="183">
        <v>0</v>
      </c>
      <c r="B160" s="171"/>
      <c r="C160" s="174" t="s">
        <v>8625</v>
      </c>
      <c r="D160" s="174" t="s">
        <v>3824</v>
      </c>
      <c r="E160" s="172" t="s">
        <v>6926</v>
      </c>
      <c r="F160" s="172" t="s">
        <v>6923</v>
      </c>
      <c r="G160" s="172" t="s">
        <v>6922</v>
      </c>
      <c r="H160" s="242" t="s">
        <v>4817</v>
      </c>
      <c r="I160" s="242" t="s">
        <v>7843</v>
      </c>
      <c r="J160" s="242">
        <v>60</v>
      </c>
      <c r="K160" s="681" t="e">
        <f t="shared" si="4"/>
        <v>#REF!</v>
      </c>
      <c r="L160" s="173" t="e">
        <f>M160*#REF!</f>
        <v>#REF!</v>
      </c>
      <c r="M160" s="169" t="e">
        <f>O160*#REF!+2</f>
        <v>#REF!</v>
      </c>
      <c r="N160" s="157">
        <v>262.24</v>
      </c>
      <c r="O160" s="157">
        <v>262.24</v>
      </c>
    </row>
    <row r="161" spans="1:27" s="157" customFormat="1" ht="12.75" hidden="1" customHeight="1">
      <c r="A161" s="183">
        <v>0</v>
      </c>
      <c r="B161" s="171"/>
      <c r="C161" s="174" t="s">
        <v>8625</v>
      </c>
      <c r="D161" s="575" t="s">
        <v>3825</v>
      </c>
      <c r="E161" s="172" t="s">
        <v>3826</v>
      </c>
      <c r="F161" s="172" t="s">
        <v>3827</v>
      </c>
      <c r="G161" s="172" t="s">
        <v>3828</v>
      </c>
      <c r="H161" s="96" t="s">
        <v>6779</v>
      </c>
      <c r="I161" s="96"/>
      <c r="J161" s="242">
        <v>5</v>
      </c>
      <c r="K161" s="681" t="e">
        <f t="shared" si="4"/>
        <v>#REF!</v>
      </c>
      <c r="L161" s="578" t="e">
        <f>M161*#REF!</f>
        <v>#REF!</v>
      </c>
      <c r="M161" s="182" t="e">
        <f>O161*#REF!+2</f>
        <v>#REF!</v>
      </c>
      <c r="N161" s="157">
        <v>69.930000000000007</v>
      </c>
      <c r="O161" s="157">
        <v>69.930000000000007</v>
      </c>
    </row>
    <row r="162" spans="1:27" s="157" customFormat="1" ht="12.75" hidden="1" customHeight="1">
      <c r="A162" s="183">
        <v>0</v>
      </c>
      <c r="B162" s="171"/>
      <c r="C162" s="174" t="s">
        <v>8625</v>
      </c>
      <c r="D162" s="575" t="s">
        <v>3829</v>
      </c>
      <c r="E162" s="172" t="s">
        <v>3830</v>
      </c>
      <c r="F162" s="172" t="s">
        <v>3831</v>
      </c>
      <c r="G162" s="172" t="s">
        <v>3832</v>
      </c>
      <c r="H162" s="96" t="s">
        <v>7890</v>
      </c>
      <c r="I162" s="96"/>
      <c r="J162" s="242">
        <v>1</v>
      </c>
      <c r="K162" s="681" t="e">
        <f t="shared" si="4"/>
        <v>#REF!</v>
      </c>
      <c r="L162" s="578" t="e">
        <f>M162*#REF!</f>
        <v>#REF!</v>
      </c>
      <c r="M162" s="182" t="e">
        <f>O162*#REF!+2</f>
        <v>#REF!</v>
      </c>
      <c r="N162" s="157">
        <v>20.82</v>
      </c>
      <c r="O162" s="157">
        <v>20.82</v>
      </c>
    </row>
    <row r="163" spans="1:27" s="157" customFormat="1" ht="12.75" hidden="1" customHeight="1">
      <c r="A163" s="183">
        <v>0</v>
      </c>
      <c r="B163" s="171"/>
      <c r="C163" s="174" t="s">
        <v>8625</v>
      </c>
      <c r="D163" s="575" t="s">
        <v>3833</v>
      </c>
      <c r="E163" s="172" t="s">
        <v>3830</v>
      </c>
      <c r="F163" s="172" t="s">
        <v>3831</v>
      </c>
      <c r="G163" s="172" t="s">
        <v>3832</v>
      </c>
      <c r="H163" s="96" t="s">
        <v>4879</v>
      </c>
      <c r="I163" s="96"/>
      <c r="J163" s="242">
        <v>5</v>
      </c>
      <c r="K163" s="681" t="e">
        <f t="shared" si="4"/>
        <v>#REF!</v>
      </c>
      <c r="L163" s="578" t="e">
        <f>M163*#REF!</f>
        <v>#REF!</v>
      </c>
      <c r="M163" s="182" t="e">
        <f>O163*#REF!+2</f>
        <v>#REF!</v>
      </c>
      <c r="N163" s="157">
        <v>88.68</v>
      </c>
      <c r="O163" s="157">
        <v>88.68</v>
      </c>
    </row>
    <row r="164" spans="1:27" s="157" customFormat="1" ht="12.75" hidden="1" customHeight="1">
      <c r="A164" s="183">
        <v>0</v>
      </c>
      <c r="B164" s="171"/>
      <c r="C164" s="174" t="s">
        <v>8625</v>
      </c>
      <c r="D164" s="575" t="s">
        <v>3834</v>
      </c>
      <c r="E164" s="172" t="s">
        <v>3835</v>
      </c>
      <c r="F164" s="172" t="s">
        <v>3836</v>
      </c>
      <c r="G164" s="172" t="s">
        <v>3837</v>
      </c>
      <c r="H164" s="96" t="s">
        <v>7890</v>
      </c>
      <c r="I164" s="96"/>
      <c r="J164" s="242">
        <v>1</v>
      </c>
      <c r="K164" s="681" t="e">
        <f t="shared" si="4"/>
        <v>#REF!</v>
      </c>
      <c r="L164" s="578" t="e">
        <f>M164*#REF!</f>
        <v>#REF!</v>
      </c>
      <c r="M164" s="182" t="e">
        <f>O164*#REF!+2</f>
        <v>#REF!</v>
      </c>
      <c r="N164" s="157">
        <v>15.91</v>
      </c>
      <c r="O164" s="157">
        <v>15.91</v>
      </c>
    </row>
    <row r="165" spans="1:27" s="157" customFormat="1" ht="12.75" hidden="1" customHeight="1">
      <c r="A165" s="183">
        <v>0</v>
      </c>
      <c r="B165" s="171"/>
      <c r="C165" s="174" t="s">
        <v>8625</v>
      </c>
      <c r="D165" s="575" t="s">
        <v>3838</v>
      </c>
      <c r="E165" s="172" t="s">
        <v>3835</v>
      </c>
      <c r="F165" s="172" t="s">
        <v>3836</v>
      </c>
      <c r="G165" s="172" t="s">
        <v>3837</v>
      </c>
      <c r="H165" s="96" t="s">
        <v>4879</v>
      </c>
      <c r="I165" s="96"/>
      <c r="J165" s="242">
        <v>5</v>
      </c>
      <c r="K165" s="681" t="e">
        <f t="shared" si="4"/>
        <v>#REF!</v>
      </c>
      <c r="L165" s="578" t="e">
        <f>M165*#REF!</f>
        <v>#REF!</v>
      </c>
      <c r="M165" s="166" t="e">
        <f>O165*#REF!+2</f>
        <v>#REF!</v>
      </c>
      <c r="N165" s="157">
        <v>66.709999999999994</v>
      </c>
      <c r="O165" s="157">
        <v>66.709999999999994</v>
      </c>
    </row>
    <row r="166" spans="1:27" ht="15.75" customHeight="1">
      <c r="A166" s="256">
        <v>1</v>
      </c>
      <c r="B166" s="597">
        <v>1</v>
      </c>
      <c r="C166" s="597" t="s">
        <v>8615</v>
      </c>
      <c r="D166" s="597" t="s">
        <v>3839</v>
      </c>
      <c r="E166" s="612" t="s">
        <v>3840</v>
      </c>
      <c r="F166" s="598" t="s">
        <v>3841</v>
      </c>
      <c r="G166" s="612" t="s">
        <v>3842</v>
      </c>
      <c r="H166" s="600" t="s">
        <v>8037</v>
      </c>
      <c r="I166" s="600"/>
      <c r="J166" s="600">
        <v>8</v>
      </c>
      <c r="K166" s="686" t="e">
        <f t="shared" si="4"/>
        <v>#REF!</v>
      </c>
      <c r="L166" s="95" t="e">
        <f>M166*#REF!</f>
        <v>#REF!</v>
      </c>
      <c r="M166" s="602" t="e">
        <f>O166*#REF!+1.5</f>
        <v>#REF!</v>
      </c>
      <c r="N166" s="244">
        <v>111.35</v>
      </c>
      <c r="O166" s="244">
        <v>111.35</v>
      </c>
    </row>
    <row r="167" spans="1:27" hidden="1">
      <c r="A167" s="579">
        <v>1</v>
      </c>
      <c r="B167" s="2510"/>
      <c r="C167" s="593" t="s">
        <v>8625</v>
      </c>
      <c r="D167" s="593" t="s">
        <v>3843</v>
      </c>
      <c r="E167" s="208" t="s">
        <v>3844</v>
      </c>
      <c r="F167" s="582" t="s">
        <v>3845</v>
      </c>
      <c r="G167" s="207" t="s">
        <v>3846</v>
      </c>
      <c r="H167" s="604" t="s">
        <v>4879</v>
      </c>
      <c r="I167" s="604" t="s">
        <v>7843</v>
      </c>
      <c r="J167" s="595">
        <v>55</v>
      </c>
      <c r="K167" s="596" t="e">
        <f t="shared" si="4"/>
        <v>#REF!</v>
      </c>
      <c r="L167" s="613" t="e">
        <f>M167*#REF!</f>
        <v>#REF!</v>
      </c>
      <c r="M167" s="608" t="e">
        <f>O167*#REF!+1.5</f>
        <v>#REF!</v>
      </c>
      <c r="N167" s="244">
        <v>75.12</v>
      </c>
      <c r="O167" s="244">
        <v>75.12</v>
      </c>
    </row>
    <row r="168" spans="1:27" s="56" customFormat="1" ht="12.75" hidden="1" customHeight="1">
      <c r="A168" s="183">
        <v>0</v>
      </c>
      <c r="B168" s="171"/>
      <c r="C168" s="575" t="s">
        <v>8615</v>
      </c>
      <c r="D168" s="575" t="s">
        <v>3847</v>
      </c>
      <c r="E168" s="212" t="s">
        <v>3844</v>
      </c>
      <c r="F168" s="172" t="s">
        <v>3845</v>
      </c>
      <c r="G168" s="212" t="s">
        <v>3846</v>
      </c>
      <c r="H168" s="96" t="s">
        <v>6759</v>
      </c>
      <c r="I168" s="96" t="s">
        <v>4955</v>
      </c>
      <c r="J168" s="96">
        <v>63.5</v>
      </c>
      <c r="K168" s="577" t="e">
        <f t="shared" si="4"/>
        <v>#REF!</v>
      </c>
      <c r="L168" s="126" t="e">
        <f>M168*#REF!</f>
        <v>#REF!</v>
      </c>
      <c r="M168" s="126" t="e">
        <f>N168*#REF!+2</f>
        <v>#REF!</v>
      </c>
      <c r="N168" s="570">
        <v>171.45</v>
      </c>
      <c r="P168" s="571"/>
      <c r="Q168" s="571"/>
      <c r="R168" s="572"/>
      <c r="U168" s="572"/>
      <c r="V168" s="571"/>
      <c r="W168" s="573"/>
      <c r="X168" s="574"/>
      <c r="Y168" s="574"/>
      <c r="Z168" s="574"/>
      <c r="AA168" s="574"/>
    </row>
    <row r="169" spans="1:27" s="157" customFormat="1" ht="12.75" hidden="1" customHeight="1">
      <c r="A169" s="183">
        <v>0</v>
      </c>
      <c r="B169" s="171"/>
      <c r="C169" s="174" t="s">
        <v>8615</v>
      </c>
      <c r="D169" s="174" t="s">
        <v>3848</v>
      </c>
      <c r="E169" s="212" t="s">
        <v>3849</v>
      </c>
      <c r="F169" s="172" t="s">
        <v>3850</v>
      </c>
      <c r="G169" s="212" t="s">
        <v>3851</v>
      </c>
      <c r="H169" s="242" t="s">
        <v>7890</v>
      </c>
      <c r="I169" s="242"/>
      <c r="J169" s="242">
        <v>1</v>
      </c>
      <c r="K169" s="619" t="e">
        <f t="shared" si="4"/>
        <v>#REF!</v>
      </c>
      <c r="L169" s="578" t="e">
        <f>M169*#REF!</f>
        <v>#REF!</v>
      </c>
      <c r="M169" s="121" t="e">
        <f>N169*#REF!+2</f>
        <v>#REF!</v>
      </c>
      <c r="N169" s="205">
        <v>15.49</v>
      </c>
    </row>
    <row r="170" spans="1:27" hidden="1">
      <c r="A170" s="579">
        <v>1</v>
      </c>
      <c r="B170" s="2510"/>
      <c r="C170" s="593" t="s">
        <v>8625</v>
      </c>
      <c r="D170" s="580" t="s">
        <v>3852</v>
      </c>
      <c r="E170" s="208" t="s">
        <v>3849</v>
      </c>
      <c r="F170" s="594" t="s">
        <v>3853</v>
      </c>
      <c r="G170" s="208" t="s">
        <v>3851</v>
      </c>
      <c r="H170" s="585" t="s">
        <v>3611</v>
      </c>
      <c r="I170" s="585"/>
      <c r="J170" s="595">
        <v>0.5</v>
      </c>
      <c r="K170" s="596" t="e">
        <f t="shared" si="4"/>
        <v>#REF!</v>
      </c>
      <c r="L170" s="587" t="e">
        <f>M170*#REF!</f>
        <v>#REF!</v>
      </c>
      <c r="M170" s="608" t="e">
        <f>O170*#REF!+1.5</f>
        <v>#REF!</v>
      </c>
      <c r="N170" s="244">
        <v>19.670000000000002</v>
      </c>
      <c r="O170" s="244">
        <v>19.670000000000002</v>
      </c>
    </row>
    <row r="171" spans="1:27" hidden="1">
      <c r="A171" s="579">
        <v>1</v>
      </c>
      <c r="B171" s="2256"/>
      <c r="C171" s="597" t="s">
        <v>8625</v>
      </c>
      <c r="D171" s="93" t="s">
        <v>3854</v>
      </c>
      <c r="E171" s="598" t="s">
        <v>3855</v>
      </c>
      <c r="F171" s="599" t="s">
        <v>3856</v>
      </c>
      <c r="G171" s="598" t="s">
        <v>3857</v>
      </c>
      <c r="H171" s="91" t="s">
        <v>7890</v>
      </c>
      <c r="I171" s="91"/>
      <c r="J171" s="600">
        <v>1</v>
      </c>
      <c r="K171" s="601" t="e">
        <f t="shared" si="4"/>
        <v>#REF!</v>
      </c>
      <c r="L171" s="95" t="e">
        <f>M171*#REF!</f>
        <v>#REF!</v>
      </c>
      <c r="M171" s="609" t="e">
        <f>O171*#REF!+1.5</f>
        <v>#REF!</v>
      </c>
      <c r="N171" s="244">
        <v>23.44</v>
      </c>
      <c r="O171" s="244">
        <v>23.44</v>
      </c>
    </row>
    <row r="172" spans="1:27" hidden="1">
      <c r="A172" s="256">
        <v>1</v>
      </c>
      <c r="B172" s="614"/>
      <c r="C172" s="614" t="s">
        <v>8625</v>
      </c>
      <c r="D172" s="614" t="s">
        <v>3858</v>
      </c>
      <c r="E172" s="207" t="s">
        <v>9662</v>
      </c>
      <c r="F172" s="207" t="s">
        <v>9627</v>
      </c>
      <c r="G172" s="207" t="s">
        <v>9628</v>
      </c>
      <c r="H172" s="604" t="s">
        <v>4879</v>
      </c>
      <c r="I172" s="604" t="s">
        <v>7843</v>
      </c>
      <c r="J172" s="604">
        <v>55</v>
      </c>
      <c r="K172" s="605" t="e">
        <f t="shared" si="4"/>
        <v>#REF!</v>
      </c>
      <c r="L172" s="606" t="e">
        <f>M172*#REF!</f>
        <v>#REF!</v>
      </c>
      <c r="M172" s="607" t="e">
        <f>O172*#REF!+1.5</f>
        <v>#REF!</v>
      </c>
      <c r="N172" s="244">
        <v>79.010000000000005</v>
      </c>
      <c r="O172" s="244">
        <v>79.010000000000005</v>
      </c>
    </row>
    <row r="173" spans="1:27" hidden="1">
      <c r="A173" s="256">
        <v>1</v>
      </c>
      <c r="B173" s="597"/>
      <c r="C173" s="597" t="s">
        <v>8625</v>
      </c>
      <c r="D173" s="93" t="s">
        <v>3859</v>
      </c>
      <c r="E173" s="598" t="s">
        <v>3860</v>
      </c>
      <c r="F173" s="598" t="s">
        <v>3861</v>
      </c>
      <c r="G173" s="598" t="s">
        <v>3862</v>
      </c>
      <c r="H173" s="91" t="s">
        <v>3611</v>
      </c>
      <c r="I173" s="91"/>
      <c r="J173" s="600">
        <v>0.5</v>
      </c>
      <c r="K173" s="601" t="e">
        <f t="shared" si="4"/>
        <v>#REF!</v>
      </c>
      <c r="L173" s="95" t="e">
        <f>M173*#REF!</f>
        <v>#REF!</v>
      </c>
      <c r="M173" s="609" t="e">
        <f>O173*#REF!+1.5</f>
        <v>#REF!</v>
      </c>
      <c r="N173" s="244">
        <v>18.8</v>
      </c>
      <c r="O173" s="244">
        <v>18.8</v>
      </c>
    </row>
    <row r="174" spans="1:27" hidden="1">
      <c r="A174" s="256">
        <v>1</v>
      </c>
      <c r="B174" s="614"/>
      <c r="C174" s="614" t="s">
        <v>8625</v>
      </c>
      <c r="D174" s="614" t="s">
        <v>3863</v>
      </c>
      <c r="E174" s="207" t="s">
        <v>3864</v>
      </c>
      <c r="F174" s="207" t="s">
        <v>3865</v>
      </c>
      <c r="G174" s="207" t="s">
        <v>3866</v>
      </c>
      <c r="H174" s="604" t="s">
        <v>4817</v>
      </c>
      <c r="I174" s="604" t="s">
        <v>4853</v>
      </c>
      <c r="J174" s="604">
        <v>135</v>
      </c>
      <c r="K174" s="565" t="e">
        <f t="shared" si="4"/>
        <v>#REF!</v>
      </c>
      <c r="L174" s="606" t="e">
        <f>M174*#REF!</f>
        <v>#REF!</v>
      </c>
      <c r="M174" s="567" t="e">
        <f>O174*#REF!+1.5</f>
        <v>#REF!</v>
      </c>
      <c r="N174" s="244">
        <v>69.900000000000006</v>
      </c>
      <c r="O174" s="244">
        <v>69.900000000000006</v>
      </c>
    </row>
    <row r="175" spans="1:27" s="56" customFormat="1" ht="12.75" hidden="1" customHeight="1">
      <c r="A175" s="183">
        <v>0</v>
      </c>
      <c r="B175" s="167"/>
      <c r="C175" s="615" t="s">
        <v>8615</v>
      </c>
      <c r="D175" s="615" t="s">
        <v>3867</v>
      </c>
      <c r="E175" s="213" t="s">
        <v>3864</v>
      </c>
      <c r="F175" s="168" t="s">
        <v>3865</v>
      </c>
      <c r="G175" s="213" t="s">
        <v>3866</v>
      </c>
      <c r="H175" s="576" t="s">
        <v>6759</v>
      </c>
      <c r="I175" s="576" t="s">
        <v>4955</v>
      </c>
      <c r="J175" s="576">
        <v>63.5</v>
      </c>
      <c r="K175" s="616" t="e">
        <f t="shared" si="4"/>
        <v>#REF!</v>
      </c>
      <c r="L175" s="126" t="e">
        <f>M175*#REF!</f>
        <v>#REF!</v>
      </c>
      <c r="M175" s="629" t="e">
        <f>N175*#REF!+2</f>
        <v>#REF!</v>
      </c>
      <c r="N175" s="570">
        <v>84.45</v>
      </c>
      <c r="P175" s="571"/>
      <c r="Q175" s="571"/>
      <c r="R175" s="572"/>
      <c r="U175" s="572"/>
      <c r="V175" s="571"/>
      <c r="W175" s="573"/>
      <c r="X175" s="574"/>
      <c r="Y175" s="574"/>
      <c r="Z175" s="574"/>
      <c r="AA175" s="574"/>
    </row>
    <row r="176" spans="1:27" ht="17.25" hidden="1" customHeight="1">
      <c r="A176" s="256">
        <v>1</v>
      </c>
      <c r="B176" s="614"/>
      <c r="C176" s="614" t="s">
        <v>8625</v>
      </c>
      <c r="D176" s="614">
        <v>906850</v>
      </c>
      <c r="E176" s="207" t="s">
        <v>9624</v>
      </c>
      <c r="F176" s="207" t="s">
        <v>9623</v>
      </c>
      <c r="G176" s="207" t="s">
        <v>9624</v>
      </c>
      <c r="H176" s="604" t="s">
        <v>4879</v>
      </c>
      <c r="I176" s="604" t="s">
        <v>8025</v>
      </c>
      <c r="J176" s="604">
        <v>30</v>
      </c>
      <c r="K176" s="605" t="e">
        <f t="shared" si="4"/>
        <v>#REF!</v>
      </c>
      <c r="L176" s="606" t="e">
        <f>M176*#REF!</f>
        <v>#REF!</v>
      </c>
      <c r="M176" s="607" t="e">
        <f>O176*#REF!+1.5</f>
        <v>#REF!</v>
      </c>
      <c r="N176" s="244">
        <v>41.86</v>
      </c>
      <c r="O176" s="2085">
        <v>47.75</v>
      </c>
    </row>
    <row r="177" spans="1:15" hidden="1">
      <c r="A177" s="256">
        <v>1</v>
      </c>
      <c r="B177" s="593"/>
      <c r="C177" s="593" t="s">
        <v>8625</v>
      </c>
      <c r="D177" s="593">
        <v>906870</v>
      </c>
      <c r="E177" s="208" t="s">
        <v>3868</v>
      </c>
      <c r="F177" s="208" t="s">
        <v>3869</v>
      </c>
      <c r="G177" s="208" t="s">
        <v>3870</v>
      </c>
      <c r="H177" s="595" t="s">
        <v>5564</v>
      </c>
      <c r="I177" s="595"/>
      <c r="J177" s="595">
        <v>10</v>
      </c>
      <c r="K177" s="596" t="e">
        <f t="shared" si="4"/>
        <v>#REF!</v>
      </c>
      <c r="L177" s="613" t="e">
        <f>M177*#REF!</f>
        <v>#REF!</v>
      </c>
      <c r="M177" s="608" t="e">
        <f>O177*#REF!+1.5</f>
        <v>#REF!</v>
      </c>
      <c r="N177" s="244">
        <v>153.41999999999999</v>
      </c>
      <c r="O177" s="2085">
        <v>176.41</v>
      </c>
    </row>
    <row r="178" spans="1:15" hidden="1">
      <c r="A178" s="256">
        <v>1</v>
      </c>
      <c r="B178" s="597"/>
      <c r="C178" s="597" t="s">
        <v>8625</v>
      </c>
      <c r="D178" s="597">
        <v>906880</v>
      </c>
      <c r="E178" s="598" t="s">
        <v>3871</v>
      </c>
      <c r="F178" s="598" t="s">
        <v>3872</v>
      </c>
      <c r="G178" s="598" t="s">
        <v>3873</v>
      </c>
      <c r="H178" s="600" t="s">
        <v>9124</v>
      </c>
      <c r="I178" s="600"/>
      <c r="J178" s="600">
        <v>10</v>
      </c>
      <c r="K178" s="601" t="e">
        <f t="shared" si="4"/>
        <v>#REF!</v>
      </c>
      <c r="L178" s="617" t="e">
        <f>M178*#REF!</f>
        <v>#REF!</v>
      </c>
      <c r="M178" s="609" t="e">
        <f>O178*#REF!+1.5</f>
        <v>#REF!</v>
      </c>
      <c r="N178" s="244">
        <v>116.7</v>
      </c>
      <c r="O178" s="2085">
        <v>134.58000000000001</v>
      </c>
    </row>
    <row r="179" spans="1:15" hidden="1">
      <c r="E179" s="687"/>
      <c r="F179" s="687"/>
      <c r="G179" s="687"/>
    </row>
    <row r="180" spans="1:15" hidden="1">
      <c r="E180" s="687"/>
      <c r="F180" s="687"/>
      <c r="G180" s="687"/>
    </row>
    <row r="181" spans="1:15" ht="23.25" hidden="1">
      <c r="A181" s="88" t="s">
        <v>8692</v>
      </c>
      <c r="B181" s="88"/>
      <c r="C181" s="2675" t="s">
        <v>9485</v>
      </c>
      <c r="D181" s="2675"/>
      <c r="E181" s="2675"/>
      <c r="F181" s="2675"/>
      <c r="G181" s="2675"/>
      <c r="H181" s="2675"/>
      <c r="I181" s="2675"/>
      <c r="J181" s="2675"/>
      <c r="K181" s="2675"/>
      <c r="L181" s="2675"/>
      <c r="M181" s="2675"/>
    </row>
    <row r="182" spans="1:15" ht="23.25" hidden="1">
      <c r="A182" s="88" t="s">
        <v>8690</v>
      </c>
      <c r="B182" s="88"/>
      <c r="C182" s="2677" t="s">
        <v>8401</v>
      </c>
      <c r="D182" s="2677"/>
      <c r="E182" s="2677"/>
      <c r="F182" s="2677"/>
      <c r="G182" s="2677"/>
      <c r="H182" s="2677"/>
      <c r="I182" s="2677"/>
      <c r="J182" s="2677"/>
      <c r="K182" s="2677"/>
      <c r="L182" s="2677"/>
      <c r="M182" s="2677"/>
      <c r="N182" s="157"/>
      <c r="O182" s="261"/>
    </row>
    <row r="183" spans="1:15" ht="23.25" hidden="1">
      <c r="A183" s="88" t="s">
        <v>8690</v>
      </c>
      <c r="B183" s="88"/>
      <c r="C183" s="2677" t="s">
        <v>8402</v>
      </c>
      <c r="D183" s="2677"/>
      <c r="E183" s="2677"/>
      <c r="F183" s="2677"/>
      <c r="G183" s="2677"/>
      <c r="H183" s="2677"/>
      <c r="I183" s="2677"/>
      <c r="J183" s="2677"/>
      <c r="K183" s="2677"/>
      <c r="L183" s="2677"/>
      <c r="M183" s="2677"/>
      <c r="N183" s="157"/>
      <c r="O183" s="261"/>
    </row>
    <row r="184" spans="1:15" ht="51.6" hidden="1" customHeight="1">
      <c r="A184" s="256">
        <v>1</v>
      </c>
      <c r="B184" s="256"/>
      <c r="C184" s="256" t="s">
        <v>8625</v>
      </c>
      <c r="D184" s="113" t="s">
        <v>3874</v>
      </c>
      <c r="E184" s="68" t="s">
        <v>3875</v>
      </c>
      <c r="F184" s="258" t="s">
        <v>3876</v>
      </c>
      <c r="G184" s="68" t="s">
        <v>3877</v>
      </c>
      <c r="H184" s="111" t="s">
        <v>6779</v>
      </c>
      <c r="I184" s="111"/>
      <c r="J184" s="259">
        <v>5</v>
      </c>
      <c r="K184" s="565" t="e">
        <f t="shared" ref="K184:K192" si="5">L184/J184</f>
        <v>#REF!</v>
      </c>
      <c r="L184" s="617" t="e">
        <f>M184*#REF!</f>
        <v>#REF!</v>
      </c>
      <c r="M184" s="567" t="e">
        <f>O184*#REF!+1.5</f>
        <v>#REF!</v>
      </c>
      <c r="N184" s="244">
        <v>73.739999999999995</v>
      </c>
      <c r="O184" s="244">
        <v>73.739999999999995</v>
      </c>
    </row>
    <row r="185" spans="1:15" ht="18" hidden="1" customHeight="1">
      <c r="A185" s="256">
        <v>1</v>
      </c>
      <c r="B185" s="256"/>
      <c r="C185" s="256" t="s">
        <v>8625</v>
      </c>
      <c r="D185" s="113" t="s">
        <v>3878</v>
      </c>
      <c r="E185" s="258" t="s">
        <v>3879</v>
      </c>
      <c r="F185" s="258" t="s">
        <v>3880</v>
      </c>
      <c r="G185" s="258" t="s">
        <v>3881</v>
      </c>
      <c r="H185" s="111" t="s">
        <v>7890</v>
      </c>
      <c r="I185" s="688"/>
      <c r="J185" s="259">
        <v>1</v>
      </c>
      <c r="K185" s="565" t="e">
        <f t="shared" si="5"/>
        <v>#REF!</v>
      </c>
      <c r="L185" s="617" t="e">
        <f>M185*#REF!</f>
        <v>#REF!</v>
      </c>
      <c r="M185" s="567" t="e">
        <f>O185*#REF!+1.5</f>
        <v>#REF!</v>
      </c>
      <c r="N185" s="244">
        <v>32.9</v>
      </c>
      <c r="O185" s="244">
        <v>32.9</v>
      </c>
    </row>
    <row r="186" spans="1:15" ht="12.75" hidden="1" customHeight="1">
      <c r="A186" s="256">
        <v>0</v>
      </c>
      <c r="B186" s="256"/>
      <c r="C186" s="689" t="s">
        <v>8625</v>
      </c>
      <c r="D186" s="690" t="s">
        <v>3882</v>
      </c>
      <c r="E186" s="258" t="s">
        <v>3883</v>
      </c>
      <c r="F186" s="258" t="s">
        <v>3884</v>
      </c>
      <c r="G186" s="258" t="s">
        <v>3885</v>
      </c>
      <c r="H186" s="111"/>
      <c r="I186" s="111"/>
      <c r="J186" s="259">
        <v>1</v>
      </c>
      <c r="K186" s="565" t="e">
        <f t="shared" si="5"/>
        <v>#REF!</v>
      </c>
      <c r="L186" s="566" t="e">
        <f>M186*#REF!</f>
        <v>#REF!</v>
      </c>
      <c r="M186" s="567" t="e">
        <f>O186*#REF!+2</f>
        <v>#REF!</v>
      </c>
      <c r="N186" s="157">
        <v>19.97</v>
      </c>
      <c r="O186" s="157">
        <v>19.97</v>
      </c>
    </row>
    <row r="187" spans="1:15" ht="39" customHeight="1">
      <c r="A187" s="256">
        <v>1</v>
      </c>
      <c r="B187" s="256">
        <v>1</v>
      </c>
      <c r="C187" s="256" t="s">
        <v>8615</v>
      </c>
      <c r="D187" s="256" t="s">
        <v>3886</v>
      </c>
      <c r="E187" s="68" t="s">
        <v>3887</v>
      </c>
      <c r="F187" s="68" t="s">
        <v>3888</v>
      </c>
      <c r="G187" s="68" t="s">
        <v>3889</v>
      </c>
      <c r="H187" s="259" t="s">
        <v>6779</v>
      </c>
      <c r="I187" s="259"/>
      <c r="J187" s="259">
        <v>5</v>
      </c>
      <c r="K187" s="565" t="e">
        <f t="shared" si="5"/>
        <v>#REF!</v>
      </c>
      <c r="L187" s="566" t="e">
        <f>M187*#REF!</f>
        <v>#REF!</v>
      </c>
      <c r="M187" s="691" t="e">
        <f>O187*#REF!+1.5</f>
        <v>#REF!</v>
      </c>
      <c r="N187" s="244">
        <v>19.97</v>
      </c>
      <c r="O187" s="244">
        <v>85</v>
      </c>
    </row>
    <row r="188" spans="1:15" s="157" customFormat="1" ht="12.75" hidden="1" customHeight="1">
      <c r="A188" s="183">
        <v>0</v>
      </c>
      <c r="B188" s="183"/>
      <c r="C188" s="183" t="s">
        <v>8625</v>
      </c>
      <c r="D188" s="104" t="s">
        <v>3890</v>
      </c>
      <c r="E188" s="184" t="s">
        <v>3879</v>
      </c>
      <c r="F188" s="184"/>
      <c r="G188" s="184"/>
      <c r="H188" s="118" t="s">
        <v>4879</v>
      </c>
      <c r="I188" s="118"/>
      <c r="J188" s="206">
        <v>5</v>
      </c>
      <c r="K188" s="681" t="e">
        <f t="shared" si="5"/>
        <v>#REF!</v>
      </c>
      <c r="L188" s="169" t="e">
        <f>M188*#REF!</f>
        <v>#REF!</v>
      </c>
      <c r="M188" s="182" t="e">
        <f>O188*#REF!+2</f>
        <v>#REF!</v>
      </c>
      <c r="N188" s="157">
        <v>137.69999999999999</v>
      </c>
      <c r="O188" s="157">
        <v>137.69999999999999</v>
      </c>
    </row>
    <row r="189" spans="1:15" s="157" customFormat="1" ht="12.75" hidden="1" customHeight="1">
      <c r="A189" s="183">
        <v>0</v>
      </c>
      <c r="B189" s="183"/>
      <c r="C189" s="183" t="s">
        <v>8625</v>
      </c>
      <c r="D189" s="104" t="s">
        <v>3882</v>
      </c>
      <c r="E189" s="184" t="s">
        <v>3883</v>
      </c>
      <c r="F189" s="184"/>
      <c r="G189" s="184"/>
      <c r="H189" s="118" t="s">
        <v>7890</v>
      </c>
      <c r="I189" s="118"/>
      <c r="J189" s="206">
        <v>1</v>
      </c>
      <c r="K189" s="681" t="e">
        <f t="shared" si="5"/>
        <v>#REF!</v>
      </c>
      <c r="L189" s="169" t="e">
        <f>M189*#REF!</f>
        <v>#REF!</v>
      </c>
      <c r="M189" s="182" t="e">
        <f>O189*#REF!+2</f>
        <v>#REF!</v>
      </c>
      <c r="N189" s="157">
        <v>19.88</v>
      </c>
      <c r="O189" s="157">
        <v>19.88</v>
      </c>
    </row>
    <row r="190" spans="1:15" s="157" customFormat="1" ht="12.75" hidden="1" customHeight="1">
      <c r="A190" s="183">
        <v>0</v>
      </c>
      <c r="B190" s="183"/>
      <c r="C190" s="183" t="s">
        <v>8625</v>
      </c>
      <c r="D190" s="104" t="s">
        <v>3891</v>
      </c>
      <c r="E190" s="184" t="s">
        <v>3883</v>
      </c>
      <c r="F190" s="184"/>
      <c r="G190" s="184"/>
      <c r="H190" s="118" t="s">
        <v>4879</v>
      </c>
      <c r="I190" s="118"/>
      <c r="J190" s="206">
        <v>5</v>
      </c>
      <c r="K190" s="681" t="e">
        <f t="shared" si="5"/>
        <v>#REF!</v>
      </c>
      <c r="L190" s="169" t="e">
        <f>M190*#REF!</f>
        <v>#REF!</v>
      </c>
      <c r="M190" s="182" t="e">
        <f>O190*#REF!+2</f>
        <v>#REF!</v>
      </c>
      <c r="N190" s="157">
        <v>79.63</v>
      </c>
      <c r="O190" s="157">
        <v>79.63</v>
      </c>
    </row>
    <row r="191" spans="1:15" s="157" customFormat="1" ht="12.75" hidden="1" customHeight="1">
      <c r="A191" s="183">
        <v>0</v>
      </c>
      <c r="B191" s="183"/>
      <c r="C191" s="183" t="s">
        <v>8625</v>
      </c>
      <c r="D191" s="104" t="s">
        <v>3892</v>
      </c>
      <c r="E191" s="184" t="s">
        <v>3893</v>
      </c>
      <c r="F191" s="184"/>
      <c r="G191" s="184"/>
      <c r="H191" s="118" t="s">
        <v>7890</v>
      </c>
      <c r="I191" s="118"/>
      <c r="J191" s="206">
        <v>1</v>
      </c>
      <c r="K191" s="681" t="e">
        <f t="shared" si="5"/>
        <v>#REF!</v>
      </c>
      <c r="L191" s="169" t="e">
        <f>M191*#REF!</f>
        <v>#REF!</v>
      </c>
      <c r="M191" s="182" t="e">
        <f>O191*#REF!+2</f>
        <v>#REF!</v>
      </c>
      <c r="N191" s="157">
        <v>6.74</v>
      </c>
      <c r="O191" s="157">
        <v>6.74</v>
      </c>
    </row>
    <row r="192" spans="1:15" s="157" customFormat="1" ht="12.75" hidden="1" customHeight="1">
      <c r="A192" s="183">
        <v>0</v>
      </c>
      <c r="B192" s="183"/>
      <c r="C192" s="183" t="s">
        <v>8625</v>
      </c>
      <c r="D192" s="104" t="s">
        <v>3894</v>
      </c>
      <c r="E192" s="184" t="s">
        <v>3893</v>
      </c>
      <c r="F192" s="184"/>
      <c r="G192" s="184"/>
      <c r="H192" s="118" t="s">
        <v>4879</v>
      </c>
      <c r="I192" s="118"/>
      <c r="J192" s="206">
        <v>5</v>
      </c>
      <c r="K192" s="681" t="e">
        <f t="shared" si="5"/>
        <v>#REF!</v>
      </c>
      <c r="L192" s="169" t="e">
        <f>M192*#REF!</f>
        <v>#REF!</v>
      </c>
      <c r="M192" s="182" t="e">
        <f>O192*#REF!+2</f>
        <v>#REF!</v>
      </c>
      <c r="N192" s="157">
        <v>20.61</v>
      </c>
      <c r="O192" s="157">
        <v>20.61</v>
      </c>
    </row>
    <row r="193" spans="1:15" hidden="1"/>
    <row r="194" spans="1:15" hidden="1">
      <c r="D194" s="123"/>
      <c r="E194" s="687"/>
      <c r="F194" s="687"/>
      <c r="G194" s="687"/>
      <c r="H194" s="87"/>
      <c r="I194" s="87"/>
      <c r="L194" s="124"/>
      <c r="M194" s="692"/>
    </row>
    <row r="195" spans="1:15" ht="23.25" hidden="1">
      <c r="A195" s="88" t="s">
        <v>8692</v>
      </c>
      <c r="B195" s="88"/>
      <c r="C195" s="2675" t="s">
        <v>9508</v>
      </c>
      <c r="D195" s="2675"/>
      <c r="E195" s="2675"/>
      <c r="F195" s="2675"/>
      <c r="G195" s="2675"/>
      <c r="H195" s="2675"/>
      <c r="I195" s="2675"/>
      <c r="J195" s="2675"/>
      <c r="K195" s="2675"/>
      <c r="L195" s="2675"/>
      <c r="M195" s="2675"/>
    </row>
    <row r="196" spans="1:15" ht="12.75" hidden="1" customHeight="1">
      <c r="A196" s="88" t="s">
        <v>8690</v>
      </c>
      <c r="B196" s="88"/>
      <c r="C196" s="2687" t="s">
        <v>8421</v>
      </c>
      <c r="D196" s="2687"/>
      <c r="E196" s="2687"/>
      <c r="F196" s="2687"/>
      <c r="G196" s="2687"/>
      <c r="H196" s="2687"/>
      <c r="I196" s="2687"/>
      <c r="J196" s="2687"/>
      <c r="K196" s="2687"/>
      <c r="L196" s="2687"/>
      <c r="M196" s="2687"/>
      <c r="N196" s="157"/>
      <c r="O196" s="261"/>
    </row>
    <row r="197" spans="1:15" ht="12.75" hidden="1" customHeight="1">
      <c r="A197" s="88" t="s">
        <v>8690</v>
      </c>
      <c r="B197" s="88"/>
      <c r="C197" s="2687" t="s">
        <v>9418</v>
      </c>
      <c r="D197" s="2687"/>
      <c r="E197" s="2687"/>
      <c r="F197" s="2687"/>
      <c r="G197" s="2687"/>
      <c r="H197" s="2687"/>
      <c r="I197" s="2687"/>
      <c r="J197" s="2687"/>
      <c r="K197" s="2687"/>
      <c r="L197" s="2687"/>
      <c r="M197" s="2687"/>
      <c r="N197" s="157"/>
      <c r="O197" s="261"/>
    </row>
    <row r="198" spans="1:15" ht="13.5" customHeight="1">
      <c r="A198" s="256">
        <v>1</v>
      </c>
      <c r="B198" s="256">
        <v>1</v>
      </c>
      <c r="C198" s="256" t="s">
        <v>8615</v>
      </c>
      <c r="D198" s="256" t="s">
        <v>3895</v>
      </c>
      <c r="E198" s="68" t="s">
        <v>3896</v>
      </c>
      <c r="F198" s="68" t="s">
        <v>3897</v>
      </c>
      <c r="G198" s="68" t="s">
        <v>3898</v>
      </c>
      <c r="H198" s="259" t="s">
        <v>3899</v>
      </c>
      <c r="I198" s="259"/>
      <c r="J198" s="259">
        <v>6</v>
      </c>
      <c r="K198" s="565" t="e">
        <f t="shared" ref="K198:K208" si="6">L198/J198</f>
        <v>#REF!</v>
      </c>
      <c r="L198" s="116" t="e">
        <f>M198*#REF!</f>
        <v>#REF!</v>
      </c>
      <c r="M198" s="691" t="e">
        <f>O198*#REF!+1.5</f>
        <v>#REF!</v>
      </c>
      <c r="N198" s="244">
        <v>45.6</v>
      </c>
      <c r="O198" s="244">
        <v>45.6</v>
      </c>
    </row>
    <row r="199" spans="1:15" ht="13.5" customHeight="1">
      <c r="A199" s="256">
        <v>1</v>
      </c>
      <c r="B199" s="256">
        <v>1</v>
      </c>
      <c r="C199" s="256" t="s">
        <v>8615</v>
      </c>
      <c r="D199" s="256" t="s">
        <v>3900</v>
      </c>
      <c r="E199" s="68" t="s">
        <v>5595</v>
      </c>
      <c r="F199" s="68" t="s">
        <v>5596</v>
      </c>
      <c r="G199" s="68" t="s">
        <v>5597</v>
      </c>
      <c r="H199" s="259" t="s">
        <v>3899</v>
      </c>
      <c r="I199" s="259"/>
      <c r="J199" s="259">
        <v>6</v>
      </c>
      <c r="K199" s="565" t="e">
        <f t="shared" si="6"/>
        <v>#REF!</v>
      </c>
      <c r="L199" s="116" t="e">
        <f>M199*#REF!</f>
        <v>#REF!</v>
      </c>
      <c r="M199" s="691" t="e">
        <f>O199*#REF!+1.5</f>
        <v>#REF!</v>
      </c>
      <c r="N199" s="244">
        <v>45.6</v>
      </c>
      <c r="O199" s="244">
        <v>45.6</v>
      </c>
    </row>
    <row r="200" spans="1:15" ht="41.25" customHeight="1">
      <c r="A200" s="256">
        <v>1</v>
      </c>
      <c r="B200" s="256">
        <v>1</v>
      </c>
      <c r="C200" s="256" t="s">
        <v>8615</v>
      </c>
      <c r="D200" s="256" t="s">
        <v>5598</v>
      </c>
      <c r="E200" s="68" t="s">
        <v>5599</v>
      </c>
      <c r="F200" s="68" t="s">
        <v>5600</v>
      </c>
      <c r="G200" s="68" t="s">
        <v>5601</v>
      </c>
      <c r="H200" s="259" t="s">
        <v>4771</v>
      </c>
      <c r="I200" s="259"/>
      <c r="J200" s="259">
        <v>2</v>
      </c>
      <c r="K200" s="565" t="e">
        <f t="shared" si="6"/>
        <v>#REF!</v>
      </c>
      <c r="L200" s="116" t="e">
        <f>M200*#REF!</f>
        <v>#REF!</v>
      </c>
      <c r="M200" s="691" t="e">
        <f>O200*#REF!+1.5</f>
        <v>#REF!</v>
      </c>
      <c r="N200" s="244">
        <v>40</v>
      </c>
      <c r="O200" s="244">
        <v>40</v>
      </c>
    </row>
    <row r="201" spans="1:15" hidden="1">
      <c r="A201" s="256">
        <v>1</v>
      </c>
      <c r="B201" s="256"/>
      <c r="C201" s="256" t="s">
        <v>8625</v>
      </c>
      <c r="D201" s="113" t="s">
        <v>5602</v>
      </c>
      <c r="E201" s="258" t="s">
        <v>5603</v>
      </c>
      <c r="F201" s="208" t="s">
        <v>5604</v>
      </c>
      <c r="G201" s="258" t="s">
        <v>5605</v>
      </c>
      <c r="H201" s="111" t="s">
        <v>7890</v>
      </c>
      <c r="I201" s="111"/>
      <c r="J201" s="259">
        <v>1</v>
      </c>
      <c r="K201" s="565" t="e">
        <f t="shared" si="6"/>
        <v>#REF!</v>
      </c>
      <c r="L201" s="566" t="e">
        <f>M201*#REF!</f>
        <v>#REF!</v>
      </c>
      <c r="M201" s="567" t="e">
        <f>O201*#REF!+1.5</f>
        <v>#REF!</v>
      </c>
      <c r="N201" s="244">
        <v>20.98</v>
      </c>
      <c r="O201" s="244">
        <v>20.98</v>
      </c>
    </row>
    <row r="202" spans="1:15" ht="49.35" hidden="1" customHeight="1">
      <c r="A202" s="256">
        <v>1</v>
      </c>
      <c r="B202" s="256"/>
      <c r="C202" s="256" t="s">
        <v>8625</v>
      </c>
      <c r="D202" s="113" t="s">
        <v>5606</v>
      </c>
      <c r="E202" s="68" t="s">
        <v>5607</v>
      </c>
      <c r="F202" s="598" t="s">
        <v>5608</v>
      </c>
      <c r="G202" s="68" t="s">
        <v>5609</v>
      </c>
      <c r="H202" s="111" t="s">
        <v>4879</v>
      </c>
      <c r="I202" s="111"/>
      <c r="J202" s="259">
        <v>5</v>
      </c>
      <c r="K202" s="565" t="e">
        <f t="shared" si="6"/>
        <v>#REF!</v>
      </c>
      <c r="L202" s="566" t="e">
        <f>M202*#REF!</f>
        <v>#REF!</v>
      </c>
      <c r="M202" s="567" t="e">
        <f>O202*#REF!+1.5</f>
        <v>#REF!</v>
      </c>
      <c r="N202" s="244">
        <v>93.04</v>
      </c>
      <c r="O202" s="244">
        <v>93.04</v>
      </c>
    </row>
    <row r="203" spans="1:15" s="157" customFormat="1" ht="12.75" hidden="1" customHeight="1">
      <c r="A203" s="183">
        <v>0</v>
      </c>
      <c r="B203" s="171"/>
      <c r="C203" s="174" t="s">
        <v>8625</v>
      </c>
      <c r="D203" s="98" t="s">
        <v>5610</v>
      </c>
      <c r="E203" s="172" t="s">
        <v>5611</v>
      </c>
      <c r="F203" s="172"/>
      <c r="G203" s="172"/>
      <c r="H203" s="96" t="s">
        <v>7890</v>
      </c>
      <c r="I203" s="96"/>
      <c r="J203" s="242">
        <v>1</v>
      </c>
      <c r="K203" s="681" t="e">
        <f t="shared" si="6"/>
        <v>#REF!</v>
      </c>
      <c r="L203" s="169" t="e">
        <f>M203*#REF!</f>
        <v>#REF!</v>
      </c>
      <c r="M203" s="182" t="e">
        <f>O203*#REF!+2</f>
        <v>#REF!</v>
      </c>
    </row>
    <row r="204" spans="1:15" s="157" customFormat="1" ht="12.75" hidden="1" customHeight="1">
      <c r="A204" s="183">
        <v>0</v>
      </c>
      <c r="B204" s="171"/>
      <c r="C204" s="694" t="s">
        <v>8625</v>
      </c>
      <c r="D204" s="695" t="s">
        <v>5612</v>
      </c>
      <c r="E204" s="696" t="s">
        <v>5611</v>
      </c>
      <c r="F204" s="696"/>
      <c r="G204" s="696"/>
      <c r="H204" s="697" t="s">
        <v>4879</v>
      </c>
      <c r="I204" s="697"/>
      <c r="J204" s="698">
        <v>5</v>
      </c>
      <c r="K204" s="681" t="e">
        <f t="shared" si="6"/>
        <v>#REF!</v>
      </c>
      <c r="L204" s="169" t="e">
        <f>M204*#REF!</f>
        <v>#REF!</v>
      </c>
      <c r="M204" s="182" t="e">
        <f>O204*#REF!+2</f>
        <v>#REF!</v>
      </c>
    </row>
    <row r="205" spans="1:15" s="157" customFormat="1" ht="12.75" hidden="1" customHeight="1">
      <c r="A205" s="183">
        <v>0</v>
      </c>
      <c r="B205" s="171"/>
      <c r="C205" s="699" t="s">
        <v>8625</v>
      </c>
      <c r="D205" s="125" t="s">
        <v>5613</v>
      </c>
      <c r="E205" s="700" t="s">
        <v>5614</v>
      </c>
      <c r="F205" s="700"/>
      <c r="G205" s="700"/>
      <c r="H205" s="129" t="s">
        <v>7890</v>
      </c>
      <c r="I205" s="129"/>
      <c r="J205" s="701">
        <v>1</v>
      </c>
      <c r="K205" s="681" t="e">
        <f t="shared" si="6"/>
        <v>#REF!</v>
      </c>
      <c r="L205" s="169" t="e">
        <f>M205*#REF!</f>
        <v>#REF!</v>
      </c>
      <c r="M205" s="182" t="e">
        <f>O205*#REF!+2</f>
        <v>#REF!</v>
      </c>
    </row>
    <row r="206" spans="1:15" s="157" customFormat="1" ht="12.75" hidden="1" customHeight="1">
      <c r="A206" s="183">
        <v>0</v>
      </c>
      <c r="B206" s="171"/>
      <c r="C206" s="694" t="s">
        <v>8625</v>
      </c>
      <c r="D206" s="695" t="s">
        <v>5615</v>
      </c>
      <c r="E206" s="696" t="s">
        <v>5614</v>
      </c>
      <c r="F206" s="696"/>
      <c r="G206" s="696"/>
      <c r="H206" s="697" t="s">
        <v>4879</v>
      </c>
      <c r="I206" s="697"/>
      <c r="J206" s="698">
        <v>5</v>
      </c>
      <c r="K206" s="681" t="e">
        <f t="shared" si="6"/>
        <v>#REF!</v>
      </c>
      <c r="L206" s="169" t="e">
        <f>M206*#REF!</f>
        <v>#REF!</v>
      </c>
      <c r="M206" s="182" t="e">
        <f>O206*#REF!+2</f>
        <v>#REF!</v>
      </c>
    </row>
    <row r="207" spans="1:15" s="157" customFormat="1" ht="12.75" hidden="1" customHeight="1">
      <c r="A207" s="183">
        <v>0</v>
      </c>
      <c r="B207" s="171"/>
      <c r="C207" s="699" t="s">
        <v>8625</v>
      </c>
      <c r="D207" s="125" t="s">
        <v>5616</v>
      </c>
      <c r="E207" s="700" t="s">
        <v>5617</v>
      </c>
      <c r="F207" s="700"/>
      <c r="G207" s="700"/>
      <c r="H207" s="129" t="s">
        <v>7890</v>
      </c>
      <c r="I207" s="129"/>
      <c r="J207" s="701">
        <v>1</v>
      </c>
      <c r="K207" s="681" t="e">
        <f t="shared" si="6"/>
        <v>#REF!</v>
      </c>
      <c r="L207" s="169" t="e">
        <f>M207*#REF!</f>
        <v>#REF!</v>
      </c>
      <c r="M207" s="182" t="e">
        <f>O207*#REF!+2</f>
        <v>#REF!</v>
      </c>
    </row>
    <row r="208" spans="1:15" s="157" customFormat="1" ht="12.75" hidden="1" customHeight="1">
      <c r="A208" s="183">
        <v>0</v>
      </c>
      <c r="B208" s="167"/>
      <c r="C208" s="177" t="s">
        <v>8625</v>
      </c>
      <c r="D208" s="101" t="s">
        <v>5618</v>
      </c>
      <c r="E208" s="168" t="s">
        <v>5617</v>
      </c>
      <c r="F208" s="168"/>
      <c r="G208" s="168"/>
      <c r="H208" s="576" t="s">
        <v>4879</v>
      </c>
      <c r="I208" s="576"/>
      <c r="J208" s="246">
        <v>5</v>
      </c>
      <c r="K208" s="681" t="e">
        <f t="shared" si="6"/>
        <v>#REF!</v>
      </c>
      <c r="L208" s="169" t="e">
        <f>M208*#REF!</f>
        <v>#REF!</v>
      </c>
      <c r="M208" s="182" t="e">
        <f>O208*#REF!+2</f>
        <v>#REF!</v>
      </c>
    </row>
    <row r="209" hidden="1"/>
    <row r="210" hidden="1"/>
    <row r="211" hidden="1"/>
    <row r="212" hidden="1"/>
    <row r="213" hidden="1"/>
    <row r="214" ht="13.5" hidden="1" customHeight="1"/>
    <row r="215" ht="13.5" hidden="1" customHeight="1"/>
    <row r="216" ht="13.5" hidden="1" customHeight="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spans="1:15" hidden="1"/>
    <row r="402" spans="1:15" hidden="1"/>
    <row r="403" spans="1:15" hidden="1"/>
    <row r="404" spans="1:15" hidden="1"/>
    <row r="405" spans="1:15" hidden="1"/>
    <row r="406" spans="1:15" hidden="1"/>
    <row r="407" spans="1:15" hidden="1"/>
    <row r="408" spans="1:15" hidden="1"/>
    <row r="409" spans="1:15" hidden="1"/>
    <row r="410" spans="1:15" hidden="1">
      <c r="A410" s="154">
        <v>0</v>
      </c>
      <c r="B410" s="154"/>
      <c r="C410" s="154"/>
      <c r="D410" s="154"/>
      <c r="E410" s="214"/>
      <c r="F410" s="214"/>
      <c r="G410" s="214"/>
      <c r="H410" s="234"/>
      <c r="I410" s="234"/>
      <c r="J410" s="234"/>
      <c r="K410" s="702"/>
      <c r="L410" s="156"/>
      <c r="M410" s="703"/>
      <c r="N410" s="157"/>
      <c r="O410" s="261"/>
    </row>
    <row r="411" spans="1:15" hidden="1">
      <c r="A411" s="154">
        <v>0</v>
      </c>
      <c r="B411" s="154"/>
      <c r="C411" s="154"/>
      <c r="D411" s="154"/>
      <c r="E411" s="214"/>
      <c r="F411" s="214"/>
      <c r="G411" s="214"/>
      <c r="H411" s="234"/>
      <c r="I411" s="234"/>
      <c r="J411" s="234"/>
      <c r="K411" s="702"/>
      <c r="L411" s="156"/>
      <c r="M411" s="703"/>
      <c r="N411" s="157"/>
      <c r="O411" s="261"/>
    </row>
    <row r="412" spans="1:15" hidden="1">
      <c r="A412" s="154">
        <v>0</v>
      </c>
      <c r="B412" s="154"/>
      <c r="C412" s="154"/>
      <c r="D412" s="154"/>
      <c r="E412" s="214"/>
      <c r="F412" s="214"/>
      <c r="G412" s="214"/>
      <c r="H412" s="234"/>
      <c r="I412" s="234"/>
      <c r="J412" s="234"/>
      <c r="K412" s="702"/>
      <c r="L412" s="156"/>
      <c r="M412" s="703"/>
      <c r="N412" s="157"/>
      <c r="O412" s="261"/>
    </row>
    <row r="413" spans="1:15" hidden="1">
      <c r="A413" s="154">
        <v>0</v>
      </c>
      <c r="B413" s="154"/>
      <c r="C413" s="154"/>
      <c r="D413" s="154"/>
      <c r="E413" s="214"/>
      <c r="F413" s="214"/>
      <c r="G413" s="214"/>
      <c r="H413" s="234"/>
      <c r="I413" s="234"/>
      <c r="J413" s="234"/>
      <c r="K413" s="702"/>
      <c r="L413" s="156"/>
      <c r="M413" s="703"/>
      <c r="N413" s="157"/>
      <c r="O413" s="261"/>
    </row>
    <row r="414" spans="1:15" hidden="1">
      <c r="A414" s="154">
        <v>0</v>
      </c>
      <c r="B414" s="154"/>
      <c r="C414" s="154"/>
      <c r="D414" s="154"/>
      <c r="E414" s="214"/>
      <c r="F414" s="214"/>
      <c r="G414" s="214"/>
      <c r="H414" s="234"/>
      <c r="I414" s="234"/>
      <c r="J414" s="234"/>
      <c r="K414" s="702"/>
      <c r="L414" s="156"/>
      <c r="M414" s="703"/>
      <c r="N414" s="157"/>
      <c r="O414" s="261"/>
    </row>
    <row r="415" spans="1:15" hidden="1">
      <c r="A415" s="154">
        <v>0</v>
      </c>
      <c r="B415" s="154"/>
      <c r="C415" s="154"/>
      <c r="D415" s="154"/>
      <c r="E415" s="214"/>
      <c r="F415" s="214"/>
      <c r="G415" s="214"/>
      <c r="H415" s="234"/>
      <c r="I415" s="234"/>
      <c r="J415" s="234"/>
      <c r="K415" s="702"/>
      <c r="L415" s="156"/>
      <c r="M415" s="703"/>
      <c r="N415" s="157"/>
      <c r="O415" s="261"/>
    </row>
    <row r="416" spans="1:15" hidden="1">
      <c r="A416" s="154">
        <v>0</v>
      </c>
      <c r="B416" s="154"/>
      <c r="C416" s="154"/>
      <c r="D416" s="154"/>
      <c r="E416" s="214"/>
      <c r="F416" s="214"/>
      <c r="G416" s="214"/>
      <c r="H416" s="234"/>
      <c r="I416" s="234"/>
      <c r="J416" s="234"/>
      <c r="K416" s="702"/>
      <c r="L416" s="156"/>
      <c r="M416" s="703"/>
      <c r="N416" s="157"/>
      <c r="O416" s="261"/>
    </row>
    <row r="417" spans="1:15" hidden="1">
      <c r="A417" s="154">
        <v>0</v>
      </c>
      <c r="B417" s="154"/>
      <c r="C417" s="154"/>
      <c r="D417" s="154"/>
      <c r="E417" s="214"/>
      <c r="F417" s="214"/>
      <c r="G417" s="214"/>
      <c r="H417" s="234"/>
      <c r="I417" s="234"/>
      <c r="J417" s="234"/>
      <c r="K417" s="702"/>
      <c r="L417" s="156"/>
      <c r="M417" s="703"/>
      <c r="N417" s="157"/>
      <c r="O417" s="261"/>
    </row>
    <row r="418" spans="1:15" hidden="1">
      <c r="A418" s="154">
        <v>0</v>
      </c>
      <c r="B418" s="154"/>
      <c r="C418" s="154"/>
      <c r="D418" s="154"/>
      <c r="E418" s="214"/>
      <c r="F418" s="214"/>
      <c r="G418" s="214"/>
      <c r="H418" s="234"/>
      <c r="I418" s="234"/>
      <c r="J418" s="234"/>
      <c r="K418" s="702"/>
      <c r="L418" s="156"/>
      <c r="M418" s="703"/>
      <c r="N418" s="157"/>
      <c r="O418" s="261"/>
    </row>
    <row r="419" spans="1:15" hidden="1">
      <c r="A419" s="154">
        <v>0</v>
      </c>
      <c r="B419" s="154"/>
      <c r="C419" s="154"/>
      <c r="D419" s="154"/>
      <c r="E419" s="214"/>
      <c r="F419" s="214"/>
      <c r="G419" s="214"/>
      <c r="H419" s="234"/>
      <c r="I419" s="234"/>
      <c r="J419" s="234"/>
      <c r="K419" s="702"/>
      <c r="L419" s="156"/>
      <c r="M419" s="703"/>
      <c r="N419" s="157"/>
      <c r="O419" s="261"/>
    </row>
    <row r="420" spans="1:15" hidden="1">
      <c r="A420" s="154">
        <v>0</v>
      </c>
      <c r="B420" s="154"/>
      <c r="C420" s="154"/>
      <c r="D420" s="154"/>
      <c r="E420" s="214"/>
      <c r="F420" s="214"/>
      <c r="G420" s="214"/>
      <c r="H420" s="234"/>
      <c r="I420" s="234"/>
      <c r="J420" s="234"/>
      <c r="K420" s="702"/>
      <c r="L420" s="156"/>
      <c r="M420" s="703"/>
      <c r="N420" s="157"/>
      <c r="O420" s="261"/>
    </row>
    <row r="421" spans="1:15" hidden="1">
      <c r="A421" s="154">
        <v>0</v>
      </c>
      <c r="B421" s="154"/>
      <c r="C421" s="154"/>
      <c r="D421" s="154"/>
      <c r="E421" s="214"/>
      <c r="F421" s="214"/>
      <c r="G421" s="214"/>
      <c r="H421" s="234"/>
      <c r="I421" s="234"/>
      <c r="J421" s="234"/>
      <c r="K421" s="702"/>
      <c r="L421" s="156"/>
      <c r="M421" s="703"/>
      <c r="N421" s="157"/>
      <c r="O421" s="261"/>
    </row>
    <row r="422" spans="1:15" hidden="1">
      <c r="A422" s="154">
        <v>0</v>
      </c>
      <c r="B422" s="154"/>
      <c r="C422" s="154"/>
      <c r="D422" s="154"/>
      <c r="E422" s="214"/>
      <c r="F422" s="214"/>
      <c r="G422" s="214"/>
      <c r="H422" s="234"/>
      <c r="I422" s="234"/>
      <c r="J422" s="234"/>
      <c r="K422" s="702"/>
      <c r="L422" s="156"/>
      <c r="M422" s="703"/>
      <c r="N422" s="157"/>
      <c r="O422" s="261"/>
    </row>
    <row r="423" spans="1:15" hidden="1">
      <c r="A423" s="154">
        <v>0</v>
      </c>
      <c r="B423" s="154"/>
      <c r="C423" s="154"/>
      <c r="D423" s="154"/>
      <c r="E423" s="214"/>
      <c r="F423" s="214"/>
      <c r="G423" s="214"/>
      <c r="H423" s="234"/>
      <c r="I423" s="234"/>
      <c r="J423" s="234"/>
      <c r="K423" s="702"/>
      <c r="L423" s="156"/>
      <c r="M423" s="703"/>
      <c r="N423" s="157"/>
      <c r="O423" s="261"/>
    </row>
    <row r="424" spans="1:15" hidden="1">
      <c r="A424" s="154">
        <v>0</v>
      </c>
      <c r="B424" s="154"/>
      <c r="C424" s="154"/>
      <c r="D424" s="154"/>
      <c r="E424" s="214"/>
      <c r="F424" s="214"/>
      <c r="G424" s="214"/>
      <c r="H424" s="234"/>
      <c r="I424" s="234"/>
      <c r="J424" s="234"/>
      <c r="K424" s="702"/>
      <c r="L424" s="156"/>
      <c r="M424" s="703"/>
      <c r="N424" s="157"/>
      <c r="O424" s="261"/>
    </row>
    <row r="425" spans="1:15" hidden="1">
      <c r="A425" s="154">
        <v>0</v>
      </c>
      <c r="B425" s="154"/>
      <c r="C425" s="154"/>
      <c r="D425" s="154"/>
      <c r="E425" s="214"/>
      <c r="F425" s="214"/>
      <c r="G425" s="214"/>
      <c r="H425" s="234"/>
      <c r="I425" s="234"/>
      <c r="J425" s="234"/>
      <c r="K425" s="702"/>
      <c r="L425" s="156"/>
      <c r="M425" s="703"/>
      <c r="N425" s="157"/>
      <c r="O425" s="261"/>
    </row>
    <row r="426" spans="1:15" hidden="1">
      <c r="A426" s="154">
        <v>0</v>
      </c>
      <c r="B426" s="154"/>
      <c r="C426" s="154"/>
      <c r="D426" s="154"/>
      <c r="E426" s="214"/>
      <c r="F426" s="214"/>
      <c r="G426" s="214"/>
      <c r="H426" s="234"/>
      <c r="I426" s="234"/>
      <c r="J426" s="234"/>
      <c r="K426" s="702"/>
      <c r="L426" s="156"/>
      <c r="M426" s="703"/>
      <c r="N426" s="157"/>
      <c r="O426" s="261"/>
    </row>
    <row r="427" spans="1:15" hidden="1">
      <c r="A427" s="154">
        <v>0</v>
      </c>
      <c r="B427" s="154"/>
      <c r="C427" s="154"/>
      <c r="D427" s="154"/>
      <c r="E427" s="214"/>
      <c r="F427" s="214"/>
      <c r="G427" s="214"/>
      <c r="H427" s="234"/>
      <c r="I427" s="234"/>
      <c r="J427" s="234"/>
      <c r="K427" s="702"/>
      <c r="L427" s="156"/>
      <c r="M427" s="703"/>
      <c r="N427" s="157"/>
      <c r="O427" s="261"/>
    </row>
    <row r="428" spans="1:15" hidden="1">
      <c r="A428" s="154">
        <v>0</v>
      </c>
      <c r="B428" s="154"/>
      <c r="C428" s="154"/>
      <c r="D428" s="154"/>
      <c r="E428" s="214"/>
      <c r="F428" s="214"/>
      <c r="G428" s="214"/>
      <c r="H428" s="234"/>
      <c r="I428" s="234"/>
      <c r="J428" s="234"/>
      <c r="K428" s="702"/>
      <c r="L428" s="156"/>
      <c r="M428" s="703"/>
      <c r="N428" s="157"/>
      <c r="O428" s="261"/>
    </row>
    <row r="429" spans="1:15" hidden="1">
      <c r="A429" s="154">
        <v>0</v>
      </c>
      <c r="B429" s="154"/>
      <c r="C429" s="154"/>
      <c r="D429" s="154"/>
      <c r="E429" s="214"/>
      <c r="F429" s="214"/>
      <c r="G429" s="214"/>
      <c r="H429" s="234"/>
      <c r="I429" s="234"/>
      <c r="J429" s="234"/>
      <c r="K429" s="702"/>
      <c r="L429" s="156"/>
      <c r="M429" s="703"/>
      <c r="N429" s="157"/>
      <c r="O429" s="261"/>
    </row>
    <row r="430" spans="1:15" hidden="1">
      <c r="A430" s="154">
        <v>0</v>
      </c>
      <c r="B430" s="154"/>
      <c r="C430" s="154"/>
      <c r="D430" s="154"/>
      <c r="E430" s="214"/>
      <c r="F430" s="214"/>
      <c r="G430" s="214"/>
      <c r="H430" s="234"/>
      <c r="I430" s="234"/>
      <c r="J430" s="234"/>
      <c r="K430" s="702"/>
      <c r="L430" s="156"/>
      <c r="M430" s="703"/>
      <c r="N430" s="157"/>
      <c r="O430" s="261"/>
    </row>
    <row r="431" spans="1:15" hidden="1">
      <c r="A431" s="154">
        <v>0</v>
      </c>
      <c r="B431" s="154"/>
      <c r="C431" s="154"/>
      <c r="D431" s="154"/>
      <c r="E431" s="214"/>
      <c r="F431" s="214"/>
      <c r="G431" s="214"/>
      <c r="H431" s="234"/>
      <c r="I431" s="234"/>
      <c r="J431" s="234"/>
      <c r="K431" s="702"/>
      <c r="L431" s="156"/>
      <c r="M431" s="703"/>
      <c r="N431" s="157"/>
      <c r="O431" s="261"/>
    </row>
    <row r="432" spans="1:15" hidden="1">
      <c r="A432" s="154">
        <v>0</v>
      </c>
      <c r="B432" s="154"/>
      <c r="C432" s="154"/>
      <c r="D432" s="154"/>
      <c r="E432" s="214"/>
      <c r="F432" s="214"/>
      <c r="G432" s="214"/>
      <c r="H432" s="234"/>
      <c r="I432" s="234"/>
      <c r="J432" s="234"/>
      <c r="K432" s="702"/>
      <c r="L432" s="156"/>
      <c r="M432" s="703"/>
      <c r="N432" s="157"/>
      <c r="O432" s="261"/>
    </row>
    <row r="433" spans="1:15" hidden="1">
      <c r="A433" s="154">
        <v>0</v>
      </c>
      <c r="B433" s="154"/>
      <c r="C433" s="154"/>
      <c r="D433" s="154"/>
      <c r="E433" s="214"/>
      <c r="F433" s="214"/>
      <c r="G433" s="214"/>
      <c r="H433" s="234"/>
      <c r="I433" s="234"/>
      <c r="J433" s="234"/>
      <c r="K433" s="702"/>
      <c r="L433" s="156"/>
      <c r="M433" s="703"/>
      <c r="N433" s="157"/>
      <c r="O433" s="261"/>
    </row>
    <row r="434" spans="1:15" hidden="1">
      <c r="A434" s="154">
        <v>0</v>
      </c>
      <c r="B434" s="154"/>
      <c r="C434" s="154"/>
      <c r="D434" s="154"/>
      <c r="E434" s="214"/>
      <c r="F434" s="214"/>
      <c r="G434" s="214"/>
      <c r="H434" s="234"/>
      <c r="I434" s="234"/>
      <c r="J434" s="234"/>
      <c r="K434" s="702"/>
      <c r="L434" s="156"/>
      <c r="M434" s="703"/>
      <c r="N434" s="157"/>
      <c r="O434" s="261"/>
    </row>
    <row r="435" spans="1:15" hidden="1">
      <c r="A435" s="154">
        <v>0</v>
      </c>
      <c r="B435" s="154"/>
      <c r="C435" s="154"/>
      <c r="D435" s="154"/>
      <c r="E435" s="214"/>
      <c r="F435" s="214"/>
      <c r="G435" s="214"/>
      <c r="H435" s="234"/>
      <c r="I435" s="234"/>
      <c r="J435" s="234"/>
      <c r="K435" s="702"/>
      <c r="L435" s="156"/>
      <c r="M435" s="703"/>
      <c r="N435" s="157"/>
      <c r="O435" s="261"/>
    </row>
    <row r="436" spans="1:15" hidden="1">
      <c r="A436" s="154">
        <v>0</v>
      </c>
      <c r="B436" s="154"/>
      <c r="C436" s="154"/>
      <c r="D436" s="154"/>
      <c r="E436" s="214"/>
      <c r="F436" s="214"/>
      <c r="G436" s="214"/>
      <c r="H436" s="234"/>
      <c r="I436" s="234"/>
      <c r="J436" s="234"/>
      <c r="K436" s="702"/>
      <c r="L436" s="156"/>
      <c r="M436" s="703"/>
      <c r="N436" s="157"/>
      <c r="O436" s="261"/>
    </row>
    <row r="437" spans="1:15" hidden="1">
      <c r="A437" s="154">
        <v>0</v>
      </c>
      <c r="B437" s="154"/>
      <c r="C437" s="154"/>
      <c r="D437" s="154"/>
      <c r="E437" s="214"/>
      <c r="F437" s="214"/>
      <c r="G437" s="214"/>
      <c r="H437" s="234"/>
      <c r="I437" s="234"/>
      <c r="J437" s="234"/>
      <c r="K437" s="702"/>
      <c r="L437" s="156"/>
      <c r="M437" s="703"/>
      <c r="N437" s="157"/>
      <c r="O437" s="261"/>
    </row>
    <row r="438" spans="1:15" hidden="1">
      <c r="A438" s="154">
        <v>0</v>
      </c>
      <c r="B438" s="154"/>
      <c r="C438" s="154"/>
      <c r="D438" s="154"/>
      <c r="E438" s="214"/>
      <c r="F438" s="214"/>
      <c r="G438" s="214"/>
      <c r="H438" s="234"/>
      <c r="I438" s="234"/>
      <c r="J438" s="234"/>
      <c r="K438" s="702"/>
      <c r="L438" s="156"/>
      <c r="M438" s="703"/>
      <c r="N438" s="157"/>
      <c r="O438" s="261"/>
    </row>
    <row r="439" spans="1:15" hidden="1">
      <c r="A439" s="154">
        <v>0</v>
      </c>
      <c r="B439" s="154"/>
      <c r="C439" s="154"/>
      <c r="D439" s="154"/>
      <c r="E439" s="214"/>
      <c r="F439" s="214"/>
      <c r="G439" s="214"/>
      <c r="H439" s="234"/>
      <c r="I439" s="234"/>
      <c r="J439" s="234"/>
      <c r="K439" s="702"/>
      <c r="L439" s="156"/>
      <c r="M439" s="703"/>
      <c r="N439" s="157"/>
      <c r="O439" s="261"/>
    </row>
    <row r="440" spans="1:15" hidden="1"/>
    <row r="441" spans="1:15" hidden="1"/>
    <row r="442" spans="1:15" hidden="1"/>
    <row r="443" spans="1:15" hidden="1">
      <c r="A443" s="154">
        <v>0</v>
      </c>
      <c r="B443" s="154"/>
      <c r="C443" s="154"/>
      <c r="D443" s="154"/>
      <c r="E443" s="214"/>
      <c r="F443" s="214"/>
      <c r="G443" s="214"/>
      <c r="H443" s="234"/>
      <c r="I443" s="234"/>
      <c r="J443" s="234"/>
      <c r="K443" s="702"/>
      <c r="L443" s="156"/>
      <c r="M443" s="703"/>
      <c r="N443" s="157"/>
      <c r="O443" s="261"/>
    </row>
    <row r="444" spans="1:15" hidden="1">
      <c r="A444" s="154">
        <v>0</v>
      </c>
      <c r="B444" s="154"/>
      <c r="C444" s="154"/>
      <c r="D444" s="154"/>
      <c r="E444" s="214"/>
      <c r="F444" s="214"/>
      <c r="G444" s="214"/>
      <c r="H444" s="234"/>
      <c r="I444" s="234"/>
      <c r="J444" s="234"/>
      <c r="K444" s="702"/>
      <c r="L444" s="156"/>
      <c r="M444" s="703"/>
      <c r="N444" s="157"/>
      <c r="O444" s="261"/>
    </row>
    <row r="445" spans="1:15" hidden="1">
      <c r="A445" s="154">
        <v>0</v>
      </c>
      <c r="B445" s="154"/>
      <c r="C445" s="154"/>
      <c r="D445" s="154"/>
      <c r="E445" s="214"/>
      <c r="F445" s="214"/>
      <c r="G445" s="214"/>
      <c r="H445" s="234"/>
      <c r="I445" s="234"/>
      <c r="J445" s="234"/>
      <c r="K445" s="702"/>
      <c r="L445" s="156"/>
      <c r="M445" s="703"/>
      <c r="N445" s="157"/>
      <c r="O445" s="261"/>
    </row>
    <row r="446" spans="1:15" hidden="1">
      <c r="A446" s="154">
        <v>0</v>
      </c>
      <c r="B446" s="154"/>
      <c r="C446" s="154"/>
      <c r="D446" s="154"/>
      <c r="E446" s="214"/>
      <c r="F446" s="214"/>
      <c r="G446" s="214"/>
      <c r="H446" s="234"/>
      <c r="I446" s="234"/>
      <c r="J446" s="234"/>
      <c r="K446" s="702"/>
      <c r="L446" s="156"/>
      <c r="M446" s="703"/>
      <c r="N446" s="157"/>
      <c r="O446" s="261"/>
    </row>
    <row r="447" spans="1:15" hidden="1"/>
    <row r="448" spans="1:15" hidden="1"/>
    <row r="449" spans="1:15" hidden="1"/>
    <row r="450" spans="1:15" hidden="1">
      <c r="A450" s="154">
        <v>0</v>
      </c>
      <c r="B450" s="154"/>
      <c r="C450" s="154"/>
      <c r="D450" s="154"/>
      <c r="E450" s="214"/>
      <c r="F450" s="214"/>
      <c r="G450" s="214"/>
      <c r="H450" s="234"/>
      <c r="I450" s="234"/>
      <c r="J450" s="234"/>
      <c r="K450" s="702"/>
      <c r="L450" s="156"/>
      <c r="M450" s="703"/>
      <c r="N450" s="157"/>
      <c r="O450" s="261"/>
    </row>
    <row r="451" spans="1:15" hidden="1">
      <c r="A451" s="154">
        <v>0</v>
      </c>
      <c r="B451" s="154"/>
      <c r="C451" s="154"/>
      <c r="D451" s="154"/>
      <c r="E451" s="214"/>
      <c r="F451" s="214"/>
      <c r="G451" s="214"/>
      <c r="H451" s="234"/>
      <c r="I451" s="234"/>
      <c r="J451" s="234"/>
      <c r="K451" s="702"/>
      <c r="L451" s="156"/>
      <c r="M451" s="703"/>
      <c r="N451" s="157"/>
      <c r="O451" s="261"/>
    </row>
    <row r="452" spans="1:15" hidden="1"/>
    <row r="453" spans="1:15" hidden="1"/>
    <row r="454" spans="1:15" hidden="1"/>
    <row r="455" spans="1:15" hidden="1"/>
    <row r="456" spans="1:15" hidden="1"/>
    <row r="457" spans="1:15" hidden="1"/>
    <row r="458" spans="1:15" hidden="1">
      <c r="A458" s="154">
        <v>0</v>
      </c>
      <c r="B458" s="154"/>
      <c r="C458" s="154"/>
      <c r="D458" s="154"/>
      <c r="E458" s="214"/>
      <c r="F458" s="214"/>
      <c r="G458" s="214"/>
      <c r="H458" s="234"/>
      <c r="I458" s="234"/>
      <c r="J458" s="234"/>
      <c r="K458" s="702"/>
      <c r="L458" s="156"/>
      <c r="M458" s="703"/>
      <c r="N458" s="157"/>
      <c r="O458" s="261"/>
    </row>
    <row r="459" spans="1:15" hidden="1">
      <c r="A459" s="154">
        <v>0</v>
      </c>
      <c r="B459" s="154"/>
      <c r="C459" s="154"/>
      <c r="D459" s="154"/>
      <c r="E459" s="214"/>
      <c r="F459" s="214"/>
      <c r="G459" s="214"/>
      <c r="H459" s="234"/>
      <c r="I459" s="234"/>
      <c r="J459" s="234"/>
      <c r="K459" s="702"/>
      <c r="L459" s="156"/>
      <c r="M459" s="703"/>
      <c r="N459" s="157"/>
      <c r="O459" s="261"/>
    </row>
    <row r="460" spans="1:15" hidden="1">
      <c r="A460" s="154">
        <v>0</v>
      </c>
      <c r="B460" s="154"/>
      <c r="C460" s="154"/>
      <c r="D460" s="154"/>
      <c r="E460" s="214"/>
      <c r="F460" s="214"/>
      <c r="G460" s="214"/>
      <c r="H460" s="234"/>
      <c r="I460" s="234"/>
      <c r="J460" s="234"/>
      <c r="K460" s="702"/>
      <c r="L460" s="156"/>
      <c r="M460" s="703"/>
      <c r="N460" s="157"/>
      <c r="O460" s="261"/>
    </row>
    <row r="461" spans="1:15" hidden="1">
      <c r="A461" s="154">
        <v>0</v>
      </c>
      <c r="B461" s="154"/>
      <c r="C461" s="154"/>
      <c r="D461" s="154"/>
      <c r="E461" s="214"/>
      <c r="F461" s="214"/>
      <c r="G461" s="214"/>
      <c r="H461" s="234"/>
      <c r="I461" s="234"/>
      <c r="J461" s="234"/>
      <c r="K461" s="702"/>
      <c r="L461" s="156"/>
      <c r="M461" s="703"/>
      <c r="N461" s="157"/>
      <c r="O461" s="261"/>
    </row>
    <row r="462" spans="1:15" hidden="1">
      <c r="A462" s="154">
        <v>0</v>
      </c>
      <c r="B462" s="154"/>
      <c r="C462" s="154"/>
      <c r="D462" s="154"/>
      <c r="E462" s="214"/>
      <c r="F462" s="214"/>
      <c r="G462" s="214"/>
      <c r="H462" s="234"/>
      <c r="I462" s="234"/>
      <c r="J462" s="234"/>
      <c r="K462" s="702"/>
      <c r="L462" s="156"/>
      <c r="M462" s="703"/>
      <c r="N462" s="157"/>
      <c r="O462" s="261"/>
    </row>
    <row r="463" spans="1:15" hidden="1">
      <c r="A463" s="154">
        <v>0</v>
      </c>
      <c r="B463" s="154"/>
      <c r="C463" s="154"/>
      <c r="D463" s="154"/>
      <c r="E463" s="214"/>
      <c r="F463" s="214"/>
      <c r="G463" s="214"/>
      <c r="H463" s="234"/>
      <c r="I463" s="234"/>
      <c r="J463" s="234"/>
      <c r="K463" s="702"/>
      <c r="L463" s="156"/>
      <c r="M463" s="703"/>
      <c r="N463" s="157"/>
      <c r="O463" s="261"/>
    </row>
    <row r="464" spans="1:15" hidden="1">
      <c r="A464" s="540">
        <v>1</v>
      </c>
    </row>
    <row r="465" spans="1:15" hidden="1"/>
    <row r="466" spans="1:15" hidden="1">
      <c r="A466" s="154">
        <v>0</v>
      </c>
      <c r="B466" s="154"/>
      <c r="C466" s="154"/>
      <c r="D466" s="154"/>
      <c r="E466" s="214"/>
      <c r="F466" s="214"/>
      <c r="G466" s="214"/>
      <c r="H466" s="234"/>
      <c r="I466" s="234"/>
      <c r="J466" s="234"/>
      <c r="K466" s="702"/>
      <c r="L466" s="156"/>
      <c r="M466" s="703"/>
      <c r="N466" s="157"/>
      <c r="O466" s="261"/>
    </row>
    <row r="467" spans="1:15" hidden="1">
      <c r="A467" s="154">
        <v>0</v>
      </c>
      <c r="B467" s="154"/>
      <c r="C467" s="154"/>
      <c r="D467" s="154"/>
      <c r="E467" s="214"/>
      <c r="F467" s="214"/>
      <c r="G467" s="214"/>
      <c r="H467" s="234"/>
      <c r="I467" s="234"/>
      <c r="J467" s="234"/>
      <c r="K467" s="702"/>
      <c r="L467" s="156"/>
      <c r="M467" s="703"/>
      <c r="N467" s="157"/>
      <c r="O467" s="261"/>
    </row>
    <row r="468" spans="1:15" hidden="1"/>
    <row r="469" spans="1:15" hidden="1"/>
    <row r="470" spans="1:15" hidden="1">
      <c r="A470" s="154">
        <v>0</v>
      </c>
      <c r="B470" s="154"/>
      <c r="C470" s="154"/>
      <c r="D470" s="154"/>
      <c r="E470" s="214"/>
      <c r="F470" s="214"/>
      <c r="G470" s="214"/>
      <c r="H470" s="234"/>
      <c r="I470" s="234"/>
      <c r="J470" s="234"/>
      <c r="K470" s="702"/>
      <c r="L470" s="156"/>
      <c r="M470" s="703"/>
      <c r="N470" s="157"/>
      <c r="O470" s="261"/>
    </row>
    <row r="471" spans="1:15" hidden="1">
      <c r="A471" s="154">
        <v>0</v>
      </c>
      <c r="B471" s="154"/>
      <c r="C471" s="154"/>
      <c r="D471" s="154"/>
      <c r="E471" s="214"/>
      <c r="F471" s="214"/>
      <c r="G471" s="214"/>
      <c r="H471" s="234"/>
      <c r="I471" s="234"/>
      <c r="J471" s="234"/>
      <c r="K471" s="702"/>
      <c r="L471" s="156"/>
      <c r="M471" s="703"/>
      <c r="N471" s="157"/>
      <c r="O471" s="261"/>
    </row>
    <row r="472" spans="1:15" hidden="1">
      <c r="A472" s="154">
        <v>0</v>
      </c>
      <c r="B472" s="154"/>
      <c r="C472" s="154"/>
      <c r="D472" s="154"/>
      <c r="E472" s="214"/>
      <c r="F472" s="214"/>
      <c r="G472" s="214"/>
      <c r="H472" s="234"/>
      <c r="I472" s="234"/>
      <c r="J472" s="234"/>
      <c r="K472" s="702"/>
      <c r="L472" s="156"/>
      <c r="M472" s="703"/>
      <c r="N472" s="157"/>
      <c r="O472" s="261"/>
    </row>
    <row r="473" spans="1:15" hidden="1">
      <c r="A473" s="154">
        <v>0</v>
      </c>
      <c r="B473" s="154"/>
      <c r="C473" s="154"/>
      <c r="D473" s="154"/>
      <c r="E473" s="214"/>
      <c r="F473" s="214"/>
      <c r="G473" s="214"/>
      <c r="H473" s="234"/>
      <c r="I473" s="234"/>
      <c r="J473" s="234"/>
      <c r="K473" s="702"/>
      <c r="L473" s="156"/>
      <c r="M473" s="703"/>
      <c r="N473" s="157"/>
      <c r="O473" s="261"/>
    </row>
    <row r="474" spans="1:15" hidden="1">
      <c r="A474" s="154">
        <v>0</v>
      </c>
      <c r="B474" s="154"/>
      <c r="C474" s="154"/>
      <c r="D474" s="154"/>
      <c r="E474" s="214"/>
      <c r="F474" s="214"/>
      <c r="G474" s="214"/>
      <c r="H474" s="234"/>
      <c r="I474" s="234"/>
      <c r="J474" s="234"/>
      <c r="K474" s="702"/>
      <c r="L474" s="156"/>
      <c r="M474" s="703"/>
      <c r="N474" s="157"/>
      <c r="O474" s="261"/>
    </row>
    <row r="475" spans="1:15" hidden="1">
      <c r="A475" s="154">
        <v>0</v>
      </c>
      <c r="B475" s="154"/>
      <c r="C475" s="154"/>
      <c r="D475" s="154"/>
      <c r="E475" s="214"/>
      <c r="F475" s="214"/>
      <c r="G475" s="214"/>
      <c r="H475" s="234"/>
      <c r="I475" s="234"/>
      <c r="J475" s="234"/>
      <c r="K475" s="702"/>
      <c r="L475" s="156"/>
      <c r="M475" s="703"/>
      <c r="N475" s="157"/>
      <c r="O475" s="261"/>
    </row>
    <row r="476" spans="1:15" hidden="1">
      <c r="A476" s="154">
        <v>0</v>
      </c>
      <c r="B476" s="154"/>
      <c r="C476" s="154"/>
      <c r="D476" s="154"/>
      <c r="E476" s="214"/>
      <c r="F476" s="214"/>
      <c r="G476" s="214"/>
      <c r="H476" s="234"/>
      <c r="I476" s="234"/>
      <c r="J476" s="234"/>
      <c r="K476" s="702"/>
      <c r="L476" s="156"/>
      <c r="M476" s="703"/>
      <c r="N476" s="157"/>
      <c r="O476" s="261"/>
    </row>
    <row r="477" spans="1:15" hidden="1">
      <c r="A477" s="154">
        <v>0</v>
      </c>
      <c r="B477" s="154"/>
      <c r="C477" s="154"/>
      <c r="D477" s="154"/>
      <c r="E477" s="214"/>
      <c r="F477" s="214"/>
      <c r="G477" s="214"/>
      <c r="H477" s="234"/>
      <c r="I477" s="234"/>
      <c r="J477" s="234"/>
      <c r="K477" s="702"/>
      <c r="L477" s="156"/>
      <c r="M477" s="703"/>
      <c r="N477" s="157"/>
      <c r="O477" s="261"/>
    </row>
    <row r="478" spans="1:15" hidden="1"/>
    <row r="479" spans="1:15" hidden="1">
      <c r="A479" s="154">
        <v>0</v>
      </c>
      <c r="B479" s="154"/>
      <c r="C479" s="154"/>
      <c r="D479" s="154"/>
      <c r="E479" s="214"/>
      <c r="F479" s="214"/>
      <c r="G479" s="214"/>
      <c r="H479" s="234"/>
      <c r="I479" s="234"/>
      <c r="J479" s="234"/>
      <c r="K479" s="702"/>
      <c r="L479" s="156"/>
      <c r="M479" s="703"/>
      <c r="N479" s="157"/>
      <c r="O479" s="261"/>
    </row>
    <row r="480" spans="1:15" hidden="1">
      <c r="A480" s="154">
        <v>0</v>
      </c>
      <c r="B480" s="154"/>
      <c r="C480" s="154"/>
      <c r="D480" s="154"/>
      <c r="E480" s="214"/>
      <c r="F480" s="214"/>
      <c r="G480" s="214"/>
      <c r="H480" s="234"/>
      <c r="I480" s="234"/>
      <c r="J480" s="234"/>
      <c r="K480" s="702"/>
      <c r="L480" s="156"/>
      <c r="M480" s="703"/>
      <c r="N480" s="157"/>
      <c r="O480" s="261"/>
    </row>
    <row r="481" spans="1:15" hidden="1">
      <c r="A481" s="154">
        <v>0</v>
      </c>
      <c r="B481" s="154"/>
      <c r="C481" s="154"/>
      <c r="D481" s="154"/>
      <c r="E481" s="214"/>
      <c r="F481" s="214"/>
      <c r="G481" s="214"/>
      <c r="H481" s="234"/>
      <c r="I481" s="234"/>
      <c r="J481" s="234"/>
      <c r="K481" s="702"/>
      <c r="L481" s="156"/>
      <c r="M481" s="703"/>
      <c r="N481" s="157"/>
      <c r="O481" s="261"/>
    </row>
    <row r="482" spans="1:15" hidden="1">
      <c r="A482" s="154">
        <v>0</v>
      </c>
      <c r="B482" s="154"/>
      <c r="C482" s="154"/>
      <c r="D482" s="154"/>
      <c r="E482" s="214"/>
      <c r="F482" s="214"/>
      <c r="G482" s="214"/>
      <c r="H482" s="234"/>
      <c r="I482" s="234"/>
      <c r="J482" s="234"/>
      <c r="K482" s="702"/>
      <c r="L482" s="156"/>
      <c r="M482" s="703"/>
      <c r="N482" s="157"/>
      <c r="O482" s="261"/>
    </row>
    <row r="483" spans="1:15" hidden="1">
      <c r="A483" s="154">
        <v>0</v>
      </c>
      <c r="B483" s="154"/>
      <c r="C483" s="154"/>
      <c r="D483" s="154"/>
      <c r="E483" s="214"/>
      <c r="F483" s="214"/>
      <c r="G483" s="214"/>
      <c r="H483" s="234"/>
      <c r="I483" s="234"/>
      <c r="J483" s="234"/>
      <c r="K483" s="702"/>
      <c r="L483" s="156"/>
      <c r="M483" s="703"/>
      <c r="N483" s="157"/>
      <c r="O483" s="261"/>
    </row>
    <row r="484" spans="1:15" hidden="1">
      <c r="A484" s="154">
        <v>0</v>
      </c>
      <c r="B484" s="154"/>
      <c r="C484" s="154"/>
      <c r="D484" s="154"/>
      <c r="E484" s="214"/>
      <c r="F484" s="214"/>
      <c r="G484" s="214"/>
      <c r="H484" s="234"/>
      <c r="I484" s="234"/>
      <c r="J484" s="234"/>
      <c r="K484" s="702"/>
      <c r="L484" s="156"/>
      <c r="M484" s="703"/>
      <c r="N484" s="157"/>
      <c r="O484" s="261"/>
    </row>
    <row r="485" spans="1:15" hidden="1"/>
    <row r="486" spans="1:15" hidden="1"/>
    <row r="487" spans="1:15" hidden="1"/>
    <row r="488" spans="1:15" hidden="1"/>
    <row r="489" spans="1:15" hidden="1"/>
    <row r="490" spans="1:15" hidden="1">
      <c r="A490" s="154">
        <v>0</v>
      </c>
      <c r="B490" s="154"/>
      <c r="C490" s="154"/>
      <c r="D490" s="154"/>
      <c r="E490" s="214"/>
      <c r="F490" s="214"/>
      <c r="G490" s="214"/>
      <c r="H490" s="234"/>
      <c r="I490" s="234"/>
      <c r="J490" s="234"/>
      <c r="K490" s="702"/>
      <c r="L490" s="156"/>
      <c r="M490" s="703"/>
      <c r="N490" s="157"/>
      <c r="O490" s="261"/>
    </row>
    <row r="491" spans="1:15" hidden="1">
      <c r="A491" s="154">
        <v>0</v>
      </c>
      <c r="B491" s="154"/>
      <c r="C491" s="154"/>
      <c r="D491" s="154"/>
      <c r="E491" s="214"/>
      <c r="F491" s="214"/>
      <c r="G491" s="214"/>
      <c r="H491" s="234"/>
      <c r="I491" s="234"/>
      <c r="J491" s="234"/>
      <c r="K491" s="702"/>
      <c r="L491" s="156"/>
      <c r="M491" s="703"/>
      <c r="N491" s="157"/>
      <c r="O491" s="261"/>
    </row>
    <row r="492" spans="1:15" hidden="1">
      <c r="A492" s="154">
        <v>0</v>
      </c>
      <c r="B492" s="154"/>
      <c r="C492" s="154"/>
      <c r="D492" s="154"/>
      <c r="E492" s="214"/>
      <c r="F492" s="214"/>
      <c r="G492" s="214"/>
      <c r="H492" s="234"/>
      <c r="I492" s="234"/>
      <c r="J492" s="234"/>
      <c r="K492" s="702"/>
      <c r="L492" s="156"/>
      <c r="M492" s="703"/>
      <c r="N492" s="157"/>
      <c r="O492" s="261"/>
    </row>
    <row r="493" spans="1:15" hidden="1">
      <c r="A493" s="154">
        <v>0</v>
      </c>
      <c r="B493" s="154"/>
      <c r="C493" s="154"/>
      <c r="D493" s="154"/>
      <c r="E493" s="214"/>
      <c r="F493" s="214"/>
      <c r="G493" s="214"/>
      <c r="H493" s="234"/>
      <c r="I493" s="234"/>
      <c r="J493" s="234"/>
      <c r="K493" s="702"/>
      <c r="L493" s="156"/>
      <c r="M493" s="703"/>
      <c r="N493" s="157"/>
      <c r="O493" s="261"/>
    </row>
    <row r="494" spans="1:15" hidden="1">
      <c r="A494" s="154">
        <v>0</v>
      </c>
      <c r="B494" s="154"/>
      <c r="C494" s="154"/>
      <c r="D494" s="154"/>
      <c r="E494" s="214"/>
      <c r="F494" s="214"/>
      <c r="G494" s="214"/>
      <c r="H494" s="234"/>
      <c r="I494" s="234"/>
      <c r="J494" s="234"/>
      <c r="K494" s="702"/>
      <c r="L494" s="156"/>
      <c r="M494" s="703"/>
      <c r="N494" s="157"/>
      <c r="O494" s="261"/>
    </row>
    <row r="495" spans="1:15" hidden="1">
      <c r="A495" s="154">
        <v>0</v>
      </c>
      <c r="B495" s="154"/>
      <c r="C495" s="154"/>
      <c r="D495" s="154"/>
      <c r="E495" s="214"/>
      <c r="F495" s="214"/>
      <c r="G495" s="214"/>
      <c r="H495" s="234"/>
      <c r="I495" s="234"/>
      <c r="J495" s="234"/>
      <c r="K495" s="702"/>
      <c r="L495" s="156"/>
      <c r="M495" s="703"/>
      <c r="N495" s="157"/>
      <c r="O495" s="261"/>
    </row>
    <row r="496" spans="1:15" hidden="1">
      <c r="A496" s="154">
        <v>0</v>
      </c>
      <c r="B496" s="154"/>
      <c r="C496" s="154"/>
      <c r="D496" s="154"/>
      <c r="E496" s="214"/>
      <c r="F496" s="214"/>
      <c r="G496" s="214"/>
      <c r="H496" s="234"/>
      <c r="I496" s="234"/>
      <c r="J496" s="234"/>
      <c r="K496" s="702"/>
      <c r="L496" s="156"/>
      <c r="M496" s="703"/>
      <c r="N496" s="157"/>
      <c r="O496" s="261"/>
    </row>
    <row r="497" spans="1:15" hidden="1">
      <c r="A497" s="154">
        <v>0</v>
      </c>
      <c r="B497" s="154"/>
      <c r="C497" s="154"/>
      <c r="D497" s="154"/>
      <c r="E497" s="214"/>
      <c r="F497" s="214"/>
      <c r="G497" s="214"/>
      <c r="H497" s="234"/>
      <c r="I497" s="234"/>
      <c r="J497" s="234"/>
      <c r="K497" s="702"/>
      <c r="L497" s="156"/>
      <c r="M497" s="703"/>
      <c r="N497" s="157"/>
      <c r="O497" s="261"/>
    </row>
    <row r="498" spans="1:15" hidden="1"/>
    <row r="499" spans="1:15" hidden="1">
      <c r="A499" s="154">
        <v>0</v>
      </c>
      <c r="B499" s="154"/>
      <c r="C499" s="154"/>
      <c r="D499" s="154"/>
      <c r="E499" s="214"/>
      <c r="F499" s="214"/>
      <c r="G499" s="214"/>
      <c r="H499" s="234"/>
      <c r="I499" s="234"/>
      <c r="J499" s="234"/>
      <c r="K499" s="702"/>
      <c r="L499" s="156"/>
      <c r="M499" s="703"/>
      <c r="N499" s="157"/>
      <c r="O499" s="261"/>
    </row>
    <row r="500" spans="1:15" hidden="1">
      <c r="A500" s="154">
        <v>0</v>
      </c>
      <c r="B500" s="154"/>
      <c r="C500" s="154"/>
      <c r="D500" s="154"/>
      <c r="E500" s="214"/>
      <c r="F500" s="214"/>
      <c r="G500" s="214"/>
      <c r="H500" s="234"/>
      <c r="I500" s="234"/>
      <c r="J500" s="234"/>
      <c r="K500" s="702"/>
      <c r="L500" s="156"/>
      <c r="M500" s="703"/>
      <c r="N500" s="157"/>
      <c r="O500" s="261"/>
    </row>
    <row r="501" spans="1:15" hidden="1">
      <c r="A501" s="154">
        <v>0</v>
      </c>
      <c r="B501" s="154"/>
      <c r="C501" s="154"/>
      <c r="D501" s="154"/>
      <c r="E501" s="214"/>
      <c r="F501" s="214"/>
      <c r="G501" s="214"/>
      <c r="H501" s="234"/>
      <c r="I501" s="234"/>
      <c r="J501" s="234"/>
      <c r="K501" s="702"/>
      <c r="L501" s="156"/>
      <c r="M501" s="703"/>
      <c r="N501" s="157"/>
      <c r="O501" s="261"/>
    </row>
    <row r="502" spans="1:15" hidden="1">
      <c r="A502" s="154">
        <v>0</v>
      </c>
      <c r="B502" s="154"/>
      <c r="C502" s="154"/>
      <c r="D502" s="154"/>
      <c r="E502" s="214"/>
      <c r="F502" s="214"/>
      <c r="G502" s="214"/>
      <c r="H502" s="234"/>
      <c r="I502" s="234"/>
      <c r="J502" s="234"/>
      <c r="K502" s="702"/>
      <c r="L502" s="156"/>
      <c r="M502" s="703"/>
      <c r="N502" s="157"/>
      <c r="O502" s="261"/>
    </row>
    <row r="503" spans="1:15" hidden="1">
      <c r="A503" s="154">
        <v>0</v>
      </c>
      <c r="B503" s="154"/>
      <c r="C503" s="154"/>
      <c r="D503" s="154"/>
      <c r="E503" s="214"/>
      <c r="F503" s="214"/>
      <c r="G503" s="214"/>
      <c r="H503" s="234"/>
      <c r="I503" s="234"/>
      <c r="J503" s="234"/>
      <c r="K503" s="702"/>
      <c r="L503" s="156"/>
      <c r="M503" s="703"/>
      <c r="N503" s="157"/>
      <c r="O503" s="261"/>
    </row>
    <row r="504" spans="1:15" hidden="1">
      <c r="A504" s="154">
        <v>0</v>
      </c>
      <c r="B504" s="154"/>
      <c r="C504" s="154"/>
      <c r="D504" s="154"/>
      <c r="E504" s="214"/>
      <c r="F504" s="214"/>
      <c r="G504" s="214"/>
      <c r="H504" s="234"/>
      <c r="I504" s="234"/>
      <c r="J504" s="234"/>
      <c r="K504" s="702"/>
      <c r="L504" s="156"/>
      <c r="M504" s="703"/>
      <c r="N504" s="157"/>
      <c r="O504" s="261"/>
    </row>
    <row r="505" spans="1:15" hidden="1">
      <c r="A505" s="154">
        <v>0</v>
      </c>
      <c r="B505" s="154"/>
      <c r="C505" s="154"/>
      <c r="D505" s="154"/>
      <c r="E505" s="214"/>
      <c r="F505" s="214"/>
      <c r="G505" s="214"/>
      <c r="H505" s="234"/>
      <c r="I505" s="234"/>
      <c r="J505" s="234"/>
      <c r="K505" s="702"/>
      <c r="L505" s="156"/>
      <c r="M505" s="703"/>
      <c r="N505" s="157"/>
      <c r="O505" s="261"/>
    </row>
    <row r="506" spans="1:15" hidden="1"/>
    <row r="507" spans="1:15" hidden="1"/>
    <row r="508" spans="1:15" hidden="1"/>
    <row r="509" spans="1:15" hidden="1"/>
    <row r="510" spans="1:15" hidden="1"/>
    <row r="511" spans="1:15" hidden="1"/>
    <row r="512" spans="1:15" hidden="1"/>
    <row r="513" spans="1:15" hidden="1"/>
    <row r="514" spans="1:15" hidden="1"/>
    <row r="515" spans="1:15" hidden="1">
      <c r="A515" s="154">
        <v>0</v>
      </c>
      <c r="B515" s="154"/>
      <c r="C515" s="154"/>
      <c r="D515" s="154"/>
      <c r="E515" s="214"/>
      <c r="F515" s="214"/>
      <c r="G515" s="214"/>
      <c r="H515" s="234"/>
      <c r="I515" s="234"/>
      <c r="J515" s="234"/>
      <c r="K515" s="702"/>
      <c r="L515" s="156"/>
      <c r="M515" s="703"/>
      <c r="N515" s="157"/>
      <c r="O515" s="261"/>
    </row>
    <row r="516" spans="1:15" hidden="1">
      <c r="A516" s="154">
        <v>0</v>
      </c>
      <c r="B516" s="154"/>
      <c r="C516" s="154"/>
      <c r="D516" s="154"/>
      <c r="E516" s="214"/>
      <c r="F516" s="214"/>
      <c r="G516" s="214"/>
      <c r="H516" s="234"/>
      <c r="I516" s="234"/>
      <c r="J516" s="234"/>
      <c r="K516" s="702"/>
      <c r="L516" s="156"/>
      <c r="M516" s="703"/>
      <c r="N516" s="157"/>
      <c r="O516" s="261"/>
    </row>
    <row r="517" spans="1:15" hidden="1">
      <c r="A517" s="154">
        <v>0</v>
      </c>
      <c r="B517" s="154"/>
      <c r="C517" s="154"/>
      <c r="D517" s="154"/>
      <c r="E517" s="214"/>
      <c r="F517" s="214"/>
      <c r="G517" s="214"/>
      <c r="H517" s="234"/>
      <c r="I517" s="234"/>
      <c r="J517" s="234"/>
      <c r="K517" s="702"/>
      <c r="L517" s="156"/>
      <c r="M517" s="703"/>
      <c r="N517" s="157"/>
      <c r="O517" s="261"/>
    </row>
    <row r="518" spans="1:15" hidden="1">
      <c r="A518" s="154">
        <v>0</v>
      </c>
      <c r="B518" s="154"/>
      <c r="C518" s="154"/>
      <c r="D518" s="154"/>
      <c r="E518" s="214"/>
      <c r="F518" s="214"/>
      <c r="G518" s="214"/>
      <c r="H518" s="234"/>
      <c r="I518" s="234"/>
      <c r="J518" s="234"/>
      <c r="K518" s="702"/>
      <c r="L518" s="156"/>
      <c r="M518" s="703"/>
      <c r="N518" s="157"/>
      <c r="O518" s="261"/>
    </row>
    <row r="519" spans="1:15" hidden="1">
      <c r="A519" s="154">
        <v>0</v>
      </c>
      <c r="B519" s="154"/>
      <c r="C519" s="154"/>
      <c r="D519" s="154"/>
      <c r="E519" s="214"/>
      <c r="F519" s="214"/>
      <c r="G519" s="214"/>
      <c r="H519" s="234"/>
      <c r="I519" s="234"/>
      <c r="J519" s="234"/>
      <c r="K519" s="702"/>
      <c r="L519" s="156"/>
      <c r="M519" s="703"/>
      <c r="N519" s="157"/>
      <c r="O519" s="261"/>
    </row>
    <row r="520" spans="1:15" hidden="1">
      <c r="A520" s="154">
        <v>0</v>
      </c>
      <c r="B520" s="154"/>
      <c r="C520" s="154"/>
      <c r="D520" s="154"/>
      <c r="E520" s="214"/>
      <c r="F520" s="214"/>
      <c r="G520" s="214"/>
      <c r="H520" s="234"/>
      <c r="I520" s="234"/>
      <c r="J520" s="234"/>
      <c r="K520" s="702"/>
      <c r="L520" s="156"/>
      <c r="M520" s="703"/>
      <c r="N520" s="157"/>
      <c r="O520" s="261"/>
    </row>
    <row r="521" spans="1:15" hidden="1">
      <c r="A521" s="154">
        <v>0</v>
      </c>
      <c r="B521" s="154"/>
      <c r="C521" s="154"/>
      <c r="D521" s="154"/>
      <c r="E521" s="214"/>
      <c r="F521" s="214"/>
      <c r="G521" s="214"/>
      <c r="H521" s="234"/>
      <c r="I521" s="234"/>
      <c r="J521" s="234"/>
      <c r="K521" s="702"/>
      <c r="L521" s="156"/>
      <c r="M521" s="703"/>
      <c r="N521" s="157"/>
      <c r="O521" s="261"/>
    </row>
    <row r="522" spans="1:15" hidden="1">
      <c r="A522" s="154">
        <v>0</v>
      </c>
      <c r="B522" s="154"/>
      <c r="C522" s="154"/>
      <c r="D522" s="154"/>
      <c r="E522" s="214"/>
      <c r="F522" s="214"/>
      <c r="G522" s="214"/>
      <c r="H522" s="234"/>
      <c r="I522" s="234"/>
      <c r="J522" s="234"/>
      <c r="K522" s="702"/>
      <c r="L522" s="156"/>
      <c r="M522" s="703"/>
      <c r="N522" s="157"/>
      <c r="O522" s="261"/>
    </row>
    <row r="523" spans="1:15" hidden="1"/>
    <row r="524" spans="1:15" hidden="1"/>
    <row r="525" spans="1:15" hidden="1"/>
    <row r="526" spans="1:15" hidden="1"/>
    <row r="527" spans="1:15" hidden="1">
      <c r="A527" s="154">
        <v>0</v>
      </c>
      <c r="B527" s="154"/>
      <c r="C527" s="154"/>
      <c r="D527" s="154"/>
      <c r="E527" s="214"/>
      <c r="F527" s="214"/>
      <c r="G527" s="214"/>
      <c r="H527" s="234"/>
      <c r="I527" s="234"/>
      <c r="J527" s="234"/>
      <c r="K527" s="702"/>
      <c r="L527" s="156"/>
      <c r="M527" s="703"/>
      <c r="N527" s="157"/>
      <c r="O527" s="261"/>
    </row>
    <row r="528" spans="1:15" hidden="1">
      <c r="A528" s="154">
        <v>0</v>
      </c>
      <c r="B528" s="154"/>
      <c r="C528" s="154"/>
      <c r="D528" s="154"/>
      <c r="E528" s="214"/>
      <c r="F528" s="214"/>
      <c r="G528" s="214"/>
      <c r="H528" s="234"/>
      <c r="I528" s="234"/>
      <c r="J528" s="234"/>
      <c r="K528" s="702"/>
      <c r="L528" s="156"/>
      <c r="M528" s="703"/>
      <c r="N528" s="157"/>
      <c r="O528" s="261"/>
    </row>
    <row r="529" spans="1:15" hidden="1">
      <c r="A529" s="154">
        <v>0</v>
      </c>
      <c r="B529" s="154"/>
      <c r="C529" s="154"/>
      <c r="D529" s="154"/>
      <c r="E529" s="214"/>
      <c r="F529" s="214"/>
      <c r="G529" s="214"/>
      <c r="H529" s="234"/>
      <c r="I529" s="234"/>
      <c r="J529" s="234"/>
      <c r="K529" s="702"/>
      <c r="L529" s="156"/>
      <c r="M529" s="703"/>
      <c r="N529" s="157"/>
      <c r="O529" s="261"/>
    </row>
    <row r="530" spans="1:15" hidden="1">
      <c r="A530" s="154">
        <v>0</v>
      </c>
      <c r="B530" s="154"/>
      <c r="C530" s="154"/>
      <c r="D530" s="154"/>
      <c r="E530" s="214"/>
      <c r="F530" s="214"/>
      <c r="G530" s="214"/>
      <c r="H530" s="234"/>
      <c r="I530" s="234"/>
      <c r="J530" s="234"/>
      <c r="K530" s="702"/>
      <c r="L530" s="156"/>
      <c r="M530" s="703"/>
      <c r="N530" s="157"/>
      <c r="O530" s="261"/>
    </row>
    <row r="531" spans="1:15" hidden="1">
      <c r="A531" s="154">
        <v>0</v>
      </c>
      <c r="B531" s="154"/>
      <c r="C531" s="154"/>
      <c r="D531" s="154"/>
      <c r="E531" s="214"/>
      <c r="F531" s="214"/>
      <c r="G531" s="214"/>
      <c r="H531" s="234"/>
      <c r="I531" s="234"/>
      <c r="J531" s="234"/>
      <c r="K531" s="702"/>
      <c r="L531" s="156"/>
      <c r="M531" s="703"/>
      <c r="N531" s="157"/>
      <c r="O531" s="261"/>
    </row>
    <row r="532" spans="1:15" hidden="1">
      <c r="A532" s="154">
        <v>0</v>
      </c>
      <c r="B532" s="154"/>
      <c r="C532" s="154"/>
      <c r="D532" s="154"/>
      <c r="E532" s="214"/>
      <c r="F532" s="214"/>
      <c r="G532" s="214"/>
      <c r="H532" s="234"/>
      <c r="I532" s="234"/>
      <c r="J532" s="234"/>
      <c r="K532" s="702"/>
      <c r="L532" s="156"/>
      <c r="M532" s="703"/>
      <c r="N532" s="157"/>
      <c r="O532" s="261"/>
    </row>
    <row r="533" spans="1:15" hidden="1">
      <c r="A533" s="154">
        <v>0</v>
      </c>
      <c r="B533" s="154"/>
      <c r="C533" s="154"/>
      <c r="D533" s="154"/>
      <c r="E533" s="214"/>
      <c r="F533" s="214"/>
      <c r="G533" s="214"/>
      <c r="H533" s="234"/>
      <c r="I533" s="234"/>
      <c r="J533" s="234"/>
      <c r="K533" s="702"/>
      <c r="L533" s="156"/>
      <c r="M533" s="703"/>
      <c r="N533" s="157"/>
      <c r="O533" s="261"/>
    </row>
    <row r="534" spans="1:15" hidden="1">
      <c r="A534" s="154">
        <v>0</v>
      </c>
      <c r="B534" s="154"/>
      <c r="C534" s="154"/>
      <c r="D534" s="154"/>
      <c r="E534" s="214"/>
      <c r="F534" s="214"/>
      <c r="G534" s="214"/>
      <c r="H534" s="234"/>
      <c r="I534" s="234"/>
      <c r="J534" s="234"/>
      <c r="K534" s="702"/>
      <c r="L534" s="156"/>
      <c r="M534" s="703"/>
      <c r="N534" s="157"/>
      <c r="O534" s="261"/>
    </row>
    <row r="535" spans="1:15" hidden="1"/>
    <row r="536" spans="1:15" hidden="1"/>
    <row r="537" spans="1:15" hidden="1">
      <c r="A537" s="154">
        <v>0</v>
      </c>
      <c r="B537" s="154"/>
      <c r="C537" s="154"/>
      <c r="D537" s="154"/>
      <c r="E537" s="214"/>
      <c r="F537" s="214"/>
      <c r="G537" s="214"/>
      <c r="H537" s="234"/>
      <c r="I537" s="234"/>
      <c r="J537" s="234"/>
      <c r="K537" s="702"/>
      <c r="L537" s="156"/>
      <c r="M537" s="703"/>
      <c r="N537" s="157"/>
      <c r="O537" s="261"/>
    </row>
    <row r="538" spans="1:15" hidden="1">
      <c r="A538" s="154">
        <v>0</v>
      </c>
      <c r="B538" s="154"/>
      <c r="C538" s="154"/>
      <c r="D538" s="154"/>
      <c r="E538" s="214"/>
      <c r="F538" s="214"/>
      <c r="G538" s="214"/>
      <c r="H538" s="234"/>
      <c r="I538" s="234"/>
      <c r="J538" s="234"/>
      <c r="K538" s="702"/>
      <c r="L538" s="156"/>
      <c r="M538" s="703"/>
      <c r="N538" s="157"/>
      <c r="O538" s="261"/>
    </row>
    <row r="539" spans="1:15" hidden="1"/>
    <row r="540" spans="1:15" hidden="1"/>
    <row r="541" spans="1:15" hidden="1">
      <c r="A541" s="154">
        <v>0</v>
      </c>
      <c r="B541" s="154"/>
      <c r="C541" s="154"/>
      <c r="D541" s="154"/>
      <c r="E541" s="214"/>
      <c r="F541" s="214"/>
      <c r="G541" s="214"/>
      <c r="H541" s="234"/>
      <c r="I541" s="234"/>
      <c r="J541" s="234"/>
      <c r="K541" s="702"/>
      <c r="L541" s="156"/>
      <c r="M541" s="703"/>
      <c r="N541" s="157"/>
      <c r="O541" s="261"/>
    </row>
    <row r="542" spans="1:15" hidden="1">
      <c r="A542" s="154">
        <v>0</v>
      </c>
      <c r="B542" s="154"/>
      <c r="C542" s="154"/>
      <c r="D542" s="154"/>
      <c r="E542" s="214"/>
      <c r="F542" s="214"/>
      <c r="G542" s="214"/>
      <c r="H542" s="234"/>
      <c r="I542" s="234"/>
      <c r="J542" s="234"/>
      <c r="K542" s="702"/>
      <c r="L542" s="156"/>
      <c r="M542" s="703"/>
      <c r="N542" s="157"/>
      <c r="O542" s="261"/>
    </row>
    <row r="543" spans="1:15" hidden="1">
      <c r="A543" s="154">
        <v>0</v>
      </c>
      <c r="B543" s="154"/>
      <c r="C543" s="154"/>
      <c r="D543" s="154"/>
      <c r="E543" s="214"/>
      <c r="F543" s="214"/>
      <c r="G543" s="214"/>
      <c r="H543" s="234"/>
      <c r="I543" s="234"/>
      <c r="J543" s="234"/>
      <c r="K543" s="702"/>
      <c r="L543" s="156"/>
      <c r="M543" s="703"/>
      <c r="N543" s="157"/>
      <c r="O543" s="261"/>
    </row>
    <row r="544" spans="1:15" hidden="1">
      <c r="A544" s="154">
        <v>0</v>
      </c>
      <c r="B544" s="154"/>
      <c r="C544" s="154"/>
      <c r="D544" s="154"/>
      <c r="E544" s="214"/>
      <c r="F544" s="214"/>
      <c r="G544" s="214"/>
      <c r="H544" s="234"/>
      <c r="I544" s="234"/>
      <c r="J544" s="234"/>
      <c r="K544" s="702"/>
      <c r="L544" s="156"/>
      <c r="M544" s="703"/>
      <c r="N544" s="157"/>
      <c r="O544" s="261"/>
    </row>
    <row r="545" spans="1:15" hidden="1"/>
    <row r="546" spans="1:15" hidden="1"/>
    <row r="547" spans="1:15" hidden="1">
      <c r="A547" s="154">
        <v>0</v>
      </c>
      <c r="B547" s="154"/>
      <c r="C547" s="154"/>
      <c r="D547" s="154"/>
      <c r="E547" s="214"/>
      <c r="F547" s="214"/>
      <c r="G547" s="214"/>
      <c r="H547" s="234"/>
      <c r="I547" s="234"/>
      <c r="J547" s="234"/>
      <c r="K547" s="702"/>
      <c r="L547" s="156"/>
      <c r="M547" s="703"/>
      <c r="N547" s="157"/>
      <c r="O547" s="261"/>
    </row>
    <row r="548" spans="1:15" hidden="1">
      <c r="A548" s="154">
        <v>0</v>
      </c>
      <c r="B548" s="154"/>
      <c r="C548" s="154"/>
      <c r="D548" s="154"/>
      <c r="E548" s="214"/>
      <c r="F548" s="214"/>
      <c r="G548" s="214"/>
      <c r="H548" s="234"/>
      <c r="I548" s="234"/>
      <c r="J548" s="234"/>
      <c r="K548" s="702"/>
      <c r="L548" s="156"/>
      <c r="M548" s="703"/>
      <c r="N548" s="157"/>
      <c r="O548" s="261"/>
    </row>
    <row r="549" spans="1:15" hidden="1"/>
    <row r="550" spans="1:15" hidden="1"/>
    <row r="551" spans="1:15" hidden="1"/>
    <row r="552" spans="1:15" hidden="1"/>
    <row r="553" spans="1:15" hidden="1">
      <c r="A553" s="154">
        <v>0</v>
      </c>
      <c r="B553" s="154"/>
      <c r="C553" s="154"/>
      <c r="D553" s="154"/>
      <c r="E553" s="214"/>
      <c r="F553" s="214"/>
      <c r="G553" s="214"/>
      <c r="H553" s="234"/>
      <c r="I553" s="234"/>
      <c r="J553" s="234"/>
      <c r="K553" s="702"/>
      <c r="L553" s="156"/>
      <c r="M553" s="703"/>
      <c r="N553" s="157"/>
      <c r="O553" s="261"/>
    </row>
    <row r="554" spans="1:15" hidden="1">
      <c r="A554" s="154">
        <v>0</v>
      </c>
      <c r="B554" s="154"/>
      <c r="C554" s="154"/>
      <c r="D554" s="154"/>
      <c r="E554" s="214"/>
      <c r="F554" s="214"/>
      <c r="G554" s="214"/>
      <c r="H554" s="234"/>
      <c r="I554" s="234"/>
      <c r="J554" s="234"/>
      <c r="K554" s="702"/>
      <c r="L554" s="156"/>
      <c r="M554" s="703"/>
      <c r="N554" s="157"/>
      <c r="O554" s="261"/>
    </row>
    <row r="555" spans="1:15" hidden="1">
      <c r="A555" s="154">
        <v>0</v>
      </c>
      <c r="B555" s="154"/>
      <c r="C555" s="154"/>
      <c r="D555" s="154"/>
      <c r="E555" s="214"/>
      <c r="F555" s="214"/>
      <c r="G555" s="214"/>
      <c r="H555" s="234"/>
      <c r="I555" s="234"/>
      <c r="J555" s="234"/>
      <c r="K555" s="702"/>
      <c r="L555" s="156"/>
      <c r="M555" s="703"/>
      <c r="N555" s="157"/>
      <c r="O555" s="261"/>
    </row>
    <row r="556" spans="1:15" hidden="1">
      <c r="A556" s="154">
        <v>0</v>
      </c>
      <c r="B556" s="154"/>
      <c r="C556" s="154"/>
      <c r="D556" s="154"/>
      <c r="E556" s="214"/>
      <c r="F556" s="214"/>
      <c r="G556" s="214"/>
      <c r="H556" s="234"/>
      <c r="I556" s="234"/>
      <c r="J556" s="234"/>
      <c r="K556" s="702"/>
      <c r="L556" s="156"/>
      <c r="M556" s="703"/>
      <c r="N556" s="157"/>
      <c r="O556" s="261"/>
    </row>
    <row r="557" spans="1:15" hidden="1"/>
    <row r="558" spans="1:15" hidden="1"/>
    <row r="559" spans="1:15" hidden="1">
      <c r="A559" s="154">
        <v>0</v>
      </c>
      <c r="B559" s="154"/>
      <c r="C559" s="154"/>
      <c r="D559" s="154"/>
      <c r="E559" s="214"/>
      <c r="F559" s="214"/>
      <c r="G559" s="214"/>
      <c r="H559" s="234"/>
      <c r="I559" s="234"/>
      <c r="J559" s="234"/>
      <c r="K559" s="702"/>
      <c r="L559" s="156"/>
      <c r="M559" s="703"/>
      <c r="N559" s="157"/>
      <c r="O559" s="261"/>
    </row>
    <row r="560" spans="1:15" hidden="1">
      <c r="A560" s="154">
        <v>0</v>
      </c>
      <c r="B560" s="154"/>
      <c r="C560" s="154"/>
      <c r="D560" s="154"/>
      <c r="E560" s="214"/>
      <c r="F560" s="214"/>
      <c r="G560" s="214"/>
      <c r="H560" s="234"/>
      <c r="I560" s="234"/>
      <c r="J560" s="234"/>
      <c r="K560" s="702"/>
      <c r="L560" s="156"/>
      <c r="M560" s="703"/>
      <c r="N560" s="157"/>
      <c r="O560" s="261"/>
    </row>
    <row r="561" spans="1:15" hidden="1">
      <c r="A561" s="154">
        <v>0</v>
      </c>
      <c r="B561" s="154"/>
      <c r="C561" s="154"/>
      <c r="D561" s="154"/>
      <c r="E561" s="214"/>
      <c r="F561" s="214"/>
      <c r="G561" s="214"/>
      <c r="H561" s="234"/>
      <c r="I561" s="234"/>
      <c r="J561" s="234"/>
      <c r="K561" s="702"/>
      <c r="L561" s="156"/>
      <c r="M561" s="703"/>
      <c r="N561" s="157"/>
      <c r="O561" s="261"/>
    </row>
    <row r="562" spans="1:15" hidden="1">
      <c r="A562" s="154">
        <v>0</v>
      </c>
      <c r="B562" s="154"/>
      <c r="C562" s="154"/>
      <c r="D562" s="154"/>
      <c r="E562" s="214"/>
      <c r="F562" s="214"/>
      <c r="G562" s="214"/>
      <c r="H562" s="234"/>
      <c r="I562" s="234"/>
      <c r="J562" s="234"/>
      <c r="K562" s="702"/>
      <c r="L562" s="156"/>
      <c r="M562" s="703"/>
      <c r="N562" s="157"/>
      <c r="O562" s="261"/>
    </row>
    <row r="563" spans="1:15" hidden="1">
      <c r="A563" s="154">
        <v>0</v>
      </c>
      <c r="B563" s="154"/>
      <c r="C563" s="154"/>
      <c r="D563" s="154"/>
      <c r="E563" s="214"/>
      <c r="F563" s="214"/>
      <c r="G563" s="214"/>
      <c r="H563" s="234"/>
      <c r="I563" s="234"/>
      <c r="J563" s="234"/>
      <c r="K563" s="702"/>
      <c r="L563" s="156"/>
      <c r="M563" s="703"/>
      <c r="N563" s="157"/>
      <c r="O563" s="261"/>
    </row>
    <row r="564" spans="1:15" hidden="1">
      <c r="A564" s="154">
        <v>0</v>
      </c>
      <c r="B564" s="154"/>
      <c r="C564" s="154"/>
      <c r="D564" s="154"/>
      <c r="E564" s="214"/>
      <c r="F564" s="214"/>
      <c r="G564" s="214"/>
      <c r="H564" s="234"/>
      <c r="I564" s="234"/>
      <c r="J564" s="234"/>
      <c r="K564" s="702"/>
      <c r="L564" s="156"/>
      <c r="M564" s="703"/>
      <c r="N564" s="157"/>
      <c r="O564" s="261"/>
    </row>
    <row r="565" spans="1:15" s="157" customFormat="1" hidden="1">
      <c r="A565" s="154">
        <v>0</v>
      </c>
      <c r="B565" s="154"/>
      <c r="C565" s="154"/>
      <c r="D565" s="154"/>
      <c r="E565" s="214"/>
      <c r="F565" s="214"/>
      <c r="G565" s="214"/>
      <c r="H565" s="234"/>
      <c r="I565" s="234"/>
      <c r="J565" s="234"/>
      <c r="K565" s="702"/>
      <c r="L565" s="156"/>
      <c r="M565" s="703"/>
    </row>
    <row r="566" spans="1:15" s="157" customFormat="1" hidden="1">
      <c r="A566" s="154">
        <v>0</v>
      </c>
      <c r="B566" s="154"/>
      <c r="C566" s="154"/>
      <c r="D566" s="154"/>
      <c r="E566" s="214"/>
      <c r="F566" s="214"/>
      <c r="G566" s="214"/>
      <c r="H566" s="234"/>
      <c r="I566" s="234"/>
      <c r="J566" s="234"/>
      <c r="K566" s="702"/>
      <c r="L566" s="156"/>
      <c r="M566" s="703"/>
    </row>
    <row r="567" spans="1:15" s="157" customFormat="1" hidden="1">
      <c r="A567" s="154">
        <v>0</v>
      </c>
      <c r="B567" s="154"/>
      <c r="C567" s="154"/>
      <c r="D567" s="154"/>
      <c r="E567" s="214"/>
      <c r="F567" s="214"/>
      <c r="G567" s="214"/>
      <c r="H567" s="234"/>
      <c r="I567" s="234"/>
      <c r="J567" s="234"/>
      <c r="K567" s="702"/>
      <c r="L567" s="156"/>
      <c r="M567" s="703"/>
    </row>
    <row r="568" spans="1:15" s="157" customFormat="1" hidden="1">
      <c r="A568" s="154">
        <v>0</v>
      </c>
      <c r="B568" s="154"/>
      <c r="C568" s="154"/>
      <c r="D568" s="154"/>
      <c r="E568" s="214"/>
      <c r="F568" s="214"/>
      <c r="G568" s="214"/>
      <c r="H568" s="234"/>
      <c r="I568" s="234"/>
      <c r="J568" s="234"/>
      <c r="K568" s="702"/>
      <c r="L568" s="156"/>
      <c r="M568" s="703"/>
    </row>
    <row r="569" spans="1:15" s="157" customFormat="1" hidden="1">
      <c r="A569" s="154">
        <v>0</v>
      </c>
      <c r="B569" s="154"/>
      <c r="C569" s="154"/>
      <c r="D569" s="154"/>
      <c r="E569" s="214"/>
      <c r="F569" s="214"/>
      <c r="G569" s="214"/>
      <c r="H569" s="234"/>
      <c r="I569" s="234"/>
      <c r="J569" s="234"/>
      <c r="K569" s="702"/>
      <c r="L569" s="156"/>
      <c r="M569" s="703"/>
    </row>
    <row r="570" spans="1:15" s="157" customFormat="1" hidden="1">
      <c r="A570" s="154">
        <v>0</v>
      </c>
      <c r="B570" s="154"/>
      <c r="C570" s="154"/>
      <c r="D570" s="154"/>
      <c r="E570" s="214"/>
      <c r="F570" s="214"/>
      <c r="G570" s="214"/>
      <c r="H570" s="234"/>
      <c r="I570" s="234"/>
      <c r="J570" s="234"/>
      <c r="K570" s="702"/>
      <c r="L570" s="156"/>
      <c r="M570" s="703"/>
    </row>
    <row r="571" spans="1:15" s="157" customFormat="1" hidden="1">
      <c r="A571" s="154">
        <v>0</v>
      </c>
      <c r="B571" s="154"/>
      <c r="C571" s="154"/>
      <c r="D571" s="154"/>
      <c r="E571" s="214"/>
      <c r="F571" s="214"/>
      <c r="G571" s="214"/>
      <c r="H571" s="234"/>
      <c r="I571" s="234"/>
      <c r="J571" s="234"/>
      <c r="K571" s="702"/>
      <c r="L571" s="156"/>
      <c r="M571" s="703"/>
    </row>
    <row r="572" spans="1:15" s="157" customFormat="1" hidden="1">
      <c r="A572" s="154">
        <v>0</v>
      </c>
      <c r="B572" s="154"/>
      <c r="C572" s="154"/>
      <c r="D572" s="154"/>
      <c r="E572" s="214"/>
      <c r="F572" s="214"/>
      <c r="G572" s="214"/>
      <c r="H572" s="234"/>
      <c r="I572" s="234"/>
      <c r="J572" s="234"/>
      <c r="K572" s="702"/>
      <c r="L572" s="156"/>
      <c r="M572" s="703"/>
    </row>
    <row r="573" spans="1:15" s="157" customFormat="1" hidden="1">
      <c r="A573" s="154">
        <v>0</v>
      </c>
      <c r="B573" s="154"/>
      <c r="C573" s="154"/>
      <c r="D573" s="154"/>
      <c r="E573" s="214"/>
      <c r="F573" s="214"/>
      <c r="G573" s="214"/>
      <c r="H573" s="234"/>
      <c r="I573" s="234"/>
      <c r="J573" s="234"/>
      <c r="K573" s="702"/>
      <c r="L573" s="156"/>
      <c r="M573" s="703"/>
    </row>
    <row r="574" spans="1:15" s="157" customFormat="1" hidden="1">
      <c r="A574" s="154">
        <v>0</v>
      </c>
      <c r="B574" s="154"/>
      <c r="C574" s="154"/>
      <c r="D574" s="154"/>
      <c r="E574" s="214"/>
      <c r="F574" s="214"/>
      <c r="G574" s="214"/>
      <c r="H574" s="234"/>
      <c r="I574" s="234"/>
      <c r="J574" s="234"/>
      <c r="K574" s="702"/>
      <c r="L574" s="156"/>
      <c r="M574" s="703" t="e">
        <f>N574*#REF!*I574+1.5</f>
        <v>#REF!</v>
      </c>
      <c r="N574" s="157">
        <v>57.8</v>
      </c>
    </row>
    <row r="575" spans="1:15" hidden="1"/>
    <row r="576" spans="1:15" hidden="1"/>
    <row r="577" spans="1:15" hidden="1"/>
    <row r="578" spans="1:15" hidden="1"/>
    <row r="579" spans="1:15" hidden="1"/>
    <row r="580" spans="1:15" hidden="1"/>
    <row r="581" spans="1:15" hidden="1"/>
    <row r="582" spans="1:15" hidden="1">
      <c r="A582" s="154">
        <v>0</v>
      </c>
      <c r="B582" s="154"/>
      <c r="C582" s="154"/>
      <c r="D582" s="154"/>
      <c r="E582" s="214"/>
      <c r="F582" s="214"/>
      <c r="G582" s="214"/>
      <c r="H582" s="234"/>
      <c r="I582" s="234"/>
      <c r="J582" s="234"/>
      <c r="K582" s="702"/>
      <c r="L582" s="156"/>
      <c r="M582" s="703"/>
      <c r="N582" s="157"/>
      <c r="O582" s="261"/>
    </row>
    <row r="583" spans="1:15" hidden="1">
      <c r="A583" s="154">
        <v>0</v>
      </c>
      <c r="B583" s="154"/>
      <c r="C583" s="154"/>
      <c r="D583" s="154"/>
      <c r="E583" s="214"/>
      <c r="F583" s="214"/>
      <c r="G583" s="214"/>
      <c r="H583" s="234"/>
      <c r="I583" s="234"/>
      <c r="J583" s="234"/>
      <c r="K583" s="702"/>
      <c r="L583" s="156"/>
      <c r="M583" s="703"/>
      <c r="N583" s="157"/>
      <c r="O583" s="261"/>
    </row>
    <row r="584" spans="1:15" hidden="1">
      <c r="A584" s="154">
        <v>0</v>
      </c>
      <c r="B584" s="154"/>
      <c r="C584" s="154"/>
      <c r="D584" s="154"/>
      <c r="E584" s="214"/>
      <c r="F584" s="214"/>
      <c r="G584" s="214"/>
      <c r="H584" s="234"/>
      <c r="I584" s="234"/>
      <c r="J584" s="234"/>
      <c r="K584" s="702"/>
      <c r="L584" s="156"/>
      <c r="M584" s="703"/>
      <c r="N584" s="157"/>
      <c r="O584" s="261"/>
    </row>
    <row r="585" spans="1:15" hidden="1">
      <c r="A585" s="154">
        <v>0</v>
      </c>
      <c r="B585" s="154"/>
      <c r="C585" s="154"/>
      <c r="D585" s="154"/>
      <c r="E585" s="214"/>
      <c r="F585" s="214"/>
      <c r="G585" s="214"/>
      <c r="H585" s="234"/>
      <c r="I585" s="234"/>
      <c r="J585" s="234"/>
      <c r="K585" s="702"/>
      <c r="L585" s="156"/>
      <c r="M585" s="703"/>
      <c r="N585" s="157"/>
      <c r="O585" s="261"/>
    </row>
    <row r="586" spans="1:15" hidden="1"/>
    <row r="587" spans="1:15" hidden="1">
      <c r="A587" s="154">
        <v>0</v>
      </c>
      <c r="B587" s="154"/>
      <c r="C587" s="154"/>
      <c r="D587" s="154"/>
      <c r="E587" s="214"/>
      <c r="F587" s="214"/>
      <c r="G587" s="214"/>
      <c r="H587" s="234"/>
      <c r="I587" s="234"/>
      <c r="J587" s="234"/>
      <c r="K587" s="702"/>
      <c r="L587" s="156"/>
      <c r="M587" s="703"/>
      <c r="N587" s="157"/>
      <c r="O587" s="261"/>
    </row>
    <row r="588" spans="1:15" hidden="1"/>
    <row r="589" spans="1:15" hidden="1">
      <c r="A589" s="154">
        <v>0</v>
      </c>
      <c r="B589" s="154"/>
      <c r="C589" s="154"/>
      <c r="D589" s="154"/>
      <c r="E589" s="214"/>
      <c r="F589" s="214"/>
      <c r="G589" s="214"/>
      <c r="H589" s="234"/>
      <c r="I589" s="234"/>
      <c r="J589" s="234"/>
      <c r="K589" s="702"/>
      <c r="L589" s="156"/>
      <c r="M589" s="703"/>
      <c r="N589" s="157"/>
      <c r="O589" s="261"/>
    </row>
  </sheetData>
  <sheetProtection sheet="1" objects="1" scenarios="1" sort="0" autoFilter="0"/>
  <autoFilter ref="A1:C589">
    <filterColumn colId="0">
      <filters blank="1">
        <filter val="1"/>
        <filter val="sect"/>
        <filter val="subsect"/>
      </filters>
    </filterColumn>
    <filterColumn colId="2">
      <filters>
        <filter val="Cormay"/>
      </filters>
    </filterColumn>
  </autoFilter>
  <mergeCells count="15">
    <mergeCell ref="C7:M7"/>
    <mergeCell ref="C8:M8"/>
    <mergeCell ref="H1:I1"/>
    <mergeCell ref="H2:I2"/>
    <mergeCell ref="H3:I3"/>
    <mergeCell ref="C6:M6"/>
    <mergeCell ref="C195:M195"/>
    <mergeCell ref="C196:M196"/>
    <mergeCell ref="C197:M197"/>
    <mergeCell ref="C11:M11"/>
    <mergeCell ref="C12:M12"/>
    <mergeCell ref="C13:M13"/>
    <mergeCell ref="C181:M181"/>
    <mergeCell ref="C182:M182"/>
    <mergeCell ref="C183:M183"/>
  </mergeCells>
  <phoneticPr fontId="132" type="noConversion"/>
  <pageMargins left="0.59027777777777779" right="0.59027777777777779" top="0.59097222222222223" bottom="0.59097222222222223" header="0.31527777777777777" footer="0.31527777777777777"/>
  <pageSetup paperSize="9" scale="86" firstPageNumber="37" fitToHeight="0" orientation="portrait" useFirstPageNumber="1" horizontalDpi="300" verticalDpi="300" r:id="rId1"/>
  <headerFooter alignWithMargins="0">
    <oddHeader>&amp;C&amp;"Monotype Corsiva,Обычный"&amp;11ДІАМЕБ - Ваш партнер в лабораторній діагностиці !</oddHeader>
    <oddFooter>&amp;LСпецифічні протеїни&amp;C- &amp;P -&amp;RСпецифічні протеїни</oddFooter>
  </headerFooter>
  <rowBreaks count="1" manualBreakCount="1">
    <brk id="180" max="16383" man="1"/>
  </rowBreaks>
</worksheet>
</file>

<file path=xl/worksheets/sheet12.xml><?xml version="1.0" encoding="utf-8"?>
<worksheet xmlns="http://schemas.openxmlformats.org/spreadsheetml/2006/main" xmlns:r="http://schemas.openxmlformats.org/officeDocument/2006/relationships">
  <sheetPr codeName="Лист11" filterMode="1"/>
  <dimension ref="A1:P586"/>
  <sheetViews>
    <sheetView workbookViewId="0">
      <pane ySplit="3" topLeftCell="A77" activePane="bottomLeft" state="frozen"/>
      <selection activeCell="AH24" sqref="AH24"/>
      <selection pane="bottomLeft" activeCell="AH24" sqref="AH24"/>
    </sheetView>
  </sheetViews>
  <sheetFormatPr defaultColWidth="9.140625" defaultRowHeight="13.5" outlineLevelCol="1"/>
  <cols>
    <col min="1" max="2" width="9.140625" style="704" customWidth="1" outlineLevel="1"/>
    <col min="3" max="3" width="8.140625" style="704" customWidth="1"/>
    <col min="4" max="4" width="6.85546875" style="705" customWidth="1"/>
    <col min="5" max="5" width="27.140625" style="706" customWidth="1"/>
    <col min="6" max="7" width="9.140625" style="707" hidden="1" customWidth="1" outlineLevel="1"/>
    <col min="8" max="8" width="6" style="708" customWidth="1" collapsed="1"/>
    <col min="9" max="9" width="6" style="704" customWidth="1"/>
    <col min="10" max="10" width="6.42578125" style="704" customWidth="1"/>
    <col min="11" max="11" width="6.85546875" style="704" customWidth="1"/>
    <col min="12" max="12" width="7.140625" style="704" customWidth="1"/>
    <col min="13" max="13" width="6.140625" style="704" customWidth="1"/>
    <col min="14" max="14" width="6.85546875" style="709" customWidth="1"/>
    <col min="15" max="15" width="7" style="710" customWidth="1"/>
    <col min="16" max="16" width="9.140625" style="1848" hidden="1" customWidth="1"/>
    <col min="17" max="16384" width="9.140625" style="712"/>
  </cols>
  <sheetData>
    <row r="1" spans="1:16" s="724" customFormat="1" ht="33" customHeight="1">
      <c r="A1" s="75" t="s">
        <v>8669</v>
      </c>
      <c r="B1" s="75" t="s">
        <v>10721</v>
      </c>
      <c r="C1" s="713" t="s">
        <v>8670</v>
      </c>
      <c r="D1" s="714" t="s">
        <v>8671</v>
      </c>
      <c r="E1" s="715" t="s">
        <v>8672</v>
      </c>
      <c r="F1" s="716" t="s">
        <v>5619</v>
      </c>
      <c r="G1" s="84" t="s">
        <v>8674</v>
      </c>
      <c r="H1" s="2692" t="s">
        <v>4738</v>
      </c>
      <c r="I1" s="2692"/>
      <c r="J1" s="717" t="s">
        <v>5620</v>
      </c>
      <c r="K1" s="718" t="s">
        <v>5621</v>
      </c>
      <c r="L1" s="719" t="s">
        <v>5622</v>
      </c>
      <c r="M1" s="720" t="s">
        <v>5623</v>
      </c>
      <c r="N1" s="721" t="s">
        <v>6740</v>
      </c>
      <c r="O1" s="722" t="s">
        <v>6741</v>
      </c>
      <c r="P1" s="2098">
        <v>2010</v>
      </c>
    </row>
    <row r="2" spans="1:16" s="724" customFormat="1" ht="12.75" hidden="1" customHeight="1">
      <c r="A2" s="75" t="s">
        <v>8678</v>
      </c>
      <c r="B2" s="75"/>
      <c r="C2" s="84" t="s">
        <v>8679</v>
      </c>
      <c r="D2" s="85" t="s">
        <v>8671</v>
      </c>
      <c r="E2" s="75" t="s">
        <v>8672</v>
      </c>
      <c r="F2" s="725" t="s">
        <v>5619</v>
      </c>
      <c r="G2" s="725" t="s">
        <v>8674</v>
      </c>
      <c r="H2" s="2690" t="s">
        <v>4738</v>
      </c>
      <c r="I2" s="2690"/>
      <c r="J2" s="726" t="s">
        <v>5624</v>
      </c>
      <c r="K2" s="726" t="s">
        <v>5625</v>
      </c>
      <c r="L2" s="299" t="s">
        <v>5626</v>
      </c>
      <c r="M2" s="299" t="s">
        <v>4743</v>
      </c>
      <c r="N2" s="86" t="s">
        <v>8680</v>
      </c>
      <c r="O2" s="86" t="s">
        <v>8682</v>
      </c>
      <c r="P2" s="723"/>
    </row>
    <row r="3" spans="1:16" s="724" customFormat="1" ht="12.75" hidden="1" customHeight="1">
      <c r="A3" s="75" t="s">
        <v>8678</v>
      </c>
      <c r="B3" s="75"/>
      <c r="C3" s="84" t="s">
        <v>8683</v>
      </c>
      <c r="D3" s="727" t="s">
        <v>9328</v>
      </c>
      <c r="E3" s="728" t="s">
        <v>8672</v>
      </c>
      <c r="F3" s="725" t="s">
        <v>5619</v>
      </c>
      <c r="G3" s="725" t="s">
        <v>8674</v>
      </c>
      <c r="H3" s="2693" t="s">
        <v>4745</v>
      </c>
      <c r="I3" s="2693"/>
      <c r="J3" s="726" t="s">
        <v>5627</v>
      </c>
      <c r="K3" s="726" t="s">
        <v>5628</v>
      </c>
      <c r="L3" s="299" t="s">
        <v>5629</v>
      </c>
      <c r="M3" s="299" t="s">
        <v>4747</v>
      </c>
      <c r="N3" s="86" t="s">
        <v>8685</v>
      </c>
      <c r="O3" s="86" t="s">
        <v>8687</v>
      </c>
      <c r="P3" s="723"/>
    </row>
    <row r="4" spans="1:16">
      <c r="D4" s="729"/>
      <c r="E4" s="730"/>
      <c r="F4" s="706"/>
      <c r="G4" s="731"/>
      <c r="H4" s="732"/>
    </row>
    <row r="5" spans="1:16">
      <c r="D5" s="729"/>
      <c r="E5" s="730"/>
      <c r="F5" s="706"/>
      <c r="G5" s="731"/>
      <c r="H5" s="732"/>
    </row>
    <row r="6" spans="1:16" ht="61.5" customHeight="1">
      <c r="A6" s="733" t="s">
        <v>8688</v>
      </c>
      <c r="B6" s="2511"/>
      <c r="C6" s="2694" t="s">
        <v>5630</v>
      </c>
      <c r="D6" s="2694"/>
      <c r="E6" s="2694"/>
      <c r="F6" s="2694"/>
      <c r="G6" s="2694"/>
      <c r="H6" s="2694"/>
      <c r="I6" s="2694"/>
      <c r="J6" s="2694"/>
      <c r="K6" s="2694"/>
      <c r="L6" s="2694"/>
      <c r="M6" s="2694"/>
      <c r="N6" s="2694"/>
      <c r="O6" s="2694"/>
      <c r="P6" s="747"/>
    </row>
    <row r="7" spans="1:16" ht="12.75" hidden="1" customHeight="1">
      <c r="A7" s="733" t="s">
        <v>8689</v>
      </c>
      <c r="B7" s="2511"/>
      <c r="C7" s="2694" t="s">
        <v>5631</v>
      </c>
      <c r="D7" s="2694"/>
      <c r="E7" s="2694"/>
      <c r="F7" s="2694"/>
      <c r="G7" s="2694"/>
      <c r="H7" s="2694"/>
      <c r="I7" s="2694"/>
      <c r="J7" s="2694"/>
      <c r="K7" s="2694"/>
      <c r="L7" s="2694"/>
      <c r="M7" s="2694"/>
      <c r="N7" s="2694"/>
      <c r="O7" s="2694"/>
      <c r="P7" s="735"/>
    </row>
    <row r="8" spans="1:16" ht="12.75" hidden="1" customHeight="1">
      <c r="A8" s="733" t="s">
        <v>8689</v>
      </c>
      <c r="B8" s="2511"/>
      <c r="C8" s="2694" t="s">
        <v>5632</v>
      </c>
      <c r="D8" s="2694"/>
      <c r="E8" s="2694"/>
      <c r="F8" s="2694"/>
      <c r="G8" s="2694"/>
      <c r="H8" s="2694"/>
      <c r="I8" s="2694"/>
      <c r="J8" s="2694"/>
      <c r="K8" s="2694"/>
      <c r="L8" s="2694"/>
      <c r="M8" s="2694"/>
      <c r="N8" s="2694"/>
      <c r="O8" s="2694"/>
      <c r="P8" s="734"/>
    </row>
    <row r="9" spans="1:16" ht="12.75" customHeight="1">
      <c r="A9" s="712"/>
      <c r="B9" s="712"/>
      <c r="C9" s="736"/>
      <c r="D9" s="736"/>
      <c r="E9" s="736"/>
      <c r="F9" s="736"/>
      <c r="G9" s="736"/>
      <c r="H9" s="736"/>
      <c r="I9" s="736"/>
      <c r="J9" s="736"/>
      <c r="K9" s="736"/>
      <c r="L9" s="736"/>
      <c r="M9" s="736"/>
      <c r="N9" s="737"/>
      <c r="O9" s="738"/>
      <c r="P9" s="747"/>
    </row>
    <row r="10" spans="1:16" ht="13.5" customHeight="1">
      <c r="A10" s="712"/>
      <c r="B10" s="712"/>
      <c r="C10" s="736"/>
      <c r="D10" s="736"/>
      <c r="E10" s="736"/>
      <c r="F10" s="736"/>
      <c r="G10" s="736"/>
      <c r="H10" s="736"/>
      <c r="I10" s="736"/>
      <c r="J10" s="736"/>
      <c r="K10" s="736"/>
      <c r="L10" s="736"/>
      <c r="M10" s="736"/>
      <c r="N10" s="737"/>
      <c r="O10" s="738"/>
      <c r="P10" s="747"/>
    </row>
    <row r="11" spans="1:16" ht="23.25">
      <c r="A11" s="89" t="s">
        <v>8692</v>
      </c>
      <c r="B11" s="89"/>
      <c r="C11" s="2691" t="s">
        <v>9504</v>
      </c>
      <c r="D11" s="2691"/>
      <c r="E11" s="2691"/>
      <c r="F11" s="2691"/>
      <c r="G11" s="2691"/>
      <c r="H11" s="2691"/>
      <c r="I11" s="2691"/>
      <c r="J11" s="2691"/>
      <c r="K11" s="2691"/>
      <c r="L11" s="2691"/>
      <c r="M11" s="2691"/>
      <c r="N11" s="2691"/>
      <c r="O11" s="2691"/>
      <c r="P11" s="1849"/>
    </row>
    <row r="12" spans="1:16" ht="23.25" hidden="1">
      <c r="A12" s="89" t="s">
        <v>8690</v>
      </c>
      <c r="B12" s="89"/>
      <c r="C12" s="2691" t="s">
        <v>4750</v>
      </c>
      <c r="D12" s="2691"/>
      <c r="E12" s="2691"/>
      <c r="F12" s="2691"/>
      <c r="G12" s="2691"/>
      <c r="H12" s="2691"/>
      <c r="I12" s="2691"/>
      <c r="J12" s="2691"/>
      <c r="K12" s="2691"/>
      <c r="L12" s="2691"/>
      <c r="M12" s="2691"/>
      <c r="N12" s="2691"/>
      <c r="O12" s="2691"/>
      <c r="P12" s="739"/>
    </row>
    <row r="13" spans="1:16" ht="23.25" hidden="1">
      <c r="A13" s="89" t="s">
        <v>8690</v>
      </c>
      <c r="B13" s="89"/>
      <c r="C13" s="2691" t="s">
        <v>4751</v>
      </c>
      <c r="D13" s="2691"/>
      <c r="E13" s="2691"/>
      <c r="F13" s="2691"/>
      <c r="G13" s="2691"/>
      <c r="H13" s="2691"/>
      <c r="I13" s="2691"/>
      <c r="J13" s="2691"/>
      <c r="K13" s="2691"/>
      <c r="L13" s="2691"/>
      <c r="M13" s="2691"/>
      <c r="N13" s="2691"/>
      <c r="O13" s="2691"/>
      <c r="P13" s="739"/>
    </row>
    <row r="14" spans="1:16" s="747" customFormat="1">
      <c r="A14" s="103">
        <v>1</v>
      </c>
      <c r="B14" s="103">
        <v>1</v>
      </c>
      <c r="C14" s="103" t="s">
        <v>8615</v>
      </c>
      <c r="D14" s="740" t="s">
        <v>5633</v>
      </c>
      <c r="E14" s="741" t="s">
        <v>4763</v>
      </c>
      <c r="F14" s="741" t="s">
        <v>4764</v>
      </c>
      <c r="G14" s="741" t="s">
        <v>4765</v>
      </c>
      <c r="H14" s="742" t="s">
        <v>8486</v>
      </c>
      <c r="I14" s="742" t="s">
        <v>9339</v>
      </c>
      <c r="J14" s="743">
        <v>240</v>
      </c>
      <c r="K14" s="743">
        <v>920</v>
      </c>
      <c r="L14" s="744" t="e">
        <f t="shared" ref="L14:L26" si="0">N14/K14</f>
        <v>#REF!</v>
      </c>
      <c r="M14" s="744" t="e">
        <f t="shared" ref="M14:M26" si="1">N14/J14</f>
        <v>#REF!</v>
      </c>
      <c r="N14" s="745" t="e">
        <f>O14*#REF!</f>
        <v>#REF!</v>
      </c>
      <c r="O14" s="746" t="e">
        <f>P14*#REF!</f>
        <v>#REF!</v>
      </c>
      <c r="P14" s="1848">
        <v>3.63</v>
      </c>
    </row>
    <row r="15" spans="1:16" s="747" customFormat="1" ht="16.5" customHeight="1">
      <c r="A15" s="103">
        <v>1</v>
      </c>
      <c r="B15" s="103">
        <v>1</v>
      </c>
      <c r="C15" s="103" t="s">
        <v>8615</v>
      </c>
      <c r="D15" s="740" t="s">
        <v>5634</v>
      </c>
      <c r="E15" s="741" t="s">
        <v>4799</v>
      </c>
      <c r="F15" s="741" t="s">
        <v>5635</v>
      </c>
      <c r="G15" s="741" t="s">
        <v>4801</v>
      </c>
      <c r="H15" s="742" t="s">
        <v>5636</v>
      </c>
      <c r="I15" s="742" t="s">
        <v>5637</v>
      </c>
      <c r="J15" s="743">
        <v>309</v>
      </c>
      <c r="K15" s="743">
        <v>1140</v>
      </c>
      <c r="L15" s="744" t="e">
        <f t="shared" si="0"/>
        <v>#REF!</v>
      </c>
      <c r="M15" s="744" t="e">
        <f t="shared" si="1"/>
        <v>#REF!</v>
      </c>
      <c r="N15" s="745" t="e">
        <f>O15*#REF!</f>
        <v>#REF!</v>
      </c>
      <c r="O15" s="746" t="e">
        <f>P15*#REF!+0.5</f>
        <v>#REF!</v>
      </c>
      <c r="P15" s="1848">
        <v>11.28</v>
      </c>
    </row>
    <row r="16" spans="1:16" s="747" customFormat="1" ht="18" customHeight="1">
      <c r="A16" s="103">
        <v>1</v>
      </c>
      <c r="B16" s="103">
        <v>1</v>
      </c>
      <c r="C16" s="103" t="s">
        <v>8615</v>
      </c>
      <c r="D16" s="740" t="s">
        <v>5638</v>
      </c>
      <c r="E16" s="741" t="s">
        <v>4829</v>
      </c>
      <c r="F16" s="741" t="s">
        <v>5639</v>
      </c>
      <c r="G16" s="741" t="s">
        <v>4831</v>
      </c>
      <c r="H16" s="742" t="s">
        <v>5640</v>
      </c>
      <c r="I16" s="742" t="s">
        <v>5641</v>
      </c>
      <c r="J16" s="743">
        <v>206</v>
      </c>
      <c r="K16" s="743">
        <v>760</v>
      </c>
      <c r="L16" s="744" t="e">
        <f t="shared" si="0"/>
        <v>#REF!</v>
      </c>
      <c r="M16" s="744" t="e">
        <f t="shared" si="1"/>
        <v>#REF!</v>
      </c>
      <c r="N16" s="745" t="e">
        <f>O16*#REF!</f>
        <v>#REF!</v>
      </c>
      <c r="O16" s="746" t="e">
        <f>P16*#REF!</f>
        <v>#REF!</v>
      </c>
      <c r="P16" s="1848">
        <v>4.42</v>
      </c>
    </row>
    <row r="17" spans="1:16" s="747" customFormat="1" ht="17.850000000000001" customHeight="1">
      <c r="A17" s="103">
        <v>1</v>
      </c>
      <c r="B17" s="103">
        <v>1</v>
      </c>
      <c r="C17" s="103" t="s">
        <v>8615</v>
      </c>
      <c r="D17" s="740" t="s">
        <v>5642</v>
      </c>
      <c r="E17" s="741" t="s">
        <v>4863</v>
      </c>
      <c r="F17" s="741" t="s">
        <v>5643</v>
      </c>
      <c r="G17" s="741" t="s">
        <v>4865</v>
      </c>
      <c r="H17" s="742" t="s">
        <v>4761</v>
      </c>
      <c r="I17" s="742" t="s">
        <v>9339</v>
      </c>
      <c r="J17" s="743">
        <v>360</v>
      </c>
      <c r="K17" s="743">
        <v>1380</v>
      </c>
      <c r="L17" s="744" t="e">
        <f t="shared" si="0"/>
        <v>#REF!</v>
      </c>
      <c r="M17" s="744" t="e">
        <f t="shared" si="1"/>
        <v>#REF!</v>
      </c>
      <c r="N17" s="745" t="e">
        <f>O17*#REF!</f>
        <v>#REF!</v>
      </c>
      <c r="O17" s="746" t="e">
        <f>P17*#REF!</f>
        <v>#REF!</v>
      </c>
      <c r="P17" s="1848">
        <v>4.38</v>
      </c>
    </row>
    <row r="18" spans="1:16" s="747" customFormat="1">
      <c r="A18" s="103">
        <v>1</v>
      </c>
      <c r="B18" s="103">
        <v>1</v>
      </c>
      <c r="C18" s="253" t="s">
        <v>8615</v>
      </c>
      <c r="D18" s="748" t="s">
        <v>5644</v>
      </c>
      <c r="E18" s="749" t="s">
        <v>5645</v>
      </c>
      <c r="F18" s="749" t="s">
        <v>5646</v>
      </c>
      <c r="G18" s="749" t="s">
        <v>4851</v>
      </c>
      <c r="H18" s="743" t="s">
        <v>5647</v>
      </c>
      <c r="I18" s="743" t="s">
        <v>9339</v>
      </c>
      <c r="J18" s="743">
        <v>120</v>
      </c>
      <c r="K18" s="743">
        <v>460</v>
      </c>
      <c r="L18" s="750" t="e">
        <f t="shared" si="0"/>
        <v>#REF!</v>
      </c>
      <c r="M18" s="750" t="e">
        <f t="shared" si="1"/>
        <v>#REF!</v>
      </c>
      <c r="N18" s="745" t="e">
        <f>O18*#REF!</f>
        <v>#REF!</v>
      </c>
      <c r="O18" s="746" t="e">
        <f>P18*#REF!+0.5</f>
        <v>#REF!</v>
      </c>
      <c r="P18" s="1848">
        <v>13.65</v>
      </c>
    </row>
    <row r="19" spans="1:16" s="747" customFormat="1">
      <c r="A19" s="103">
        <v>1</v>
      </c>
      <c r="B19" s="103">
        <v>1</v>
      </c>
      <c r="C19" s="103" t="s">
        <v>8615</v>
      </c>
      <c r="D19" s="740" t="s">
        <v>5648</v>
      </c>
      <c r="E19" s="741" t="s">
        <v>4931</v>
      </c>
      <c r="F19" s="741" t="s">
        <v>4928</v>
      </c>
      <c r="G19" s="741" t="s">
        <v>8651</v>
      </c>
      <c r="H19" s="742" t="s">
        <v>4761</v>
      </c>
      <c r="I19" s="742" t="s">
        <v>9339</v>
      </c>
      <c r="J19" s="743">
        <v>360</v>
      </c>
      <c r="K19" s="743">
        <v>1380</v>
      </c>
      <c r="L19" s="744" t="e">
        <f t="shared" si="0"/>
        <v>#REF!</v>
      </c>
      <c r="M19" s="744" t="e">
        <f t="shared" si="1"/>
        <v>#REF!</v>
      </c>
      <c r="N19" s="745" t="e">
        <f>O19*#REF!</f>
        <v>#REF!</v>
      </c>
      <c r="O19" s="746" t="e">
        <f>P19*#REF!</f>
        <v>#REF!</v>
      </c>
      <c r="P19" s="1848">
        <v>6.63</v>
      </c>
    </row>
    <row r="20" spans="1:16" s="747" customFormat="1">
      <c r="A20" s="103">
        <v>1</v>
      </c>
      <c r="B20" s="103">
        <v>1</v>
      </c>
      <c r="C20" s="103" t="s">
        <v>8615</v>
      </c>
      <c r="D20" s="740" t="s">
        <v>5649</v>
      </c>
      <c r="E20" s="741" t="s">
        <v>6436</v>
      </c>
      <c r="F20" s="741" t="s">
        <v>5650</v>
      </c>
      <c r="G20" s="741" t="s">
        <v>6438</v>
      </c>
      <c r="H20" s="742" t="s">
        <v>5636</v>
      </c>
      <c r="I20" s="742" t="s">
        <v>5637</v>
      </c>
      <c r="J20" s="743">
        <v>309</v>
      </c>
      <c r="K20" s="743">
        <v>1140</v>
      </c>
      <c r="L20" s="744" t="e">
        <f t="shared" si="0"/>
        <v>#REF!</v>
      </c>
      <c r="M20" s="744" t="e">
        <f t="shared" si="1"/>
        <v>#REF!</v>
      </c>
      <c r="N20" s="745" t="e">
        <f>O20*#REF!</f>
        <v>#REF!</v>
      </c>
      <c r="O20" s="746" t="e">
        <f>P20*#REF!</f>
        <v>#REF!</v>
      </c>
      <c r="P20" s="1848">
        <v>7.26</v>
      </c>
    </row>
    <row r="21" spans="1:16" s="747" customFormat="1" ht="14.85" customHeight="1">
      <c r="A21" s="103">
        <v>1</v>
      </c>
      <c r="B21" s="103">
        <v>1</v>
      </c>
      <c r="C21" s="103" t="s">
        <v>8615</v>
      </c>
      <c r="D21" s="740" t="s">
        <v>5651</v>
      </c>
      <c r="E21" s="741" t="s">
        <v>6482</v>
      </c>
      <c r="F21" s="741" t="s">
        <v>5652</v>
      </c>
      <c r="G21" s="741" t="s">
        <v>6484</v>
      </c>
      <c r="H21" s="742" t="s">
        <v>5636</v>
      </c>
      <c r="I21" s="742" t="s">
        <v>5637</v>
      </c>
      <c r="J21" s="743">
        <v>309</v>
      </c>
      <c r="K21" s="743">
        <v>1140</v>
      </c>
      <c r="L21" s="744" t="e">
        <f t="shared" si="0"/>
        <v>#REF!</v>
      </c>
      <c r="M21" s="744" t="e">
        <f t="shared" si="1"/>
        <v>#REF!</v>
      </c>
      <c r="N21" s="745" t="e">
        <f>O21*#REF!</f>
        <v>#REF!</v>
      </c>
      <c r="O21" s="746" t="e">
        <f>P21*#REF!+0.5</f>
        <v>#REF!</v>
      </c>
      <c r="P21" s="1848">
        <v>10.99</v>
      </c>
    </row>
    <row r="22" spans="1:16" s="747" customFormat="1">
      <c r="A22" s="103">
        <v>1</v>
      </c>
      <c r="B22" s="103">
        <v>1</v>
      </c>
      <c r="C22" s="103" t="s">
        <v>8615</v>
      </c>
      <c r="D22" s="740" t="s">
        <v>5653</v>
      </c>
      <c r="E22" s="741" t="s">
        <v>6518</v>
      </c>
      <c r="F22" s="741" t="s">
        <v>6515</v>
      </c>
      <c r="G22" s="741" t="s">
        <v>6519</v>
      </c>
      <c r="H22" s="742" t="s">
        <v>5636</v>
      </c>
      <c r="I22" s="742" t="s">
        <v>5637</v>
      </c>
      <c r="J22" s="743">
        <v>309</v>
      </c>
      <c r="K22" s="743">
        <v>1140</v>
      </c>
      <c r="L22" s="744" t="e">
        <f t="shared" si="0"/>
        <v>#REF!</v>
      </c>
      <c r="M22" s="744" t="e">
        <f t="shared" si="1"/>
        <v>#REF!</v>
      </c>
      <c r="N22" s="745" t="e">
        <f>O22*#REF!</f>
        <v>#REF!</v>
      </c>
      <c r="O22" s="746" t="e">
        <f>P22*#REF!+0.5</f>
        <v>#REF!</v>
      </c>
      <c r="P22" s="1848">
        <v>9.99</v>
      </c>
    </row>
    <row r="23" spans="1:16" s="747" customFormat="1" ht="18" customHeight="1">
      <c r="A23" s="103">
        <v>1</v>
      </c>
      <c r="B23" s="103">
        <v>1</v>
      </c>
      <c r="C23" s="103" t="s">
        <v>8615</v>
      </c>
      <c r="D23" s="740" t="s">
        <v>5654</v>
      </c>
      <c r="E23" s="741" t="s">
        <v>7788</v>
      </c>
      <c r="F23" s="741" t="s">
        <v>5655</v>
      </c>
      <c r="G23" s="741" t="s">
        <v>5656</v>
      </c>
      <c r="H23" s="742" t="s">
        <v>5636</v>
      </c>
      <c r="I23" s="742" t="s">
        <v>5637</v>
      </c>
      <c r="J23" s="743">
        <v>309</v>
      </c>
      <c r="K23" s="743">
        <v>1140</v>
      </c>
      <c r="L23" s="744" t="e">
        <f t="shared" si="0"/>
        <v>#REF!</v>
      </c>
      <c r="M23" s="744" t="e">
        <f t="shared" si="1"/>
        <v>#REF!</v>
      </c>
      <c r="N23" s="745" t="e">
        <f>O23*#REF!</f>
        <v>#REF!</v>
      </c>
      <c r="O23" s="746" t="e">
        <f>P23*#REF!+1</f>
        <v>#REF!</v>
      </c>
      <c r="P23" s="1848">
        <v>24.42</v>
      </c>
    </row>
    <row r="24" spans="1:16" s="747" customFormat="1" ht="15.6" customHeight="1">
      <c r="A24" s="103">
        <v>1</v>
      </c>
      <c r="B24" s="103">
        <v>1</v>
      </c>
      <c r="C24" s="103" t="s">
        <v>8615</v>
      </c>
      <c r="D24" s="740" t="s">
        <v>5657</v>
      </c>
      <c r="E24" s="741" t="s">
        <v>7816</v>
      </c>
      <c r="F24" s="741" t="s">
        <v>7817</v>
      </c>
      <c r="G24" s="741" t="s">
        <v>8655</v>
      </c>
      <c r="H24" s="742" t="s">
        <v>4761</v>
      </c>
      <c r="I24" s="742" t="s">
        <v>9339</v>
      </c>
      <c r="J24" s="743">
        <v>360</v>
      </c>
      <c r="K24" s="743">
        <v>1380</v>
      </c>
      <c r="L24" s="744" t="e">
        <f t="shared" si="0"/>
        <v>#REF!</v>
      </c>
      <c r="M24" s="744" t="e">
        <f t="shared" si="1"/>
        <v>#REF!</v>
      </c>
      <c r="N24" s="745" t="e">
        <f>O24*#REF!</f>
        <v>#REF!</v>
      </c>
      <c r="O24" s="746" t="e">
        <f>P24*#REF!+0.5</f>
        <v>#REF!</v>
      </c>
      <c r="P24" s="1848">
        <v>10.210000000000001</v>
      </c>
    </row>
    <row r="25" spans="1:16" s="747" customFormat="1">
      <c r="A25" s="103">
        <v>1</v>
      </c>
      <c r="B25" s="103">
        <v>1</v>
      </c>
      <c r="C25" s="253" t="s">
        <v>8615</v>
      </c>
      <c r="D25" s="748" t="s">
        <v>5658</v>
      </c>
      <c r="E25" s="749" t="s">
        <v>7849</v>
      </c>
      <c r="F25" s="749" t="s">
        <v>5659</v>
      </c>
      <c r="G25" s="749" t="s">
        <v>7851</v>
      </c>
      <c r="H25" s="743" t="s">
        <v>5640</v>
      </c>
      <c r="I25" s="743" t="s">
        <v>8488</v>
      </c>
      <c r="J25" s="743">
        <v>218</v>
      </c>
      <c r="K25" s="743">
        <v>720</v>
      </c>
      <c r="L25" s="750" t="e">
        <f t="shared" si="0"/>
        <v>#REF!</v>
      </c>
      <c r="M25" s="750" t="e">
        <f t="shared" si="1"/>
        <v>#REF!</v>
      </c>
      <c r="N25" s="745" t="e">
        <f>O25*#REF!</f>
        <v>#REF!</v>
      </c>
      <c r="O25" s="746" t="e">
        <f>P25*#REF!+1</f>
        <v>#REF!</v>
      </c>
      <c r="P25" s="1848">
        <v>76.48</v>
      </c>
    </row>
    <row r="26" spans="1:16" s="747" customFormat="1">
      <c r="A26" s="103">
        <v>1</v>
      </c>
      <c r="B26" s="103">
        <v>1</v>
      </c>
      <c r="C26" s="253" t="s">
        <v>8615</v>
      </c>
      <c r="D26" s="748" t="s">
        <v>5660</v>
      </c>
      <c r="E26" s="749" t="s">
        <v>7881</v>
      </c>
      <c r="F26" s="749" t="s">
        <v>5661</v>
      </c>
      <c r="G26" s="749" t="s">
        <v>7879</v>
      </c>
      <c r="H26" s="743" t="s">
        <v>5640</v>
      </c>
      <c r="I26" s="743" t="s">
        <v>8488</v>
      </c>
      <c r="J26" s="743">
        <v>218</v>
      </c>
      <c r="K26" s="743">
        <v>720</v>
      </c>
      <c r="L26" s="750" t="e">
        <f t="shared" si="0"/>
        <v>#REF!</v>
      </c>
      <c r="M26" s="750" t="e">
        <f t="shared" si="1"/>
        <v>#REF!</v>
      </c>
      <c r="N26" s="745" t="e">
        <f>O26*#REF!</f>
        <v>#REF!</v>
      </c>
      <c r="O26" s="746" t="e">
        <f>P26*#REF!+1</f>
        <v>#REF!</v>
      </c>
      <c r="P26" s="1848">
        <v>124.61</v>
      </c>
    </row>
    <row r="27" spans="1:16">
      <c r="E27" s="730"/>
      <c r="F27" s="706"/>
      <c r="G27" s="731"/>
      <c r="H27" s="732"/>
    </row>
    <row r="28" spans="1:16">
      <c r="E28" s="730"/>
      <c r="F28" s="706"/>
      <c r="G28" s="731"/>
      <c r="H28" s="732"/>
    </row>
    <row r="29" spans="1:16" ht="23.25">
      <c r="A29" s="89" t="s">
        <v>8692</v>
      </c>
      <c r="B29" s="89"/>
      <c r="C29" s="2673" t="s">
        <v>9505</v>
      </c>
      <c r="D29" s="2673"/>
      <c r="E29" s="2673"/>
      <c r="F29" s="2673"/>
      <c r="G29" s="2673"/>
      <c r="H29" s="2673"/>
      <c r="I29" s="2673"/>
      <c r="J29" s="2673"/>
      <c r="K29" s="2673"/>
      <c r="L29" s="2673"/>
      <c r="M29" s="2673"/>
      <c r="N29" s="2673"/>
      <c r="O29" s="2673"/>
    </row>
    <row r="30" spans="1:16" ht="23.25" hidden="1">
      <c r="A30" s="89" t="s">
        <v>8690</v>
      </c>
      <c r="B30" s="89"/>
      <c r="C30" s="2691" t="s">
        <v>7901</v>
      </c>
      <c r="D30" s="2691"/>
      <c r="E30" s="2691"/>
      <c r="F30" s="2691"/>
      <c r="G30" s="2691"/>
      <c r="H30" s="2691"/>
      <c r="I30" s="2691"/>
      <c r="J30" s="2691"/>
      <c r="K30" s="2691"/>
      <c r="L30" s="2691"/>
      <c r="M30" s="2691"/>
      <c r="N30" s="2691"/>
      <c r="O30" s="2691"/>
      <c r="P30" s="711"/>
    </row>
    <row r="31" spans="1:16" ht="23.25" hidden="1">
      <c r="A31" s="89" t="s">
        <v>8690</v>
      </c>
      <c r="B31" s="89"/>
      <c r="C31" s="2691" t="s">
        <v>7902</v>
      </c>
      <c r="D31" s="2691"/>
      <c r="E31" s="2691"/>
      <c r="F31" s="2691"/>
      <c r="G31" s="2691"/>
      <c r="H31" s="2691"/>
      <c r="I31" s="2691"/>
      <c r="J31" s="2691"/>
      <c r="K31" s="2691"/>
      <c r="L31" s="2691"/>
      <c r="M31" s="2691"/>
      <c r="N31" s="2691"/>
      <c r="O31" s="2691"/>
      <c r="P31" s="711"/>
    </row>
    <row r="32" spans="1:16" s="747" customFormat="1" ht="17.850000000000001" customHeight="1">
      <c r="A32" s="103">
        <v>1</v>
      </c>
      <c r="B32" s="103">
        <v>1</v>
      </c>
      <c r="C32" s="103" t="s">
        <v>8615</v>
      </c>
      <c r="D32" s="740" t="s">
        <v>5662</v>
      </c>
      <c r="E32" s="751" t="s">
        <v>7904</v>
      </c>
      <c r="F32" s="751" t="s">
        <v>5663</v>
      </c>
      <c r="G32" s="751" t="s">
        <v>7906</v>
      </c>
      <c r="H32" s="742" t="s">
        <v>5636</v>
      </c>
      <c r="I32" s="742" t="s">
        <v>5637</v>
      </c>
      <c r="J32" s="743">
        <v>309</v>
      </c>
      <c r="K32" s="743">
        <v>1140</v>
      </c>
      <c r="L32" s="744" t="e">
        <f t="shared" ref="L32:L42" si="2">N32/K32</f>
        <v>#REF!</v>
      </c>
      <c r="M32" s="744" t="e">
        <f t="shared" ref="M32:M42" si="3">N32/J32</f>
        <v>#REF!</v>
      </c>
      <c r="N32" s="745" t="e">
        <f>O32*#REF!</f>
        <v>#REF!</v>
      </c>
      <c r="O32" s="746" t="e">
        <f>P32*#REF!+0.5</f>
        <v>#REF!</v>
      </c>
      <c r="P32" s="1848">
        <v>10.4</v>
      </c>
    </row>
    <row r="33" spans="1:16" s="747" customFormat="1" ht="17.100000000000001" customHeight="1">
      <c r="A33" s="103">
        <v>1</v>
      </c>
      <c r="B33" s="103">
        <v>1</v>
      </c>
      <c r="C33" s="103" t="s">
        <v>8615</v>
      </c>
      <c r="D33" s="740" t="s">
        <v>5664</v>
      </c>
      <c r="E33" s="752" t="s">
        <v>7926</v>
      </c>
      <c r="F33" s="752" t="s">
        <v>5665</v>
      </c>
      <c r="G33" s="752" t="s">
        <v>9394</v>
      </c>
      <c r="H33" s="742" t="s">
        <v>8486</v>
      </c>
      <c r="I33" s="742" t="s">
        <v>9339</v>
      </c>
      <c r="J33" s="743">
        <v>240</v>
      </c>
      <c r="K33" s="743">
        <v>920</v>
      </c>
      <c r="L33" s="744" t="e">
        <f t="shared" si="2"/>
        <v>#REF!</v>
      </c>
      <c r="M33" s="744" t="e">
        <f t="shared" si="3"/>
        <v>#REF!</v>
      </c>
      <c r="N33" s="745" t="e">
        <f>O33*#REF!</f>
        <v>#REF!</v>
      </c>
      <c r="O33" s="746" t="e">
        <f>P33*#REF!+1</f>
        <v>#REF!</v>
      </c>
      <c r="P33" s="1848">
        <v>46.88</v>
      </c>
    </row>
    <row r="34" spans="1:16" s="747" customFormat="1" ht="28.35" customHeight="1">
      <c r="A34" s="103">
        <v>1</v>
      </c>
      <c r="B34" s="103">
        <v>1</v>
      </c>
      <c r="C34" s="103" t="s">
        <v>8615</v>
      </c>
      <c r="D34" s="740" t="s">
        <v>5666</v>
      </c>
      <c r="E34" s="751" t="s">
        <v>7942</v>
      </c>
      <c r="F34" s="751" t="s">
        <v>5667</v>
      </c>
      <c r="G34" s="751" t="s">
        <v>7944</v>
      </c>
      <c r="H34" s="742" t="s">
        <v>5636</v>
      </c>
      <c r="I34" s="742" t="s">
        <v>5637</v>
      </c>
      <c r="J34" s="743">
        <v>309</v>
      </c>
      <c r="K34" s="743">
        <v>1140</v>
      </c>
      <c r="L34" s="744" t="e">
        <f t="shared" si="2"/>
        <v>#REF!</v>
      </c>
      <c r="M34" s="744" t="e">
        <f t="shared" si="3"/>
        <v>#REF!</v>
      </c>
      <c r="N34" s="745" t="e">
        <f>O34*#REF!</f>
        <v>#REF!</v>
      </c>
      <c r="O34" s="746" t="e">
        <f>P34*#REF!+0.5</f>
        <v>#REF!</v>
      </c>
      <c r="P34" s="1848">
        <v>10.66</v>
      </c>
    </row>
    <row r="35" spans="1:16" s="747" customFormat="1" ht="16.5" customHeight="1">
      <c r="A35" s="103">
        <v>1</v>
      </c>
      <c r="B35" s="103">
        <v>1</v>
      </c>
      <c r="C35" s="103" t="s">
        <v>8615</v>
      </c>
      <c r="D35" s="740" t="s">
        <v>5668</v>
      </c>
      <c r="E35" s="752" t="s">
        <v>5669</v>
      </c>
      <c r="F35" s="752" t="s">
        <v>7959</v>
      </c>
      <c r="G35" s="752" t="s">
        <v>7965</v>
      </c>
      <c r="H35" s="742" t="s">
        <v>5640</v>
      </c>
      <c r="I35" s="742" t="s">
        <v>5641</v>
      </c>
      <c r="J35" s="743">
        <v>206</v>
      </c>
      <c r="K35" s="743">
        <v>760</v>
      </c>
      <c r="L35" s="744" t="e">
        <f t="shared" si="2"/>
        <v>#REF!</v>
      </c>
      <c r="M35" s="744" t="e">
        <f t="shared" si="3"/>
        <v>#REF!</v>
      </c>
      <c r="N35" s="745" t="e">
        <f>O35*#REF!</f>
        <v>#REF!</v>
      </c>
      <c r="O35" s="746" t="e">
        <f>P35*#REF!+0.5</f>
        <v>#REF!</v>
      </c>
      <c r="P35" s="1848">
        <v>11.65</v>
      </c>
    </row>
    <row r="36" spans="1:16" s="747" customFormat="1" ht="19.5" customHeight="1">
      <c r="A36" s="103">
        <v>1</v>
      </c>
      <c r="B36" s="103">
        <v>1</v>
      </c>
      <c r="C36" s="103" t="s">
        <v>8615</v>
      </c>
      <c r="D36" s="740" t="s">
        <v>5670</v>
      </c>
      <c r="E36" s="741" t="s">
        <v>5671</v>
      </c>
      <c r="F36" s="741" t="s">
        <v>7974</v>
      </c>
      <c r="G36" s="741" t="s">
        <v>5672</v>
      </c>
      <c r="H36" s="742" t="s">
        <v>5640</v>
      </c>
      <c r="I36" s="742" t="s">
        <v>5641</v>
      </c>
      <c r="J36" s="743">
        <v>206</v>
      </c>
      <c r="K36" s="743">
        <v>760</v>
      </c>
      <c r="L36" s="744" t="e">
        <f t="shared" si="2"/>
        <v>#REF!</v>
      </c>
      <c r="M36" s="744" t="e">
        <f t="shared" si="3"/>
        <v>#REF!</v>
      </c>
      <c r="N36" s="745" t="e">
        <f>O36*#REF!</f>
        <v>#REF!</v>
      </c>
      <c r="O36" s="746" t="e">
        <f>P36*#REF!</f>
        <v>#REF!</v>
      </c>
      <c r="P36" s="1848">
        <v>6.43</v>
      </c>
    </row>
    <row r="37" spans="1:16" s="747" customFormat="1" ht="15" customHeight="1">
      <c r="A37" s="103">
        <v>1</v>
      </c>
      <c r="B37" s="103">
        <v>1</v>
      </c>
      <c r="C37" s="103" t="s">
        <v>8615</v>
      </c>
      <c r="D37" s="740" t="s">
        <v>5673</v>
      </c>
      <c r="E37" s="741" t="s">
        <v>7996</v>
      </c>
      <c r="F37" s="741" t="s">
        <v>5674</v>
      </c>
      <c r="G37" s="741" t="s">
        <v>7998</v>
      </c>
      <c r="H37" s="742" t="s">
        <v>5636</v>
      </c>
      <c r="I37" s="742" t="s">
        <v>5637</v>
      </c>
      <c r="J37" s="743">
        <v>309</v>
      </c>
      <c r="K37" s="743">
        <v>1140</v>
      </c>
      <c r="L37" s="744" t="e">
        <f t="shared" si="2"/>
        <v>#REF!</v>
      </c>
      <c r="M37" s="744" t="e">
        <f t="shared" si="3"/>
        <v>#REF!</v>
      </c>
      <c r="N37" s="745" t="e">
        <f>O37*#REF!</f>
        <v>#REF!</v>
      </c>
      <c r="O37" s="746" t="e">
        <f>P37*#REF!</f>
        <v>#REF!</v>
      </c>
      <c r="P37" s="1848">
        <v>8.59</v>
      </c>
    </row>
    <row r="38" spans="1:16" s="747" customFormat="1" ht="14.85" customHeight="1">
      <c r="A38" s="103">
        <v>1</v>
      </c>
      <c r="B38" s="103">
        <v>1</v>
      </c>
      <c r="C38" s="103" t="s">
        <v>8615</v>
      </c>
      <c r="D38" s="740" t="s">
        <v>5675</v>
      </c>
      <c r="E38" s="741" t="s">
        <v>8008</v>
      </c>
      <c r="F38" s="741" t="s">
        <v>5676</v>
      </c>
      <c r="G38" s="741" t="s">
        <v>8010</v>
      </c>
      <c r="H38" s="742" t="s">
        <v>5640</v>
      </c>
      <c r="I38" s="742" t="s">
        <v>5641</v>
      </c>
      <c r="J38" s="743">
        <v>206</v>
      </c>
      <c r="K38" s="743">
        <v>760</v>
      </c>
      <c r="L38" s="744" t="e">
        <f t="shared" si="2"/>
        <v>#REF!</v>
      </c>
      <c r="M38" s="744" t="e">
        <f t="shared" si="3"/>
        <v>#REF!</v>
      </c>
      <c r="N38" s="745" t="e">
        <f>O38*#REF!</f>
        <v>#REF!</v>
      </c>
      <c r="O38" s="746" t="e">
        <f>P38*#REF!+1</f>
        <v>#REF!</v>
      </c>
      <c r="P38" s="1848">
        <v>33.79</v>
      </c>
    </row>
    <row r="39" spans="1:16" s="747" customFormat="1" ht="16.5" customHeight="1">
      <c r="A39" s="103">
        <v>1</v>
      </c>
      <c r="B39" s="103">
        <v>1</v>
      </c>
      <c r="C39" s="103" t="s">
        <v>8615</v>
      </c>
      <c r="D39" s="740" t="s">
        <v>5677</v>
      </c>
      <c r="E39" s="741" t="s">
        <v>9126</v>
      </c>
      <c r="F39" s="741" t="s">
        <v>5678</v>
      </c>
      <c r="G39" s="741" t="s">
        <v>9128</v>
      </c>
      <c r="H39" s="742" t="s">
        <v>5640</v>
      </c>
      <c r="I39" s="742" t="s">
        <v>5641</v>
      </c>
      <c r="J39" s="743">
        <v>206</v>
      </c>
      <c r="K39" s="743">
        <v>760</v>
      </c>
      <c r="L39" s="744" t="e">
        <f t="shared" si="2"/>
        <v>#REF!</v>
      </c>
      <c r="M39" s="744" t="e">
        <f t="shared" si="3"/>
        <v>#REF!</v>
      </c>
      <c r="N39" s="745" t="e">
        <f>O39*#REF!</f>
        <v>#REF!</v>
      </c>
      <c r="O39" s="746" t="e">
        <f>P39*#REF!</f>
        <v>#REF!</v>
      </c>
      <c r="P39" s="1848">
        <v>5.03</v>
      </c>
    </row>
    <row r="40" spans="1:16" s="747" customFormat="1">
      <c r="A40" s="103">
        <v>1</v>
      </c>
      <c r="B40" s="103">
        <v>1</v>
      </c>
      <c r="C40" s="103" t="s">
        <v>8615</v>
      </c>
      <c r="D40" s="740" t="s">
        <v>5679</v>
      </c>
      <c r="E40" s="741" t="s">
        <v>9145</v>
      </c>
      <c r="F40" s="741" t="s">
        <v>5680</v>
      </c>
      <c r="G40" s="741" t="s">
        <v>9147</v>
      </c>
      <c r="H40" s="742" t="s">
        <v>5640</v>
      </c>
      <c r="I40" s="742" t="s">
        <v>5681</v>
      </c>
      <c r="J40" s="743">
        <v>236</v>
      </c>
      <c r="K40" s="743">
        <v>760</v>
      </c>
      <c r="L40" s="744" t="e">
        <f t="shared" si="2"/>
        <v>#REF!</v>
      </c>
      <c r="M40" s="744" t="e">
        <f t="shared" si="3"/>
        <v>#REF!</v>
      </c>
      <c r="N40" s="745" t="e">
        <f>O40*#REF!</f>
        <v>#REF!</v>
      </c>
      <c r="O40" s="746" t="e">
        <f>P40*#REF!+1</f>
        <v>#REF!</v>
      </c>
      <c r="P40" s="1848">
        <v>232.12</v>
      </c>
    </row>
    <row r="41" spans="1:16" s="747" customFormat="1" ht="15.6" customHeight="1">
      <c r="A41" s="103">
        <v>1</v>
      </c>
      <c r="B41" s="103">
        <v>1</v>
      </c>
      <c r="C41" s="103" t="s">
        <v>8615</v>
      </c>
      <c r="D41" s="740" t="s">
        <v>5682</v>
      </c>
      <c r="E41" s="741" t="s">
        <v>5683</v>
      </c>
      <c r="F41" s="741" t="s">
        <v>5684</v>
      </c>
      <c r="G41" s="741" t="s">
        <v>5685</v>
      </c>
      <c r="H41" s="742" t="s">
        <v>5686</v>
      </c>
      <c r="I41" s="742" t="s">
        <v>5686</v>
      </c>
      <c r="J41" s="743">
        <v>240</v>
      </c>
      <c r="K41" s="743">
        <v>460</v>
      </c>
      <c r="L41" s="744" t="e">
        <f t="shared" si="2"/>
        <v>#REF!</v>
      </c>
      <c r="M41" s="744" t="e">
        <f t="shared" si="3"/>
        <v>#REF!</v>
      </c>
      <c r="N41" s="745" t="e">
        <f>O41*#REF!</f>
        <v>#REF!</v>
      </c>
      <c r="O41" s="746" t="e">
        <f>P41*#REF!+1</f>
        <v>#REF!</v>
      </c>
      <c r="P41" s="1848">
        <v>92</v>
      </c>
    </row>
    <row r="42" spans="1:16" s="747" customFormat="1" ht="18" customHeight="1">
      <c r="A42" s="103">
        <v>1</v>
      </c>
      <c r="B42" s="103">
        <v>1</v>
      </c>
      <c r="C42" s="103" t="s">
        <v>8615</v>
      </c>
      <c r="D42" s="740" t="s">
        <v>5687</v>
      </c>
      <c r="E42" s="741" t="s">
        <v>9155</v>
      </c>
      <c r="F42" s="741" t="s">
        <v>5688</v>
      </c>
      <c r="G42" s="741" t="s">
        <v>9157</v>
      </c>
      <c r="H42" s="742" t="s">
        <v>5640</v>
      </c>
      <c r="I42" s="742" t="s">
        <v>5641</v>
      </c>
      <c r="J42" s="743">
        <v>206</v>
      </c>
      <c r="K42" s="743">
        <v>760</v>
      </c>
      <c r="L42" s="744" t="e">
        <f t="shared" si="2"/>
        <v>#REF!</v>
      </c>
      <c r="M42" s="744" t="e">
        <f t="shared" si="3"/>
        <v>#REF!</v>
      </c>
      <c r="N42" s="745" t="e">
        <f>O42*#REF!</f>
        <v>#REF!</v>
      </c>
      <c r="O42" s="746" t="e">
        <f>P42*#REF!</f>
        <v>#REF!</v>
      </c>
      <c r="P42" s="1848">
        <v>8.26</v>
      </c>
    </row>
    <row r="43" spans="1:16">
      <c r="E43" s="730"/>
      <c r="F43" s="706"/>
      <c r="G43" s="731"/>
      <c r="H43" s="732"/>
    </row>
    <row r="44" spans="1:16">
      <c r="E44" s="730"/>
      <c r="F44" s="706"/>
      <c r="G44" s="731"/>
      <c r="H44" s="732"/>
    </row>
    <row r="45" spans="1:16" ht="23.25">
      <c r="A45" s="89" t="s">
        <v>8692</v>
      </c>
      <c r="B45" s="89"/>
      <c r="C45" s="2673" t="s">
        <v>9506</v>
      </c>
      <c r="D45" s="2673"/>
      <c r="E45" s="2673"/>
      <c r="F45" s="2673"/>
      <c r="G45" s="2673"/>
      <c r="H45" s="2673"/>
      <c r="I45" s="2673"/>
      <c r="J45" s="2673"/>
      <c r="K45" s="2673"/>
      <c r="L45" s="2673"/>
      <c r="M45" s="2673"/>
      <c r="N45" s="2673"/>
      <c r="O45" s="2673"/>
    </row>
    <row r="46" spans="1:16" ht="23.25" hidden="1">
      <c r="A46" s="89" t="s">
        <v>8690</v>
      </c>
      <c r="B46" s="89"/>
      <c r="C46" s="2691" t="s">
        <v>9177</v>
      </c>
      <c r="D46" s="2691"/>
      <c r="E46" s="2691"/>
      <c r="F46" s="2691"/>
      <c r="G46" s="2691"/>
      <c r="H46" s="2691"/>
      <c r="I46" s="2691"/>
      <c r="J46" s="2691"/>
      <c r="K46" s="2691"/>
      <c r="L46" s="2691"/>
      <c r="M46" s="2691"/>
      <c r="N46" s="2691"/>
      <c r="O46" s="2691"/>
      <c r="P46" s="711"/>
    </row>
    <row r="47" spans="1:16" ht="23.25" hidden="1">
      <c r="A47" s="89" t="s">
        <v>8690</v>
      </c>
      <c r="B47" s="89"/>
      <c r="C47" s="2691" t="s">
        <v>9178</v>
      </c>
      <c r="D47" s="2691"/>
      <c r="E47" s="2691"/>
      <c r="F47" s="2691"/>
      <c r="G47" s="2691"/>
      <c r="H47" s="2691"/>
      <c r="I47" s="2691"/>
      <c r="J47" s="2691"/>
      <c r="K47" s="2691"/>
      <c r="L47" s="2691"/>
      <c r="M47" s="2691"/>
      <c r="N47" s="2691"/>
      <c r="O47" s="2691"/>
      <c r="P47" s="711"/>
    </row>
    <row r="48" spans="1:16" s="747" customFormat="1">
      <c r="A48" s="103">
        <v>1</v>
      </c>
      <c r="B48" s="103">
        <v>1</v>
      </c>
      <c r="C48" s="103" t="s">
        <v>8615</v>
      </c>
      <c r="D48" s="740" t="s">
        <v>5689</v>
      </c>
      <c r="E48" s="741" t="s">
        <v>9195</v>
      </c>
      <c r="F48" s="741" t="s">
        <v>9197</v>
      </c>
      <c r="G48" s="741" t="s">
        <v>9198</v>
      </c>
      <c r="H48" s="742" t="s">
        <v>5636</v>
      </c>
      <c r="I48" s="742" t="s">
        <v>5637</v>
      </c>
      <c r="J48" s="743">
        <v>309</v>
      </c>
      <c r="K48" s="743">
        <v>1140</v>
      </c>
      <c r="L48" s="744" t="e">
        <f>N48/K48</f>
        <v>#REF!</v>
      </c>
      <c r="M48" s="744" t="e">
        <f>N48/J48</f>
        <v>#REF!</v>
      </c>
      <c r="N48" s="745" t="e">
        <f>O48*#REF!</f>
        <v>#REF!</v>
      </c>
      <c r="O48" s="746" t="e">
        <f>P48*#REF!+0.5</f>
        <v>#REF!</v>
      </c>
      <c r="P48" s="1848">
        <v>16</v>
      </c>
    </row>
    <row r="49" spans="1:16" s="747" customFormat="1" ht="14.1" customHeight="1">
      <c r="A49" s="103">
        <v>1</v>
      </c>
      <c r="B49" s="103">
        <v>1</v>
      </c>
      <c r="C49" s="103" t="s">
        <v>8615</v>
      </c>
      <c r="D49" s="740" t="s">
        <v>5690</v>
      </c>
      <c r="E49" s="752" t="s">
        <v>5691</v>
      </c>
      <c r="F49" s="752" t="s">
        <v>5692</v>
      </c>
      <c r="G49" s="752" t="s">
        <v>9182</v>
      </c>
      <c r="H49" s="742" t="s">
        <v>5693</v>
      </c>
      <c r="I49" s="742" t="s">
        <v>5694</v>
      </c>
      <c r="J49" s="743">
        <v>48.5</v>
      </c>
      <c r="K49" s="743">
        <v>370</v>
      </c>
      <c r="L49" s="744" t="e">
        <f>N49/K49</f>
        <v>#REF!</v>
      </c>
      <c r="M49" s="744" t="e">
        <f>N49/J49</f>
        <v>#REF!</v>
      </c>
      <c r="N49" s="745" t="e">
        <f>O49*#REF!</f>
        <v>#REF!</v>
      </c>
      <c r="O49" s="746" t="e">
        <f>P49*#REF!+1</f>
        <v>#REF!</v>
      </c>
      <c r="P49" s="1848">
        <v>43.8</v>
      </c>
    </row>
    <row r="50" spans="1:16" s="747" customFormat="1">
      <c r="A50" s="103">
        <v>1</v>
      </c>
      <c r="B50" s="103">
        <v>1</v>
      </c>
      <c r="C50" s="103" t="s">
        <v>8615</v>
      </c>
      <c r="D50" s="740" t="s">
        <v>5695</v>
      </c>
      <c r="E50" s="741" t="s">
        <v>9238</v>
      </c>
      <c r="F50" s="741" t="s">
        <v>9218</v>
      </c>
      <c r="G50" s="741" t="s">
        <v>9219</v>
      </c>
      <c r="H50" s="742" t="s">
        <v>5640</v>
      </c>
      <c r="I50" s="742" t="s">
        <v>5641</v>
      </c>
      <c r="J50" s="743">
        <v>206</v>
      </c>
      <c r="K50" s="743">
        <v>760</v>
      </c>
      <c r="L50" s="744" t="e">
        <f>N50/K50</f>
        <v>#REF!</v>
      </c>
      <c r="M50" s="744" t="e">
        <f>N50/J50</f>
        <v>#REF!</v>
      </c>
      <c r="N50" s="745" t="e">
        <f>O50*#REF!</f>
        <v>#REF!</v>
      </c>
      <c r="O50" s="746" t="e">
        <f>P50*#REF!</f>
        <v>#REF!</v>
      </c>
      <c r="P50" s="1848">
        <v>5.62</v>
      </c>
    </row>
    <row r="51" spans="1:16" s="747" customFormat="1" ht="25.5">
      <c r="A51" s="103">
        <v>1</v>
      </c>
      <c r="B51" s="103">
        <v>1</v>
      </c>
      <c r="C51" s="103" t="s">
        <v>8615</v>
      </c>
      <c r="D51" s="740" t="s">
        <v>5696</v>
      </c>
      <c r="E51" s="741" t="s">
        <v>8215</v>
      </c>
      <c r="F51" s="741" t="s">
        <v>8216</v>
      </c>
      <c r="G51" s="741" t="s">
        <v>8217</v>
      </c>
      <c r="H51" s="742" t="s">
        <v>8486</v>
      </c>
      <c r="I51" s="742" t="s">
        <v>9339</v>
      </c>
      <c r="J51" s="743">
        <v>240</v>
      </c>
      <c r="K51" s="743">
        <v>920</v>
      </c>
      <c r="L51" s="744" t="e">
        <f>N51/K51</f>
        <v>#REF!</v>
      </c>
      <c r="M51" s="744" t="e">
        <f>N51/J51</f>
        <v>#REF!</v>
      </c>
      <c r="N51" s="745" t="e">
        <f>O51*#REF!</f>
        <v>#REF!</v>
      </c>
      <c r="O51" s="746" t="e">
        <f>P51*#REF!</f>
        <v>#REF!</v>
      </c>
      <c r="P51" s="1848">
        <v>5.01</v>
      </c>
    </row>
    <row r="52" spans="1:16" s="747" customFormat="1" ht="17.100000000000001" customHeight="1">
      <c r="A52" s="103">
        <v>1</v>
      </c>
      <c r="B52" s="103">
        <v>1</v>
      </c>
      <c r="C52" s="103" t="s">
        <v>8615</v>
      </c>
      <c r="D52" s="740" t="s">
        <v>5697</v>
      </c>
      <c r="E52" s="741" t="s">
        <v>8270</v>
      </c>
      <c r="F52" s="741" t="s">
        <v>8264</v>
      </c>
      <c r="G52" s="741" t="s">
        <v>8271</v>
      </c>
      <c r="H52" s="742" t="s">
        <v>8486</v>
      </c>
      <c r="I52" s="742" t="s">
        <v>9339</v>
      </c>
      <c r="J52" s="743">
        <v>240</v>
      </c>
      <c r="K52" s="743">
        <v>770</v>
      </c>
      <c r="L52" s="744" t="e">
        <f>N52/K52</f>
        <v>#REF!</v>
      </c>
      <c r="M52" s="744" t="e">
        <f>N52/J52</f>
        <v>#REF!</v>
      </c>
      <c r="N52" s="745" t="e">
        <f>O52*#REF!</f>
        <v>#REF!</v>
      </c>
      <c r="O52" s="746" t="e">
        <f>P52*#REF!</f>
        <v>#REF!</v>
      </c>
      <c r="P52" s="1848">
        <v>3.84</v>
      </c>
    </row>
    <row r="53" spans="1:16">
      <c r="E53" s="730"/>
      <c r="F53" s="706"/>
      <c r="G53" s="731"/>
      <c r="H53" s="732"/>
    </row>
    <row r="54" spans="1:16">
      <c r="E54" s="730"/>
      <c r="F54" s="706"/>
      <c r="G54" s="731"/>
      <c r="H54" s="732"/>
    </row>
    <row r="55" spans="1:16" ht="23.25">
      <c r="A55" s="89" t="s">
        <v>8692</v>
      </c>
      <c r="B55" s="89"/>
      <c r="C55" s="2673" t="s">
        <v>8591</v>
      </c>
      <c r="D55" s="2673"/>
      <c r="E55" s="2673"/>
      <c r="F55" s="2673"/>
      <c r="G55" s="2673"/>
      <c r="H55" s="2673"/>
      <c r="I55" s="2673"/>
      <c r="J55" s="2673"/>
      <c r="K55" s="2673"/>
      <c r="L55" s="2673"/>
      <c r="M55" s="2673"/>
      <c r="N55" s="2673"/>
      <c r="O55" s="2673"/>
    </row>
    <row r="56" spans="1:16" ht="23.25" hidden="1">
      <c r="A56" s="89" t="s">
        <v>8690</v>
      </c>
      <c r="B56" s="89"/>
      <c r="C56" s="2691" t="s">
        <v>5698</v>
      </c>
      <c r="D56" s="2691"/>
      <c r="E56" s="2691"/>
      <c r="F56" s="2691"/>
      <c r="G56" s="2691"/>
      <c r="H56" s="2691"/>
      <c r="I56" s="2691"/>
      <c r="J56" s="2691"/>
      <c r="K56" s="2691"/>
      <c r="L56" s="2691"/>
      <c r="M56" s="2691"/>
      <c r="N56" s="2691"/>
      <c r="O56" s="2691"/>
      <c r="P56" s="711"/>
    </row>
    <row r="57" spans="1:16" ht="23.25" hidden="1">
      <c r="A57" s="89" t="s">
        <v>8690</v>
      </c>
      <c r="B57" s="89"/>
      <c r="C57" s="2691" t="s">
        <v>5699</v>
      </c>
      <c r="D57" s="2691"/>
      <c r="E57" s="2691"/>
      <c r="F57" s="2691"/>
      <c r="G57" s="2691"/>
      <c r="H57" s="2691"/>
      <c r="I57" s="2691"/>
      <c r="J57" s="2691"/>
      <c r="K57" s="2691"/>
      <c r="L57" s="2691"/>
      <c r="M57" s="2691"/>
      <c r="N57" s="2691"/>
      <c r="O57" s="2691"/>
      <c r="P57" s="711"/>
    </row>
    <row r="58" spans="1:16" s="747" customFormat="1" ht="20.100000000000001" customHeight="1">
      <c r="A58" s="103">
        <v>1</v>
      </c>
      <c r="B58" s="103">
        <v>1</v>
      </c>
      <c r="C58" s="103" t="s">
        <v>8615</v>
      </c>
      <c r="D58" s="740" t="s">
        <v>5700</v>
      </c>
      <c r="E58" s="741" t="s">
        <v>6754</v>
      </c>
      <c r="F58" s="741" t="s">
        <v>5701</v>
      </c>
      <c r="G58" s="741" t="s">
        <v>6754</v>
      </c>
      <c r="H58" s="742" t="s">
        <v>5693</v>
      </c>
      <c r="I58" s="742" t="s">
        <v>4817</v>
      </c>
      <c r="J58" s="743">
        <v>50</v>
      </c>
      <c r="K58" s="743">
        <v>150</v>
      </c>
      <c r="L58" s="744" t="e">
        <f t="shared" ref="L58:L82" si="4">N58/K58</f>
        <v>#REF!</v>
      </c>
      <c r="M58" s="744" t="e">
        <f t="shared" ref="M58:M82" si="5">N58/J58</f>
        <v>#REF!</v>
      </c>
      <c r="N58" s="745" t="e">
        <f>O58*#REF!</f>
        <v>#REF!</v>
      </c>
      <c r="O58" s="746" t="e">
        <f>P58*#REF!+1.5</f>
        <v>#REF!</v>
      </c>
      <c r="P58" s="1848">
        <v>72.430000000000007</v>
      </c>
    </row>
    <row r="59" spans="1:16" s="747" customFormat="1">
      <c r="A59" s="103">
        <v>1</v>
      </c>
      <c r="B59" s="103">
        <v>1</v>
      </c>
      <c r="C59" s="253" t="s">
        <v>8615</v>
      </c>
      <c r="D59" s="748" t="s">
        <v>5702</v>
      </c>
      <c r="E59" s="749" t="s">
        <v>6761</v>
      </c>
      <c r="F59" s="749" t="s">
        <v>5703</v>
      </c>
      <c r="G59" s="749" t="s">
        <v>6763</v>
      </c>
      <c r="H59" s="743" t="s">
        <v>5693</v>
      </c>
      <c r="I59" s="743" t="s">
        <v>4817</v>
      </c>
      <c r="J59" s="743">
        <v>50</v>
      </c>
      <c r="K59" s="743">
        <v>150</v>
      </c>
      <c r="L59" s="750" t="e">
        <f t="shared" si="4"/>
        <v>#REF!</v>
      </c>
      <c r="M59" s="750" t="e">
        <f t="shared" si="5"/>
        <v>#REF!</v>
      </c>
      <c r="N59" s="745" t="e">
        <f>O59*#REF!</f>
        <v>#REF!</v>
      </c>
      <c r="O59" s="746" t="e">
        <f>P59*#REF!+1.5</f>
        <v>#REF!</v>
      </c>
      <c r="P59" s="1848">
        <v>84.03</v>
      </c>
    </row>
    <row r="60" spans="1:16" s="747" customFormat="1" ht="17.100000000000001" customHeight="1">
      <c r="A60" s="103">
        <v>1</v>
      </c>
      <c r="B60" s="103">
        <v>1</v>
      </c>
      <c r="C60" s="103" t="s">
        <v>8615</v>
      </c>
      <c r="D60" s="740" t="s">
        <v>5704</v>
      </c>
      <c r="E60" s="741" t="s">
        <v>6768</v>
      </c>
      <c r="F60" s="741" t="s">
        <v>6930</v>
      </c>
      <c r="G60" s="741" t="s">
        <v>6770</v>
      </c>
      <c r="H60" s="742" t="s">
        <v>4818</v>
      </c>
      <c r="I60" s="742" t="s">
        <v>4818</v>
      </c>
      <c r="J60" s="743">
        <v>40</v>
      </c>
      <c r="K60" s="743">
        <v>105</v>
      </c>
      <c r="L60" s="744" t="e">
        <f t="shared" si="4"/>
        <v>#REF!</v>
      </c>
      <c r="M60" s="744" t="e">
        <f t="shared" si="5"/>
        <v>#REF!</v>
      </c>
      <c r="N60" s="745" t="e">
        <f>O60*#REF!</f>
        <v>#REF!</v>
      </c>
      <c r="O60" s="746" t="e">
        <f>P60*#REF!+1.5</f>
        <v>#REF!</v>
      </c>
      <c r="P60" s="1848">
        <v>113.29</v>
      </c>
    </row>
    <row r="61" spans="1:16" s="747" customFormat="1" ht="17.100000000000001" customHeight="1">
      <c r="A61" s="103">
        <v>1</v>
      </c>
      <c r="B61" s="103">
        <v>1</v>
      </c>
      <c r="C61" s="103" t="s">
        <v>8615</v>
      </c>
      <c r="D61" s="740" t="s">
        <v>6931</v>
      </c>
      <c r="E61" s="741" t="s">
        <v>6900</v>
      </c>
      <c r="F61" s="741" t="s">
        <v>6932</v>
      </c>
      <c r="G61" s="741" t="s">
        <v>6797</v>
      </c>
      <c r="H61" s="742" t="s">
        <v>5693</v>
      </c>
      <c r="I61" s="742" t="s">
        <v>4818</v>
      </c>
      <c r="J61" s="743">
        <v>60</v>
      </c>
      <c r="K61" s="743">
        <v>185</v>
      </c>
      <c r="L61" s="744" t="e">
        <f t="shared" si="4"/>
        <v>#REF!</v>
      </c>
      <c r="M61" s="744" t="e">
        <f t="shared" si="5"/>
        <v>#REF!</v>
      </c>
      <c r="N61" s="745" t="e">
        <f>O61*#REF!</f>
        <v>#REF!</v>
      </c>
      <c r="O61" s="746" t="e">
        <f>P61*#REF!+1.5</f>
        <v>#REF!</v>
      </c>
      <c r="P61" s="1848">
        <v>168.26</v>
      </c>
    </row>
    <row r="62" spans="1:16" s="747" customFormat="1" ht="15.6" customHeight="1">
      <c r="A62" s="103">
        <v>1</v>
      </c>
      <c r="B62" s="103">
        <v>1</v>
      </c>
      <c r="C62" s="103" t="s">
        <v>8615</v>
      </c>
      <c r="D62" s="740" t="s">
        <v>6933</v>
      </c>
      <c r="E62" s="741" t="s">
        <v>6934</v>
      </c>
      <c r="F62" s="741" t="s">
        <v>6935</v>
      </c>
      <c r="G62" s="741" t="s">
        <v>6936</v>
      </c>
      <c r="H62" s="742" t="s">
        <v>9184</v>
      </c>
      <c r="I62" s="742" t="s">
        <v>9184</v>
      </c>
      <c r="J62" s="743">
        <v>80</v>
      </c>
      <c r="K62" s="743">
        <v>275</v>
      </c>
      <c r="L62" s="744" t="e">
        <f t="shared" si="4"/>
        <v>#REF!</v>
      </c>
      <c r="M62" s="744" t="e">
        <f t="shared" si="5"/>
        <v>#REF!</v>
      </c>
      <c r="N62" s="745" t="e">
        <f>O62*#REF!</f>
        <v>#REF!</v>
      </c>
      <c r="O62" s="746" t="e">
        <f>P62*#REF!+1.5</f>
        <v>#REF!</v>
      </c>
      <c r="P62" s="1848">
        <v>64.8</v>
      </c>
    </row>
    <row r="63" spans="1:16" s="747" customFormat="1" ht="16.350000000000001" customHeight="1">
      <c r="A63" s="103">
        <v>1</v>
      </c>
      <c r="B63" s="103">
        <v>1</v>
      </c>
      <c r="C63" s="103" t="s">
        <v>8615</v>
      </c>
      <c r="D63" s="753" t="s">
        <v>6937</v>
      </c>
      <c r="E63" s="741" t="s">
        <v>6938</v>
      </c>
      <c r="F63" s="741" t="s">
        <v>6833</v>
      </c>
      <c r="G63" s="741" t="s">
        <v>6939</v>
      </c>
      <c r="H63" s="742" t="s">
        <v>5693</v>
      </c>
      <c r="I63" s="742" t="s">
        <v>4817</v>
      </c>
      <c r="J63" s="743">
        <v>50</v>
      </c>
      <c r="K63" s="743">
        <v>150</v>
      </c>
      <c r="L63" s="744" t="e">
        <f t="shared" si="4"/>
        <v>#REF!</v>
      </c>
      <c r="M63" s="744" t="e">
        <f t="shared" si="5"/>
        <v>#REF!</v>
      </c>
      <c r="N63" s="745" t="e">
        <f>O63*#REF!</f>
        <v>#REF!</v>
      </c>
      <c r="O63" s="746" t="e">
        <f>P63*#REF!+1.5</f>
        <v>#REF!</v>
      </c>
      <c r="P63" s="1848">
        <v>118.67</v>
      </c>
    </row>
    <row r="64" spans="1:16" s="747" customFormat="1" ht="14.1" customHeight="1">
      <c r="A64" s="103">
        <v>1</v>
      </c>
      <c r="B64" s="103">
        <v>1</v>
      </c>
      <c r="C64" s="103" t="s">
        <v>8615</v>
      </c>
      <c r="D64" s="753" t="s">
        <v>6940</v>
      </c>
      <c r="E64" s="752" t="s">
        <v>6941</v>
      </c>
      <c r="F64" s="752" t="s">
        <v>6942</v>
      </c>
      <c r="G64" s="752" t="s">
        <v>6943</v>
      </c>
      <c r="H64" s="742" t="s">
        <v>5693</v>
      </c>
      <c r="I64" s="742" t="s">
        <v>4817</v>
      </c>
      <c r="J64" s="743">
        <v>50</v>
      </c>
      <c r="K64" s="743">
        <v>155</v>
      </c>
      <c r="L64" s="744" t="e">
        <f t="shared" si="4"/>
        <v>#REF!</v>
      </c>
      <c r="M64" s="744" t="e">
        <f t="shared" si="5"/>
        <v>#REF!</v>
      </c>
      <c r="N64" s="745" t="e">
        <f>O64*#REF!</f>
        <v>#REF!</v>
      </c>
      <c r="O64" s="746" t="e">
        <f>P64*#REF!+1.5</f>
        <v>#REF!</v>
      </c>
      <c r="P64" s="1848">
        <v>83.2</v>
      </c>
    </row>
    <row r="65" spans="1:16" s="747" customFormat="1" ht="19.350000000000001" hidden="1" customHeight="1">
      <c r="A65" s="103">
        <v>0</v>
      </c>
      <c r="B65" s="103"/>
      <c r="C65" s="103" t="s">
        <v>8615</v>
      </c>
      <c r="D65" s="2234" t="s">
        <v>6944</v>
      </c>
      <c r="E65" s="2235" t="s">
        <v>6902</v>
      </c>
      <c r="F65" s="741" t="s">
        <v>6945</v>
      </c>
      <c r="G65" s="741" t="s">
        <v>6903</v>
      </c>
      <c r="H65" s="742" t="s">
        <v>4818</v>
      </c>
      <c r="I65" s="742" t="s">
        <v>4818</v>
      </c>
      <c r="J65" s="743">
        <v>40</v>
      </c>
      <c r="K65" s="743">
        <v>95</v>
      </c>
      <c r="L65" s="744" t="e">
        <f t="shared" si="4"/>
        <v>#REF!</v>
      </c>
      <c r="M65" s="744" t="e">
        <f t="shared" si="5"/>
        <v>#REF!</v>
      </c>
      <c r="N65" s="745" t="e">
        <f>O65*#REF!</f>
        <v>#REF!</v>
      </c>
      <c r="O65" s="746" t="e">
        <f>P65*#REF!+1.5</f>
        <v>#REF!</v>
      </c>
      <c r="P65" s="1848">
        <v>101.34</v>
      </c>
    </row>
    <row r="66" spans="1:16" s="747" customFormat="1" ht="17.100000000000001" customHeight="1">
      <c r="A66" s="103">
        <v>1</v>
      </c>
      <c r="B66" s="103">
        <v>1</v>
      </c>
      <c r="C66" s="103" t="s">
        <v>8615</v>
      </c>
      <c r="D66" s="740" t="s">
        <v>6946</v>
      </c>
      <c r="E66" s="741" t="s">
        <v>5552</v>
      </c>
      <c r="F66" s="741" t="s">
        <v>5553</v>
      </c>
      <c r="G66" s="741" t="s">
        <v>5554</v>
      </c>
      <c r="H66" s="742" t="s">
        <v>5693</v>
      </c>
      <c r="I66" s="742" t="s">
        <v>4817</v>
      </c>
      <c r="J66" s="743">
        <v>50</v>
      </c>
      <c r="K66" s="743">
        <v>150</v>
      </c>
      <c r="L66" s="744" t="e">
        <f t="shared" si="4"/>
        <v>#REF!</v>
      </c>
      <c r="M66" s="744" t="e">
        <f t="shared" si="5"/>
        <v>#REF!</v>
      </c>
      <c r="N66" s="745" t="e">
        <f>O66*#REF!</f>
        <v>#REF!</v>
      </c>
      <c r="O66" s="746" t="e">
        <f>P66*#REF!+1.5</f>
        <v>#REF!</v>
      </c>
      <c r="P66" s="1848">
        <v>61.41</v>
      </c>
    </row>
    <row r="67" spans="1:16" s="747" customFormat="1" ht="15" customHeight="1">
      <c r="A67" s="103">
        <v>1</v>
      </c>
      <c r="B67" s="103">
        <v>1</v>
      </c>
      <c r="C67" s="103" t="s">
        <v>8615</v>
      </c>
      <c r="D67" s="740" t="s">
        <v>9712</v>
      </c>
      <c r="E67" s="741" t="s">
        <v>6947</v>
      </c>
      <c r="F67" s="741" t="s">
        <v>6948</v>
      </c>
      <c r="G67" s="741" t="s">
        <v>6949</v>
      </c>
      <c r="H67" s="742" t="s">
        <v>232</v>
      </c>
      <c r="I67" s="742" t="s">
        <v>233</v>
      </c>
      <c r="J67" s="743">
        <v>50</v>
      </c>
      <c r="K67" s="743">
        <v>150</v>
      </c>
      <c r="L67" s="744" t="e">
        <f t="shared" si="4"/>
        <v>#REF!</v>
      </c>
      <c r="M67" s="744" t="e">
        <f t="shared" si="5"/>
        <v>#REF!</v>
      </c>
      <c r="N67" s="745" t="e">
        <f>O67*#REF!</f>
        <v>#REF!</v>
      </c>
      <c r="O67" s="746" t="e">
        <f>P67*#REF!+1.5</f>
        <v>#REF!</v>
      </c>
      <c r="P67" s="1848">
        <v>123.46</v>
      </c>
    </row>
    <row r="68" spans="1:16" s="747" customFormat="1">
      <c r="A68" s="103">
        <v>1</v>
      </c>
      <c r="B68" s="103">
        <v>1</v>
      </c>
      <c r="C68" s="253" t="s">
        <v>8615</v>
      </c>
      <c r="D68" s="748" t="s">
        <v>6950</v>
      </c>
      <c r="E68" s="749" t="s">
        <v>6951</v>
      </c>
      <c r="F68" s="749" t="s">
        <v>6952</v>
      </c>
      <c r="G68" s="749" t="s">
        <v>6951</v>
      </c>
      <c r="H68" s="743" t="s">
        <v>5693</v>
      </c>
      <c r="I68" s="743" t="s">
        <v>6759</v>
      </c>
      <c r="J68" s="743">
        <v>53.5</v>
      </c>
      <c r="K68" s="743">
        <v>240</v>
      </c>
      <c r="L68" s="750" t="e">
        <f t="shared" si="4"/>
        <v>#REF!</v>
      </c>
      <c r="M68" s="750" t="e">
        <f t="shared" si="5"/>
        <v>#REF!</v>
      </c>
      <c r="N68" s="745" t="e">
        <f>O68*#REF!</f>
        <v>#REF!</v>
      </c>
      <c r="O68" s="746" t="e">
        <f>P68*#REF!+1.5</f>
        <v>#REF!</v>
      </c>
      <c r="P68" s="1848">
        <v>133</v>
      </c>
    </row>
    <row r="69" spans="1:16" s="747" customFormat="1">
      <c r="A69" s="103">
        <v>1</v>
      </c>
      <c r="B69" s="103">
        <v>1</v>
      </c>
      <c r="C69" s="103" t="s">
        <v>8615</v>
      </c>
      <c r="D69" s="740" t="s">
        <v>6953</v>
      </c>
      <c r="E69" s="752" t="s">
        <v>3598</v>
      </c>
      <c r="F69" s="752" t="s">
        <v>6954</v>
      </c>
      <c r="G69" s="752" t="s">
        <v>3600</v>
      </c>
      <c r="H69" s="742" t="s">
        <v>5693</v>
      </c>
      <c r="I69" s="742" t="s">
        <v>4817</v>
      </c>
      <c r="J69" s="743">
        <v>50</v>
      </c>
      <c r="K69" s="743">
        <v>155</v>
      </c>
      <c r="L69" s="744" t="e">
        <f t="shared" si="4"/>
        <v>#REF!</v>
      </c>
      <c r="M69" s="744" t="e">
        <f t="shared" si="5"/>
        <v>#REF!</v>
      </c>
      <c r="N69" s="745" t="e">
        <f>O69*#REF!</f>
        <v>#REF!</v>
      </c>
      <c r="O69" s="746" t="e">
        <f>P69*#REF!+1.5</f>
        <v>#REF!</v>
      </c>
      <c r="P69" s="1848">
        <v>51.81</v>
      </c>
    </row>
    <row r="70" spans="1:16" s="747" customFormat="1">
      <c r="A70" s="103">
        <v>1</v>
      </c>
      <c r="B70" s="103">
        <v>1</v>
      </c>
      <c r="C70" s="103" t="s">
        <v>8615</v>
      </c>
      <c r="D70" s="740" t="s">
        <v>6955</v>
      </c>
      <c r="E70" s="752" t="s">
        <v>9106</v>
      </c>
      <c r="F70" s="752" t="s">
        <v>6956</v>
      </c>
      <c r="G70" s="752" t="s">
        <v>9108</v>
      </c>
      <c r="H70" s="742" t="s">
        <v>5693</v>
      </c>
      <c r="I70" s="742" t="s">
        <v>6957</v>
      </c>
      <c r="J70" s="743">
        <v>60</v>
      </c>
      <c r="K70" s="743">
        <v>185</v>
      </c>
      <c r="L70" s="744" t="e">
        <f t="shared" si="4"/>
        <v>#REF!</v>
      </c>
      <c r="M70" s="744" t="e">
        <f t="shared" si="5"/>
        <v>#REF!</v>
      </c>
      <c r="N70" s="745" t="e">
        <f>O70*#REF!</f>
        <v>#REF!</v>
      </c>
      <c r="O70" s="746" t="e">
        <f>P70*#REF!+1.5</f>
        <v>#REF!</v>
      </c>
      <c r="P70" s="1848">
        <v>133.61000000000001</v>
      </c>
    </row>
    <row r="71" spans="1:16" s="747" customFormat="1">
      <c r="A71" s="103">
        <v>1</v>
      </c>
      <c r="B71" s="103">
        <v>1</v>
      </c>
      <c r="C71" s="103" t="s">
        <v>8615</v>
      </c>
      <c r="D71" s="740" t="s">
        <v>6958</v>
      </c>
      <c r="E71" s="752" t="s">
        <v>3619</v>
      </c>
      <c r="F71" s="752" t="s">
        <v>6959</v>
      </c>
      <c r="G71" s="752" t="s">
        <v>3622</v>
      </c>
      <c r="H71" s="742" t="s">
        <v>5693</v>
      </c>
      <c r="I71" s="742" t="s">
        <v>6960</v>
      </c>
      <c r="J71" s="743">
        <v>56.5</v>
      </c>
      <c r="K71" s="743">
        <v>150</v>
      </c>
      <c r="L71" s="744" t="e">
        <f t="shared" si="4"/>
        <v>#REF!</v>
      </c>
      <c r="M71" s="744" t="e">
        <f t="shared" si="5"/>
        <v>#REF!</v>
      </c>
      <c r="N71" s="745" t="e">
        <f>O71*#REF!</f>
        <v>#REF!</v>
      </c>
      <c r="O71" s="746" t="e">
        <f>P71*#REF!+1.5</f>
        <v>#REF!</v>
      </c>
      <c r="P71" s="1848">
        <v>63.4</v>
      </c>
    </row>
    <row r="72" spans="1:16" s="747" customFormat="1">
      <c r="A72" s="103">
        <v>1</v>
      </c>
      <c r="B72" s="103">
        <v>1</v>
      </c>
      <c r="C72" s="103" t="s">
        <v>8615</v>
      </c>
      <c r="D72" s="740" t="s">
        <v>6961</v>
      </c>
      <c r="E72" s="752" t="s">
        <v>3627</v>
      </c>
      <c r="F72" s="752" t="s">
        <v>6962</v>
      </c>
      <c r="G72" s="752" t="s">
        <v>3629</v>
      </c>
      <c r="H72" s="742" t="s">
        <v>5693</v>
      </c>
      <c r="I72" s="742" t="s">
        <v>4817</v>
      </c>
      <c r="J72" s="743">
        <v>50</v>
      </c>
      <c r="K72" s="743">
        <v>155</v>
      </c>
      <c r="L72" s="744" t="e">
        <f t="shared" si="4"/>
        <v>#REF!</v>
      </c>
      <c r="M72" s="744" t="e">
        <f t="shared" si="5"/>
        <v>#REF!</v>
      </c>
      <c r="N72" s="745" t="e">
        <f>O72*#REF!</f>
        <v>#REF!</v>
      </c>
      <c r="O72" s="746" t="e">
        <f>P72*#REF!+1.5</f>
        <v>#REF!</v>
      </c>
      <c r="P72" s="1848">
        <v>52.43</v>
      </c>
    </row>
    <row r="73" spans="1:16" s="747" customFormat="1" ht="16.350000000000001" customHeight="1">
      <c r="A73" s="103">
        <v>1</v>
      </c>
      <c r="B73" s="103">
        <v>1</v>
      </c>
      <c r="C73" s="103" t="s">
        <v>8615</v>
      </c>
      <c r="D73" s="740" t="s">
        <v>6963</v>
      </c>
      <c r="E73" s="741" t="s">
        <v>3637</v>
      </c>
      <c r="F73" s="741" t="s">
        <v>6964</v>
      </c>
      <c r="G73" s="741" t="s">
        <v>3637</v>
      </c>
      <c r="H73" s="742" t="s">
        <v>5693</v>
      </c>
      <c r="I73" s="742" t="s">
        <v>4817</v>
      </c>
      <c r="J73" s="743">
        <v>50</v>
      </c>
      <c r="K73" s="743">
        <v>150</v>
      </c>
      <c r="L73" s="744" t="e">
        <f t="shared" si="4"/>
        <v>#REF!</v>
      </c>
      <c r="M73" s="744" t="e">
        <f t="shared" si="5"/>
        <v>#REF!</v>
      </c>
      <c r="N73" s="745" t="e">
        <f>O73*#REF!</f>
        <v>#REF!</v>
      </c>
      <c r="O73" s="746" t="e">
        <f>P73*#REF!+1.5</f>
        <v>#REF!</v>
      </c>
      <c r="P73" s="1848">
        <v>63.73</v>
      </c>
    </row>
    <row r="74" spans="1:16" s="747" customFormat="1" ht="17.100000000000001" customHeight="1">
      <c r="A74" s="103">
        <v>1</v>
      </c>
      <c r="B74" s="103">
        <v>1</v>
      </c>
      <c r="C74" s="103" t="s">
        <v>8615</v>
      </c>
      <c r="D74" s="740" t="s">
        <v>6965</v>
      </c>
      <c r="E74" s="741" t="s">
        <v>3641</v>
      </c>
      <c r="F74" s="741" t="s">
        <v>6966</v>
      </c>
      <c r="G74" s="741" t="s">
        <v>3641</v>
      </c>
      <c r="H74" s="742" t="s">
        <v>5693</v>
      </c>
      <c r="I74" s="742" t="s">
        <v>4817</v>
      </c>
      <c r="J74" s="743">
        <v>50</v>
      </c>
      <c r="K74" s="743">
        <v>150</v>
      </c>
      <c r="L74" s="744" t="e">
        <f t="shared" si="4"/>
        <v>#REF!</v>
      </c>
      <c r="M74" s="744" t="e">
        <f t="shared" si="5"/>
        <v>#REF!</v>
      </c>
      <c r="N74" s="745" t="e">
        <f>O74*#REF!</f>
        <v>#REF!</v>
      </c>
      <c r="O74" s="746" t="e">
        <f>P74*#REF!+1.5</f>
        <v>#REF!</v>
      </c>
      <c r="P74" s="1848">
        <v>77.430000000000007</v>
      </c>
    </row>
    <row r="75" spans="1:16" s="747" customFormat="1" ht="15" customHeight="1">
      <c r="A75" s="103">
        <v>1</v>
      </c>
      <c r="B75" s="103">
        <v>1</v>
      </c>
      <c r="C75" s="103" t="s">
        <v>8615</v>
      </c>
      <c r="D75" s="740" t="s">
        <v>6967</v>
      </c>
      <c r="E75" s="741" t="s">
        <v>9643</v>
      </c>
      <c r="F75" s="741" t="s">
        <v>6968</v>
      </c>
      <c r="G75" s="741" t="s">
        <v>9644</v>
      </c>
      <c r="H75" s="742" t="s">
        <v>5693</v>
      </c>
      <c r="I75" s="742" t="s">
        <v>4818</v>
      </c>
      <c r="J75" s="743">
        <v>60</v>
      </c>
      <c r="K75" s="743">
        <v>185</v>
      </c>
      <c r="L75" s="744" t="e">
        <f t="shared" si="4"/>
        <v>#REF!</v>
      </c>
      <c r="M75" s="744" t="e">
        <f t="shared" si="5"/>
        <v>#REF!</v>
      </c>
      <c r="N75" s="745" t="e">
        <f>O75*#REF!</f>
        <v>#REF!</v>
      </c>
      <c r="O75" s="746" t="e">
        <f>P75*#REF!+1.5</f>
        <v>#REF!</v>
      </c>
      <c r="P75" s="1848">
        <v>149.76</v>
      </c>
    </row>
    <row r="76" spans="1:16" s="747" customFormat="1" ht="25.5">
      <c r="A76" s="103">
        <v>1</v>
      </c>
      <c r="B76" s="103">
        <v>1</v>
      </c>
      <c r="C76" s="103" t="s">
        <v>8615</v>
      </c>
      <c r="D76" s="740" t="s">
        <v>6969</v>
      </c>
      <c r="E76" s="741" t="s">
        <v>9646</v>
      </c>
      <c r="F76" s="741" t="s">
        <v>3708</v>
      </c>
      <c r="G76" s="741" t="s">
        <v>9648</v>
      </c>
      <c r="H76" s="742" t="s">
        <v>6970</v>
      </c>
      <c r="I76" s="742" t="s">
        <v>4818</v>
      </c>
      <c r="J76" s="743">
        <v>47</v>
      </c>
      <c r="K76" s="743">
        <v>125</v>
      </c>
      <c r="L76" s="744" t="e">
        <f t="shared" si="4"/>
        <v>#REF!</v>
      </c>
      <c r="M76" s="744" t="e">
        <f t="shared" si="5"/>
        <v>#REF!</v>
      </c>
      <c r="N76" s="745" t="e">
        <f>O76*#REF!</f>
        <v>#REF!</v>
      </c>
      <c r="O76" s="746" t="e">
        <f>P76*#REF!+1.5</f>
        <v>#REF!</v>
      </c>
      <c r="P76" s="1848">
        <v>135.44</v>
      </c>
    </row>
    <row r="77" spans="1:16" s="747" customFormat="1" ht="18" customHeight="1">
      <c r="A77" s="103">
        <v>1</v>
      </c>
      <c r="B77" s="103">
        <v>1</v>
      </c>
      <c r="C77" s="103" t="s">
        <v>8615</v>
      </c>
      <c r="D77" s="740" t="s">
        <v>6971</v>
      </c>
      <c r="E77" s="741" t="s">
        <v>3716</v>
      </c>
      <c r="F77" s="741" t="s">
        <v>6972</v>
      </c>
      <c r="G77" s="741" t="s">
        <v>3718</v>
      </c>
      <c r="H77" s="742" t="s">
        <v>6973</v>
      </c>
      <c r="I77" s="742" t="s">
        <v>6974</v>
      </c>
      <c r="J77" s="743">
        <v>107</v>
      </c>
      <c r="K77" s="743">
        <v>310</v>
      </c>
      <c r="L77" s="744" t="e">
        <f t="shared" si="4"/>
        <v>#REF!</v>
      </c>
      <c r="M77" s="744" t="e">
        <f t="shared" si="5"/>
        <v>#REF!</v>
      </c>
      <c r="N77" s="745" t="e">
        <f>O77*#REF!</f>
        <v>#REF!</v>
      </c>
      <c r="O77" s="746" t="e">
        <f>P77*#REF!+1.5</f>
        <v>#REF!</v>
      </c>
      <c r="P77" s="1848">
        <v>58.2</v>
      </c>
    </row>
    <row r="78" spans="1:16" s="747" customFormat="1" ht="17.850000000000001" customHeight="1">
      <c r="A78" s="103">
        <v>1</v>
      </c>
      <c r="B78" s="103">
        <v>1</v>
      </c>
      <c r="C78" s="103" t="s">
        <v>8615</v>
      </c>
      <c r="D78" s="740" t="s">
        <v>6975</v>
      </c>
      <c r="E78" s="741" t="s">
        <v>3753</v>
      </c>
      <c r="F78" s="741" t="s">
        <v>6976</v>
      </c>
      <c r="G78" s="741" t="s">
        <v>6977</v>
      </c>
      <c r="H78" s="742" t="s">
        <v>9184</v>
      </c>
      <c r="I78" s="742" t="s">
        <v>9184</v>
      </c>
      <c r="J78" s="743">
        <v>80</v>
      </c>
      <c r="K78" s="743">
        <v>250</v>
      </c>
      <c r="L78" s="744" t="e">
        <f t="shared" si="4"/>
        <v>#REF!</v>
      </c>
      <c r="M78" s="744" t="e">
        <f t="shared" si="5"/>
        <v>#REF!</v>
      </c>
      <c r="N78" s="745" t="e">
        <f>O78*#REF!</f>
        <v>#REF!</v>
      </c>
      <c r="O78" s="746" t="e">
        <f>P78*#REF!+1.5</f>
        <v>#REF!</v>
      </c>
      <c r="P78" s="1848">
        <v>50.52</v>
      </c>
    </row>
    <row r="79" spans="1:16" s="747" customFormat="1" ht="16.5" customHeight="1">
      <c r="A79" s="103">
        <v>1</v>
      </c>
      <c r="B79" s="103">
        <v>1</v>
      </c>
      <c r="C79" s="103" t="s">
        <v>8615</v>
      </c>
      <c r="D79" s="740" t="s">
        <v>6978</v>
      </c>
      <c r="E79" s="741" t="s">
        <v>3813</v>
      </c>
      <c r="F79" s="741" t="s">
        <v>6979</v>
      </c>
      <c r="G79" s="741" t="s">
        <v>3815</v>
      </c>
      <c r="H79" s="742" t="s">
        <v>5693</v>
      </c>
      <c r="I79" s="742" t="s">
        <v>6980</v>
      </c>
      <c r="J79" s="743">
        <v>52.5</v>
      </c>
      <c r="K79" s="743">
        <v>150</v>
      </c>
      <c r="L79" s="744" t="e">
        <f t="shared" si="4"/>
        <v>#REF!</v>
      </c>
      <c r="M79" s="744" t="e">
        <f t="shared" si="5"/>
        <v>#REF!</v>
      </c>
      <c r="N79" s="745" t="e">
        <f>O79*#REF!</f>
        <v>#REF!</v>
      </c>
      <c r="O79" s="746" t="e">
        <f>P79*#REF!+1.5</f>
        <v>#REF!</v>
      </c>
      <c r="P79" s="1848">
        <v>274.39999999999998</v>
      </c>
    </row>
    <row r="80" spans="1:16" s="747" customFormat="1">
      <c r="A80" s="103">
        <v>1</v>
      </c>
      <c r="B80" s="103">
        <v>1</v>
      </c>
      <c r="C80" s="103" t="s">
        <v>8615</v>
      </c>
      <c r="D80" s="740" t="s">
        <v>6981</v>
      </c>
      <c r="E80" s="741" t="s">
        <v>6922</v>
      </c>
      <c r="F80" s="741" t="s">
        <v>6923</v>
      </c>
      <c r="G80" s="741" t="s">
        <v>6924</v>
      </c>
      <c r="H80" s="742" t="s">
        <v>5693</v>
      </c>
      <c r="I80" s="742" t="s">
        <v>4818</v>
      </c>
      <c r="J80" s="743">
        <v>60</v>
      </c>
      <c r="K80" s="743">
        <v>225</v>
      </c>
      <c r="L80" s="744" t="e">
        <f t="shared" si="4"/>
        <v>#REF!</v>
      </c>
      <c r="M80" s="744" t="e">
        <f t="shared" si="5"/>
        <v>#REF!</v>
      </c>
      <c r="N80" s="745" t="e">
        <f>O80*#REF!</f>
        <v>#REF!</v>
      </c>
      <c r="O80" s="746" t="e">
        <f>P80*#REF!+1.5</f>
        <v>#REF!</v>
      </c>
      <c r="P80" s="1848">
        <v>112.98</v>
      </c>
    </row>
    <row r="81" spans="1:16" s="747" customFormat="1" ht="14.85" customHeight="1">
      <c r="A81" s="103">
        <v>1</v>
      </c>
      <c r="B81" s="103">
        <v>1</v>
      </c>
      <c r="C81" s="103" t="s">
        <v>8615</v>
      </c>
      <c r="D81" s="740" t="s">
        <v>6982</v>
      </c>
      <c r="E81" s="741" t="s">
        <v>3844</v>
      </c>
      <c r="F81" s="741" t="s">
        <v>3845</v>
      </c>
      <c r="G81" s="741" t="s">
        <v>3846</v>
      </c>
      <c r="H81" s="742" t="s">
        <v>5693</v>
      </c>
      <c r="I81" s="742" t="s">
        <v>4817</v>
      </c>
      <c r="J81" s="743">
        <v>50</v>
      </c>
      <c r="K81" s="743">
        <v>150</v>
      </c>
      <c r="L81" s="744" t="e">
        <f t="shared" si="4"/>
        <v>#REF!</v>
      </c>
      <c r="M81" s="744" t="e">
        <f t="shared" si="5"/>
        <v>#REF!</v>
      </c>
      <c r="N81" s="745" t="e">
        <f>O81*#REF!</f>
        <v>#REF!</v>
      </c>
      <c r="O81" s="746" t="e">
        <f>P81*#REF!+1.5</f>
        <v>#REF!</v>
      </c>
      <c r="P81" s="1848">
        <v>136.27000000000001</v>
      </c>
    </row>
    <row r="82" spans="1:16" s="747" customFormat="1" ht="18" customHeight="1">
      <c r="A82" s="103">
        <v>1</v>
      </c>
      <c r="B82" s="103">
        <v>1</v>
      </c>
      <c r="C82" s="103" t="s">
        <v>8615</v>
      </c>
      <c r="D82" s="740" t="s">
        <v>6983</v>
      </c>
      <c r="E82" s="741" t="s">
        <v>3864</v>
      </c>
      <c r="F82" s="741" t="s">
        <v>3865</v>
      </c>
      <c r="G82" s="741" t="s">
        <v>3866</v>
      </c>
      <c r="H82" s="742" t="s">
        <v>5693</v>
      </c>
      <c r="I82" s="742" t="s">
        <v>4817</v>
      </c>
      <c r="J82" s="743">
        <v>50</v>
      </c>
      <c r="K82" s="743">
        <v>150</v>
      </c>
      <c r="L82" s="744" t="e">
        <f t="shared" si="4"/>
        <v>#REF!</v>
      </c>
      <c r="M82" s="744" t="e">
        <f t="shared" si="5"/>
        <v>#REF!</v>
      </c>
      <c r="N82" s="745" t="e">
        <f>O82*#REF!</f>
        <v>#REF!</v>
      </c>
      <c r="O82" s="746" t="e">
        <f>P82*#REF!+1.5</f>
        <v>#REF!</v>
      </c>
      <c r="P82" s="1848">
        <v>81.55</v>
      </c>
    </row>
    <row r="83" spans="1:16">
      <c r="E83" s="730"/>
      <c r="F83" s="706"/>
      <c r="G83" s="731"/>
      <c r="H83" s="732"/>
      <c r="I83" s="732"/>
      <c r="J83" s="732"/>
      <c r="K83" s="732"/>
      <c r="L83" s="732"/>
    </row>
    <row r="84" spans="1:16">
      <c r="E84" s="730"/>
      <c r="F84" s="706"/>
      <c r="G84" s="731"/>
      <c r="H84" s="732"/>
      <c r="I84" s="732"/>
      <c r="J84" s="732"/>
      <c r="K84" s="732"/>
      <c r="L84" s="732"/>
    </row>
    <row r="85" spans="1:16">
      <c r="E85" s="730"/>
      <c r="F85" s="706"/>
      <c r="G85" s="731"/>
      <c r="H85" s="732"/>
      <c r="I85" s="732"/>
      <c r="J85" s="732"/>
      <c r="K85" s="732"/>
      <c r="L85" s="732"/>
    </row>
    <row r="86" spans="1:16">
      <c r="E86" s="730"/>
      <c r="F86" s="706"/>
      <c r="G86" s="731"/>
      <c r="H86" s="732"/>
      <c r="I86" s="732"/>
      <c r="J86" s="732"/>
      <c r="K86" s="732"/>
      <c r="L86" s="732"/>
    </row>
    <row r="87" spans="1:16">
      <c r="E87" s="730"/>
      <c r="F87" s="706"/>
      <c r="G87" s="731"/>
      <c r="H87" s="732"/>
      <c r="I87" s="732"/>
      <c r="J87" s="732"/>
      <c r="K87" s="732"/>
      <c r="L87" s="732"/>
    </row>
    <row r="88" spans="1:16">
      <c r="E88" s="730"/>
      <c r="F88" s="706"/>
      <c r="G88" s="731"/>
      <c r="H88" s="732"/>
      <c r="I88" s="732"/>
      <c r="J88" s="732"/>
      <c r="K88" s="732"/>
      <c r="L88" s="732"/>
    </row>
    <row r="89" spans="1:16">
      <c r="E89" s="730"/>
      <c r="F89" s="706"/>
      <c r="G89" s="731"/>
      <c r="H89" s="732"/>
      <c r="I89" s="732"/>
      <c r="J89" s="732"/>
      <c r="K89" s="732"/>
      <c r="L89" s="732"/>
    </row>
    <row r="90" spans="1:16">
      <c r="E90" s="730"/>
      <c r="F90" s="706"/>
      <c r="G90" s="731"/>
      <c r="H90" s="732"/>
      <c r="I90" s="732"/>
      <c r="J90" s="732"/>
      <c r="K90" s="732"/>
      <c r="L90" s="732"/>
    </row>
    <row r="91" spans="1:16">
      <c r="E91" s="730"/>
      <c r="F91" s="706"/>
      <c r="G91" s="731"/>
      <c r="H91" s="732"/>
      <c r="I91" s="732"/>
      <c r="J91" s="732"/>
      <c r="K91" s="732"/>
      <c r="L91" s="732"/>
    </row>
    <row r="92" spans="1:16">
      <c r="E92" s="730"/>
      <c r="F92" s="706"/>
      <c r="G92" s="731"/>
      <c r="H92" s="732"/>
      <c r="I92" s="732"/>
      <c r="J92" s="732"/>
      <c r="K92" s="732"/>
      <c r="L92" s="732"/>
    </row>
    <row r="93" spans="1:16">
      <c r="E93" s="730"/>
      <c r="F93" s="706"/>
      <c r="G93" s="731"/>
      <c r="H93" s="732"/>
      <c r="I93" s="732"/>
      <c r="J93" s="732"/>
      <c r="K93" s="732"/>
      <c r="L93" s="732"/>
    </row>
    <row r="94" spans="1:16">
      <c r="E94" s="730"/>
      <c r="F94" s="706"/>
      <c r="G94" s="731"/>
      <c r="H94" s="732"/>
      <c r="I94" s="732"/>
      <c r="J94" s="732"/>
      <c r="K94" s="732"/>
      <c r="L94" s="732"/>
    </row>
    <row r="95" spans="1:16">
      <c r="E95" s="730"/>
      <c r="F95" s="706"/>
      <c r="G95" s="731"/>
      <c r="H95" s="732"/>
      <c r="I95" s="732"/>
      <c r="J95" s="732"/>
      <c r="K95" s="732"/>
      <c r="L95" s="732"/>
    </row>
    <row r="96" spans="1:16">
      <c r="E96" s="730"/>
      <c r="F96" s="706"/>
      <c r="G96" s="731"/>
      <c r="H96" s="732"/>
      <c r="I96" s="732"/>
      <c r="J96" s="732"/>
      <c r="K96" s="732"/>
      <c r="L96" s="732"/>
    </row>
    <row r="97" spans="5:12">
      <c r="E97" s="730"/>
      <c r="F97" s="706"/>
      <c r="G97" s="731"/>
      <c r="H97" s="732"/>
      <c r="I97" s="732"/>
      <c r="J97" s="732"/>
      <c r="K97" s="732"/>
      <c r="L97" s="732"/>
    </row>
    <row r="98" spans="5:12">
      <c r="E98" s="730"/>
      <c r="F98" s="706"/>
      <c r="G98" s="731"/>
      <c r="H98" s="732"/>
      <c r="I98" s="732"/>
      <c r="J98" s="732"/>
      <c r="K98" s="732"/>
      <c r="L98" s="732"/>
    </row>
    <row r="99" spans="5:12">
      <c r="E99" s="730"/>
      <c r="F99" s="706"/>
      <c r="G99" s="731"/>
      <c r="H99" s="732"/>
      <c r="I99" s="732"/>
      <c r="J99" s="732"/>
      <c r="K99" s="732"/>
      <c r="L99" s="732"/>
    </row>
    <row r="100" spans="5:12">
      <c r="E100" s="730"/>
      <c r="F100" s="706"/>
      <c r="G100" s="731"/>
      <c r="H100" s="732"/>
      <c r="I100" s="732"/>
      <c r="J100" s="732"/>
      <c r="K100" s="732"/>
      <c r="L100" s="732"/>
    </row>
    <row r="101" spans="5:12">
      <c r="E101" s="730"/>
      <c r="F101" s="706"/>
      <c r="G101" s="731"/>
      <c r="H101" s="732"/>
      <c r="I101" s="732"/>
      <c r="J101" s="732"/>
      <c r="K101" s="732"/>
      <c r="L101" s="732"/>
    </row>
    <row r="102" spans="5:12">
      <c r="E102" s="730"/>
      <c r="F102" s="706"/>
      <c r="G102" s="731"/>
      <c r="H102" s="732"/>
      <c r="I102" s="732"/>
      <c r="J102" s="732"/>
      <c r="K102" s="732"/>
      <c r="L102" s="732"/>
    </row>
    <row r="103" spans="5:12">
      <c r="E103" s="730"/>
      <c r="F103" s="706"/>
      <c r="G103" s="731"/>
      <c r="H103" s="732"/>
      <c r="I103" s="732"/>
      <c r="J103" s="732"/>
      <c r="K103" s="732"/>
      <c r="L103" s="732"/>
    </row>
    <row r="104" spans="5:12">
      <c r="E104" s="730"/>
      <c r="F104" s="706"/>
      <c r="G104" s="731"/>
      <c r="H104" s="732"/>
      <c r="I104" s="732"/>
      <c r="J104" s="732"/>
      <c r="K104" s="732"/>
      <c r="L104" s="732"/>
    </row>
    <row r="105" spans="5:12">
      <c r="E105" s="730"/>
      <c r="F105" s="706"/>
      <c r="G105" s="731"/>
      <c r="H105" s="732"/>
      <c r="I105" s="732"/>
      <c r="J105" s="732"/>
      <c r="K105" s="732"/>
      <c r="L105" s="732"/>
    </row>
    <row r="106" spans="5:12">
      <c r="E106" s="730"/>
      <c r="F106" s="706"/>
      <c r="G106" s="731"/>
      <c r="H106" s="732"/>
      <c r="I106" s="732"/>
      <c r="J106" s="732"/>
      <c r="K106" s="732"/>
      <c r="L106" s="732"/>
    </row>
    <row r="407" spans="1:16" hidden="1">
      <c r="A407" s="704">
        <v>0</v>
      </c>
      <c r="N407" s="754"/>
      <c r="O407" s="755"/>
      <c r="P407" s="711"/>
    </row>
    <row r="408" spans="1:16" hidden="1">
      <c r="A408" s="704">
        <v>0</v>
      </c>
      <c r="N408" s="754"/>
      <c r="O408" s="755"/>
      <c r="P408" s="711"/>
    </row>
    <row r="409" spans="1:16" hidden="1">
      <c r="A409" s="704">
        <v>0</v>
      </c>
      <c r="N409" s="754"/>
      <c r="O409" s="755"/>
      <c r="P409" s="711"/>
    </row>
    <row r="410" spans="1:16" hidden="1">
      <c r="A410" s="704">
        <v>0</v>
      </c>
      <c r="N410" s="754"/>
      <c r="O410" s="755"/>
      <c r="P410" s="711"/>
    </row>
    <row r="411" spans="1:16" hidden="1">
      <c r="A411" s="704">
        <v>0</v>
      </c>
      <c r="N411" s="754"/>
      <c r="O411" s="755"/>
      <c r="P411" s="711"/>
    </row>
    <row r="412" spans="1:16" hidden="1">
      <c r="A412" s="704">
        <v>0</v>
      </c>
      <c r="N412" s="754"/>
      <c r="O412" s="755"/>
      <c r="P412" s="711"/>
    </row>
    <row r="413" spans="1:16" hidden="1">
      <c r="A413" s="704">
        <v>0</v>
      </c>
      <c r="N413" s="754"/>
      <c r="O413" s="755"/>
      <c r="P413" s="711"/>
    </row>
    <row r="414" spans="1:16" hidden="1">
      <c r="A414" s="704">
        <v>0</v>
      </c>
      <c r="N414" s="754"/>
      <c r="O414" s="755"/>
      <c r="P414" s="711"/>
    </row>
    <row r="415" spans="1:16" hidden="1">
      <c r="A415" s="704">
        <v>0</v>
      </c>
      <c r="N415" s="754"/>
      <c r="O415" s="755"/>
      <c r="P415" s="711"/>
    </row>
    <row r="416" spans="1:16" hidden="1">
      <c r="A416" s="704">
        <v>0</v>
      </c>
      <c r="N416" s="754"/>
      <c r="O416" s="755"/>
      <c r="P416" s="711"/>
    </row>
    <row r="417" spans="1:16" hidden="1">
      <c r="A417" s="704">
        <v>0</v>
      </c>
      <c r="N417" s="754"/>
      <c r="O417" s="755"/>
      <c r="P417" s="711"/>
    </row>
    <row r="418" spans="1:16" hidden="1">
      <c r="A418" s="704">
        <v>0</v>
      </c>
      <c r="N418" s="754"/>
      <c r="O418" s="755"/>
      <c r="P418" s="711"/>
    </row>
    <row r="419" spans="1:16" hidden="1">
      <c r="A419" s="704">
        <v>0</v>
      </c>
      <c r="N419" s="754"/>
      <c r="O419" s="755"/>
      <c r="P419" s="711"/>
    </row>
    <row r="420" spans="1:16" hidden="1">
      <c r="A420" s="704">
        <v>0</v>
      </c>
      <c r="N420" s="754"/>
      <c r="O420" s="755"/>
      <c r="P420" s="711"/>
    </row>
    <row r="421" spans="1:16" hidden="1">
      <c r="A421" s="704">
        <v>0</v>
      </c>
      <c r="N421" s="754"/>
      <c r="O421" s="755"/>
      <c r="P421" s="711"/>
    </row>
    <row r="422" spans="1:16" hidden="1">
      <c r="A422" s="704">
        <v>0</v>
      </c>
      <c r="N422" s="754"/>
      <c r="O422" s="755"/>
      <c r="P422" s="711"/>
    </row>
    <row r="423" spans="1:16" hidden="1">
      <c r="A423" s="704">
        <v>0</v>
      </c>
      <c r="N423" s="754"/>
      <c r="O423" s="755"/>
      <c r="P423" s="711"/>
    </row>
    <row r="424" spans="1:16" hidden="1">
      <c r="A424" s="704">
        <v>0</v>
      </c>
      <c r="N424" s="754"/>
      <c r="O424" s="755"/>
      <c r="P424" s="711"/>
    </row>
    <row r="425" spans="1:16" hidden="1">
      <c r="A425" s="704">
        <v>0</v>
      </c>
      <c r="N425" s="754"/>
      <c r="O425" s="755"/>
      <c r="P425" s="711"/>
    </row>
    <row r="426" spans="1:16" hidden="1">
      <c r="A426" s="704">
        <v>0</v>
      </c>
      <c r="N426" s="754"/>
      <c r="O426" s="755"/>
      <c r="P426" s="711"/>
    </row>
    <row r="427" spans="1:16" hidden="1">
      <c r="A427" s="704">
        <v>0</v>
      </c>
      <c r="N427" s="754"/>
      <c r="O427" s="755"/>
      <c r="P427" s="711"/>
    </row>
    <row r="428" spans="1:16" hidden="1">
      <c r="A428" s="704">
        <v>0</v>
      </c>
      <c r="N428" s="754"/>
      <c r="O428" s="755"/>
      <c r="P428" s="711"/>
    </row>
    <row r="429" spans="1:16" hidden="1">
      <c r="A429" s="704">
        <v>0</v>
      </c>
      <c r="N429" s="754"/>
      <c r="O429" s="755"/>
      <c r="P429" s="711"/>
    </row>
    <row r="430" spans="1:16" hidden="1">
      <c r="A430" s="704">
        <v>0</v>
      </c>
      <c r="N430" s="754"/>
      <c r="O430" s="755"/>
      <c r="P430" s="711"/>
    </row>
    <row r="431" spans="1:16" hidden="1">
      <c r="A431" s="704">
        <v>0</v>
      </c>
      <c r="N431" s="754"/>
      <c r="O431" s="755"/>
      <c r="P431" s="711"/>
    </row>
    <row r="432" spans="1:16" hidden="1">
      <c r="A432" s="704">
        <v>0</v>
      </c>
      <c r="N432" s="754"/>
      <c r="O432" s="755"/>
      <c r="P432" s="711"/>
    </row>
    <row r="433" spans="1:16" hidden="1">
      <c r="A433" s="704">
        <v>0</v>
      </c>
      <c r="N433" s="754"/>
      <c r="O433" s="755"/>
      <c r="P433" s="711"/>
    </row>
    <row r="434" spans="1:16" hidden="1">
      <c r="A434" s="704">
        <v>0</v>
      </c>
      <c r="N434" s="754"/>
      <c r="O434" s="755"/>
      <c r="P434" s="711"/>
    </row>
    <row r="435" spans="1:16" hidden="1">
      <c r="A435" s="704">
        <v>0</v>
      </c>
      <c r="N435" s="754"/>
      <c r="O435" s="755"/>
      <c r="P435" s="711"/>
    </row>
    <row r="436" spans="1:16" hidden="1">
      <c r="A436" s="704">
        <v>0</v>
      </c>
      <c r="N436" s="754"/>
      <c r="O436" s="755"/>
      <c r="P436" s="711"/>
    </row>
    <row r="440" spans="1:16" hidden="1">
      <c r="A440" s="704">
        <v>0</v>
      </c>
      <c r="N440" s="754"/>
      <c r="O440" s="755"/>
      <c r="P440" s="711"/>
    </row>
    <row r="441" spans="1:16" hidden="1">
      <c r="A441" s="704">
        <v>0</v>
      </c>
      <c r="N441" s="754"/>
      <c r="O441" s="755"/>
      <c r="P441" s="711"/>
    </row>
    <row r="442" spans="1:16" hidden="1">
      <c r="A442" s="704">
        <v>0</v>
      </c>
      <c r="N442" s="754"/>
      <c r="O442" s="755"/>
      <c r="P442" s="711"/>
    </row>
    <row r="443" spans="1:16" hidden="1">
      <c r="A443" s="704">
        <v>0</v>
      </c>
      <c r="N443" s="754"/>
      <c r="O443" s="755"/>
      <c r="P443" s="711"/>
    </row>
    <row r="447" spans="1:16" hidden="1">
      <c r="A447" s="704">
        <v>0</v>
      </c>
      <c r="N447" s="754"/>
      <c r="O447" s="755"/>
      <c r="P447" s="711"/>
    </row>
    <row r="448" spans="1:16" hidden="1">
      <c r="A448" s="704">
        <v>0</v>
      </c>
      <c r="N448" s="754"/>
      <c r="O448" s="755"/>
      <c r="P448" s="711"/>
    </row>
    <row r="455" spans="1:16" hidden="1">
      <c r="A455" s="704">
        <v>0</v>
      </c>
      <c r="N455" s="754"/>
      <c r="O455" s="755"/>
      <c r="P455" s="711"/>
    </row>
    <row r="456" spans="1:16" hidden="1">
      <c r="A456" s="704">
        <v>0</v>
      </c>
      <c r="N456" s="754"/>
      <c r="O456" s="755"/>
      <c r="P456" s="711"/>
    </row>
    <row r="457" spans="1:16" hidden="1">
      <c r="A457" s="704">
        <v>0</v>
      </c>
      <c r="N457" s="754"/>
      <c r="O457" s="755"/>
      <c r="P457" s="711"/>
    </row>
    <row r="458" spans="1:16" hidden="1">
      <c r="A458" s="704">
        <v>0</v>
      </c>
      <c r="N458" s="754"/>
      <c r="O458" s="755"/>
      <c r="P458" s="711"/>
    </row>
    <row r="459" spans="1:16" hidden="1">
      <c r="A459" s="704">
        <v>0</v>
      </c>
      <c r="N459" s="754"/>
      <c r="O459" s="755"/>
      <c r="P459" s="711"/>
    </row>
    <row r="460" spans="1:16" hidden="1">
      <c r="A460" s="704">
        <v>0</v>
      </c>
      <c r="N460" s="754"/>
      <c r="O460" s="755"/>
      <c r="P460" s="711"/>
    </row>
    <row r="461" spans="1:16">
      <c r="A461" s="704">
        <v>1</v>
      </c>
    </row>
    <row r="463" spans="1:16" hidden="1">
      <c r="A463" s="704">
        <v>0</v>
      </c>
      <c r="N463" s="754"/>
      <c r="O463" s="755"/>
      <c r="P463" s="711"/>
    </row>
    <row r="464" spans="1:16" hidden="1">
      <c r="A464" s="704">
        <v>0</v>
      </c>
      <c r="N464" s="754"/>
      <c r="O464" s="755"/>
      <c r="P464" s="711"/>
    </row>
    <row r="467" spans="1:16" hidden="1">
      <c r="A467" s="704">
        <v>0</v>
      </c>
      <c r="N467" s="754"/>
      <c r="O467" s="755"/>
      <c r="P467" s="711"/>
    </row>
    <row r="468" spans="1:16" hidden="1">
      <c r="A468" s="704">
        <v>0</v>
      </c>
      <c r="N468" s="754"/>
      <c r="O468" s="755"/>
      <c r="P468" s="711"/>
    </row>
    <row r="469" spans="1:16" hidden="1">
      <c r="A469" s="704">
        <v>0</v>
      </c>
      <c r="N469" s="754"/>
      <c r="O469" s="755"/>
      <c r="P469" s="711"/>
    </row>
    <row r="470" spans="1:16" hidden="1">
      <c r="A470" s="704">
        <v>0</v>
      </c>
      <c r="N470" s="754"/>
      <c r="O470" s="755"/>
      <c r="P470" s="711"/>
    </row>
    <row r="471" spans="1:16" hidden="1">
      <c r="A471" s="704">
        <v>0</v>
      </c>
      <c r="N471" s="754"/>
      <c r="O471" s="755"/>
      <c r="P471" s="711"/>
    </row>
    <row r="472" spans="1:16" hidden="1">
      <c r="A472" s="704">
        <v>0</v>
      </c>
      <c r="N472" s="754"/>
      <c r="O472" s="755"/>
      <c r="P472" s="711"/>
    </row>
    <row r="473" spans="1:16" hidden="1">
      <c r="A473" s="704">
        <v>0</v>
      </c>
      <c r="N473" s="754"/>
      <c r="O473" s="755"/>
      <c r="P473" s="711"/>
    </row>
    <row r="474" spans="1:16" hidden="1">
      <c r="A474" s="704">
        <v>0</v>
      </c>
      <c r="N474" s="754"/>
      <c r="O474" s="755"/>
      <c r="P474" s="711"/>
    </row>
    <row r="476" spans="1:16" hidden="1">
      <c r="A476" s="704">
        <v>0</v>
      </c>
      <c r="N476" s="754"/>
      <c r="O476" s="755"/>
      <c r="P476" s="711"/>
    </row>
    <row r="477" spans="1:16" hidden="1">
      <c r="A477" s="704">
        <v>0</v>
      </c>
      <c r="N477" s="754"/>
      <c r="O477" s="755"/>
      <c r="P477" s="711"/>
    </row>
    <row r="478" spans="1:16" hidden="1">
      <c r="A478" s="704">
        <v>0</v>
      </c>
      <c r="N478" s="754"/>
      <c r="O478" s="755"/>
      <c r="P478" s="711"/>
    </row>
    <row r="479" spans="1:16" hidden="1">
      <c r="A479" s="704">
        <v>0</v>
      </c>
      <c r="N479" s="754"/>
      <c r="O479" s="755"/>
      <c r="P479" s="711"/>
    </row>
    <row r="480" spans="1:16" hidden="1">
      <c r="A480" s="704">
        <v>0</v>
      </c>
      <c r="N480" s="754"/>
      <c r="O480" s="755"/>
      <c r="P480" s="711"/>
    </row>
    <row r="481" spans="1:16" hidden="1">
      <c r="A481" s="704">
        <v>0</v>
      </c>
      <c r="N481" s="754"/>
      <c r="O481" s="755"/>
      <c r="P481" s="711"/>
    </row>
    <row r="487" spans="1:16" hidden="1">
      <c r="A487" s="704">
        <v>0</v>
      </c>
      <c r="N487" s="754"/>
      <c r="O487" s="755"/>
      <c r="P487" s="711"/>
    </row>
    <row r="488" spans="1:16" hidden="1">
      <c r="A488" s="704">
        <v>0</v>
      </c>
      <c r="N488" s="754"/>
      <c r="O488" s="755"/>
      <c r="P488" s="711"/>
    </row>
    <row r="489" spans="1:16" hidden="1">
      <c r="A489" s="704">
        <v>0</v>
      </c>
      <c r="N489" s="754"/>
      <c r="O489" s="755"/>
      <c r="P489" s="711"/>
    </row>
    <row r="490" spans="1:16" hidden="1">
      <c r="A490" s="704">
        <v>0</v>
      </c>
      <c r="N490" s="754"/>
      <c r="O490" s="755"/>
      <c r="P490" s="711"/>
    </row>
    <row r="491" spans="1:16" hidden="1">
      <c r="A491" s="704">
        <v>0</v>
      </c>
      <c r="N491" s="754"/>
      <c r="O491" s="755"/>
      <c r="P491" s="711"/>
    </row>
    <row r="492" spans="1:16" hidden="1">
      <c r="A492" s="704">
        <v>0</v>
      </c>
      <c r="N492" s="754"/>
      <c r="O492" s="755"/>
      <c r="P492" s="711"/>
    </row>
    <row r="493" spans="1:16" hidden="1">
      <c r="A493" s="704">
        <v>0</v>
      </c>
      <c r="N493" s="754"/>
      <c r="O493" s="755"/>
      <c r="P493" s="711"/>
    </row>
    <row r="494" spans="1:16" hidden="1">
      <c r="A494" s="704">
        <v>0</v>
      </c>
      <c r="N494" s="754"/>
      <c r="O494" s="755"/>
      <c r="P494" s="711"/>
    </row>
    <row r="496" spans="1:16" hidden="1">
      <c r="A496" s="704">
        <v>0</v>
      </c>
      <c r="N496" s="754"/>
      <c r="O496" s="755"/>
      <c r="P496" s="711"/>
    </row>
    <row r="497" spans="1:16" hidden="1">
      <c r="A497" s="704">
        <v>0</v>
      </c>
      <c r="N497" s="754"/>
      <c r="O497" s="755"/>
      <c r="P497" s="711"/>
    </row>
    <row r="498" spans="1:16" hidden="1">
      <c r="A498" s="704">
        <v>0</v>
      </c>
      <c r="N498" s="754"/>
      <c r="O498" s="755"/>
      <c r="P498" s="711"/>
    </row>
    <row r="499" spans="1:16" hidden="1">
      <c r="A499" s="704">
        <v>0</v>
      </c>
      <c r="N499" s="754"/>
      <c r="O499" s="755"/>
      <c r="P499" s="711"/>
    </row>
    <row r="500" spans="1:16" hidden="1">
      <c r="A500" s="704">
        <v>0</v>
      </c>
      <c r="N500" s="754"/>
      <c r="O500" s="755"/>
      <c r="P500" s="711"/>
    </row>
    <row r="501" spans="1:16" hidden="1">
      <c r="A501" s="704">
        <v>0</v>
      </c>
      <c r="N501" s="754"/>
      <c r="O501" s="755"/>
      <c r="P501" s="711"/>
    </row>
    <row r="502" spans="1:16" hidden="1">
      <c r="A502" s="704">
        <v>0</v>
      </c>
      <c r="N502" s="754"/>
      <c r="O502" s="755"/>
      <c r="P502" s="711"/>
    </row>
    <row r="512" spans="1:16" hidden="1">
      <c r="A512" s="704">
        <v>0</v>
      </c>
      <c r="N512" s="754"/>
      <c r="O512" s="755"/>
      <c r="P512" s="711"/>
    </row>
    <row r="513" spans="1:16" hidden="1">
      <c r="A513" s="704">
        <v>0</v>
      </c>
      <c r="N513" s="754"/>
      <c r="O513" s="755"/>
      <c r="P513" s="711"/>
    </row>
    <row r="514" spans="1:16" hidden="1">
      <c r="A514" s="704">
        <v>0</v>
      </c>
      <c r="N514" s="754"/>
      <c r="O514" s="755"/>
      <c r="P514" s="711"/>
    </row>
    <row r="515" spans="1:16" hidden="1">
      <c r="A515" s="704">
        <v>0</v>
      </c>
      <c r="N515" s="754"/>
      <c r="O515" s="755"/>
      <c r="P515" s="711"/>
    </row>
    <row r="516" spans="1:16" hidden="1">
      <c r="A516" s="704">
        <v>0</v>
      </c>
      <c r="N516" s="754"/>
      <c r="O516" s="755"/>
      <c r="P516" s="711"/>
    </row>
    <row r="517" spans="1:16" hidden="1">
      <c r="A517" s="704">
        <v>0</v>
      </c>
      <c r="N517" s="754"/>
      <c r="O517" s="755"/>
      <c r="P517" s="711"/>
    </row>
    <row r="518" spans="1:16" hidden="1">
      <c r="A518" s="704">
        <v>0</v>
      </c>
      <c r="N518" s="754"/>
      <c r="O518" s="755"/>
      <c r="P518" s="711"/>
    </row>
    <row r="519" spans="1:16" hidden="1">
      <c r="A519" s="704">
        <v>0</v>
      </c>
      <c r="N519" s="754"/>
      <c r="O519" s="755"/>
      <c r="P519" s="711"/>
    </row>
    <row r="524" spans="1:16" hidden="1">
      <c r="A524" s="704">
        <v>0</v>
      </c>
      <c r="N524" s="754"/>
      <c r="O524" s="755"/>
      <c r="P524" s="711"/>
    </row>
    <row r="525" spans="1:16" hidden="1">
      <c r="A525" s="704">
        <v>0</v>
      </c>
      <c r="N525" s="754"/>
      <c r="O525" s="755"/>
      <c r="P525" s="711"/>
    </row>
    <row r="526" spans="1:16" hidden="1">
      <c r="A526" s="704">
        <v>0</v>
      </c>
      <c r="N526" s="754"/>
      <c r="O526" s="755"/>
      <c r="P526" s="711"/>
    </row>
    <row r="527" spans="1:16" hidden="1">
      <c r="A527" s="704">
        <v>0</v>
      </c>
      <c r="N527" s="754"/>
      <c r="O527" s="755"/>
      <c r="P527" s="711"/>
    </row>
    <row r="528" spans="1:16" hidden="1">
      <c r="A528" s="704">
        <v>0</v>
      </c>
      <c r="N528" s="754"/>
      <c r="O528" s="755"/>
      <c r="P528" s="711"/>
    </row>
    <row r="529" spans="1:16" hidden="1">
      <c r="A529" s="704">
        <v>0</v>
      </c>
      <c r="N529" s="754"/>
      <c r="O529" s="755"/>
      <c r="P529" s="711"/>
    </row>
    <row r="530" spans="1:16" hidden="1">
      <c r="A530" s="704">
        <v>0</v>
      </c>
      <c r="N530" s="754"/>
      <c r="O530" s="755"/>
      <c r="P530" s="711"/>
    </row>
    <row r="531" spans="1:16" hidden="1">
      <c r="A531" s="704">
        <v>0</v>
      </c>
      <c r="N531" s="754"/>
      <c r="O531" s="755"/>
      <c r="P531" s="711"/>
    </row>
    <row r="534" spans="1:16" hidden="1">
      <c r="A534" s="704">
        <v>0</v>
      </c>
      <c r="N534" s="754"/>
      <c r="O534" s="755"/>
      <c r="P534" s="711"/>
    </row>
    <row r="535" spans="1:16" hidden="1">
      <c r="A535" s="704">
        <v>0</v>
      </c>
      <c r="N535" s="754"/>
      <c r="O535" s="755"/>
      <c r="P535" s="711"/>
    </row>
    <row r="538" spans="1:16" hidden="1">
      <c r="A538" s="704">
        <v>0</v>
      </c>
      <c r="N538" s="754"/>
      <c r="O538" s="755"/>
      <c r="P538" s="711"/>
    </row>
    <row r="539" spans="1:16" hidden="1">
      <c r="A539" s="704">
        <v>0</v>
      </c>
      <c r="N539" s="754"/>
      <c r="O539" s="755"/>
      <c r="P539" s="711"/>
    </row>
    <row r="540" spans="1:16" hidden="1">
      <c r="A540" s="704">
        <v>0</v>
      </c>
      <c r="N540" s="754"/>
      <c r="O540" s="755"/>
      <c r="P540" s="711"/>
    </row>
    <row r="541" spans="1:16" hidden="1">
      <c r="A541" s="704">
        <v>0</v>
      </c>
      <c r="N541" s="754"/>
      <c r="O541" s="755"/>
      <c r="P541" s="711"/>
    </row>
    <row r="544" spans="1:16" hidden="1">
      <c r="A544" s="704">
        <v>0</v>
      </c>
      <c r="N544" s="754"/>
      <c r="O544" s="755"/>
      <c r="P544" s="711"/>
    </row>
    <row r="545" spans="1:16" hidden="1">
      <c r="A545" s="704">
        <v>0</v>
      </c>
      <c r="N545" s="754"/>
      <c r="O545" s="755"/>
      <c r="P545" s="711"/>
    </row>
    <row r="550" spans="1:16" hidden="1">
      <c r="A550" s="704">
        <v>0</v>
      </c>
      <c r="N550" s="754"/>
      <c r="O550" s="755"/>
      <c r="P550" s="711"/>
    </row>
    <row r="551" spans="1:16" hidden="1">
      <c r="A551" s="704">
        <v>0</v>
      </c>
      <c r="N551" s="754"/>
      <c r="O551" s="755"/>
      <c r="P551" s="711"/>
    </row>
    <row r="552" spans="1:16" hidden="1">
      <c r="A552" s="704">
        <v>0</v>
      </c>
      <c r="N552" s="754"/>
      <c r="O552" s="755"/>
      <c r="P552" s="711"/>
    </row>
    <row r="553" spans="1:16" hidden="1">
      <c r="A553" s="704">
        <v>0</v>
      </c>
      <c r="N553" s="754"/>
      <c r="O553" s="755"/>
      <c r="P553" s="711"/>
    </row>
    <row r="556" spans="1:16" hidden="1">
      <c r="A556" s="704">
        <v>0</v>
      </c>
      <c r="N556" s="754"/>
      <c r="O556" s="755"/>
      <c r="P556" s="711"/>
    </row>
    <row r="557" spans="1:16" hidden="1">
      <c r="A557" s="704">
        <v>0</v>
      </c>
      <c r="N557" s="754"/>
      <c r="O557" s="755"/>
      <c r="P557" s="711"/>
    </row>
    <row r="558" spans="1:16" hidden="1">
      <c r="A558" s="704">
        <v>0</v>
      </c>
      <c r="N558" s="754"/>
      <c r="O558" s="755"/>
      <c r="P558" s="711"/>
    </row>
    <row r="559" spans="1:16" hidden="1">
      <c r="A559" s="704">
        <v>0</v>
      </c>
      <c r="N559" s="754"/>
      <c r="O559" s="755"/>
      <c r="P559" s="711"/>
    </row>
    <row r="560" spans="1:16" hidden="1">
      <c r="A560" s="704">
        <v>0</v>
      </c>
      <c r="N560" s="754"/>
      <c r="O560" s="755"/>
      <c r="P560" s="711"/>
    </row>
    <row r="561" spans="1:16" hidden="1">
      <c r="A561" s="704">
        <v>0</v>
      </c>
      <c r="N561" s="754"/>
      <c r="O561" s="755"/>
      <c r="P561" s="711"/>
    </row>
    <row r="562" spans="1:16" hidden="1">
      <c r="A562" s="704">
        <v>0</v>
      </c>
      <c r="N562" s="754"/>
      <c r="O562" s="755"/>
      <c r="P562" s="711"/>
    </row>
    <row r="563" spans="1:16" hidden="1">
      <c r="A563" s="704">
        <v>0</v>
      </c>
      <c r="N563" s="754"/>
      <c r="O563" s="755"/>
      <c r="P563" s="711"/>
    </row>
    <row r="564" spans="1:16" hidden="1">
      <c r="A564" s="704">
        <v>0</v>
      </c>
      <c r="N564" s="754"/>
      <c r="O564" s="755"/>
      <c r="P564" s="711"/>
    </row>
    <row r="565" spans="1:16" hidden="1">
      <c r="A565" s="704">
        <v>0</v>
      </c>
      <c r="N565" s="754"/>
      <c r="O565" s="755"/>
      <c r="P565" s="711"/>
    </row>
    <row r="566" spans="1:16" hidden="1">
      <c r="A566" s="704">
        <v>0</v>
      </c>
      <c r="N566" s="754"/>
      <c r="O566" s="755"/>
      <c r="P566" s="711"/>
    </row>
    <row r="567" spans="1:16" hidden="1">
      <c r="A567" s="704">
        <v>0</v>
      </c>
      <c r="N567" s="754"/>
      <c r="O567" s="755"/>
      <c r="P567" s="711"/>
    </row>
    <row r="568" spans="1:16" hidden="1">
      <c r="A568" s="704">
        <v>0</v>
      </c>
      <c r="N568" s="754"/>
      <c r="O568" s="755"/>
      <c r="P568" s="711"/>
    </row>
    <row r="569" spans="1:16" hidden="1">
      <c r="A569" s="704">
        <v>0</v>
      </c>
      <c r="N569" s="754"/>
      <c r="O569" s="755"/>
      <c r="P569" s="711"/>
    </row>
    <row r="570" spans="1:16" hidden="1">
      <c r="A570" s="704">
        <v>0</v>
      </c>
      <c r="N570" s="754"/>
      <c r="O570" s="755"/>
      <c r="P570" s="711"/>
    </row>
    <row r="571" spans="1:16" hidden="1">
      <c r="A571" s="704">
        <v>0</v>
      </c>
      <c r="N571" s="754" t="e">
        <f>O571*#REF!*J571+1.5</f>
        <v>#REF!</v>
      </c>
      <c r="O571" s="755">
        <v>57.8</v>
      </c>
      <c r="P571" s="711"/>
    </row>
    <row r="579" spans="1:16" hidden="1">
      <c r="A579" s="704">
        <v>0</v>
      </c>
      <c r="N579" s="754"/>
      <c r="O579" s="755"/>
      <c r="P579" s="711"/>
    </row>
    <row r="580" spans="1:16" hidden="1">
      <c r="A580" s="704">
        <v>0</v>
      </c>
      <c r="N580" s="754"/>
      <c r="O580" s="755"/>
      <c r="P580" s="711"/>
    </row>
    <row r="581" spans="1:16" hidden="1">
      <c r="A581" s="704">
        <v>0</v>
      </c>
      <c r="N581" s="754"/>
      <c r="O581" s="755"/>
      <c r="P581" s="711"/>
    </row>
    <row r="582" spans="1:16" hidden="1">
      <c r="A582" s="704">
        <v>0</v>
      </c>
      <c r="N582" s="754"/>
      <c r="O582" s="755"/>
      <c r="P582" s="711"/>
    </row>
    <row r="584" spans="1:16" hidden="1">
      <c r="A584" s="704">
        <v>0</v>
      </c>
      <c r="N584" s="754"/>
      <c r="O584" s="755"/>
      <c r="P584" s="711"/>
    </row>
    <row r="586" spans="1:16" hidden="1">
      <c r="A586" s="704">
        <v>0</v>
      </c>
      <c r="N586" s="754"/>
      <c r="O586" s="755"/>
      <c r="P586" s="711"/>
    </row>
  </sheetData>
  <sheetProtection sheet="1" objects="1" scenarios="1" sort="0" autoFilter="0"/>
  <autoFilter ref="A1:A586">
    <filterColumn colId="0">
      <filters blank="1">
        <filter val="1"/>
        <filter val="sect"/>
        <filter val="subsect"/>
      </filters>
    </filterColumn>
  </autoFilter>
  <mergeCells count="18">
    <mergeCell ref="H1:I1"/>
    <mergeCell ref="H2:I2"/>
    <mergeCell ref="H3:I3"/>
    <mergeCell ref="C6:O6"/>
    <mergeCell ref="C45:O45"/>
    <mergeCell ref="C30:O30"/>
    <mergeCell ref="C31:O31"/>
    <mergeCell ref="C7:O7"/>
    <mergeCell ref="C8:O8"/>
    <mergeCell ref="C11:O11"/>
    <mergeCell ref="C57:O57"/>
    <mergeCell ref="C46:O46"/>
    <mergeCell ref="C12:O12"/>
    <mergeCell ref="C13:O13"/>
    <mergeCell ref="C29:O29"/>
    <mergeCell ref="C47:O47"/>
    <mergeCell ref="C55:O55"/>
    <mergeCell ref="C56:O56"/>
  </mergeCells>
  <phoneticPr fontId="132" type="noConversion"/>
  <pageMargins left="0.39" right="0.22" top="0.59097222222222223" bottom="0.59097222222222223" header="0.31527777777777777" footer="0.31527777777777777"/>
  <pageSetup paperSize="9" firstPageNumber="32" orientation="portrait" useFirstPageNumber="1" horizontalDpi="300" verticalDpi="300" r:id="rId1"/>
  <headerFooter alignWithMargins="0">
    <oddHeader>&amp;C&amp;"Monotype Corsiva,Обычный"&amp;11ДІАМЕБ - Ваш партнер в лабораторній діагностиці !</oddHeader>
    <oddFooter>&amp;LРеагенти для Prestige та Sapphire 24&amp;C- &amp;P -&amp;RРеагенти для Prestige та Sapphire 24</oddFooter>
  </headerFooter>
  <rowBreaks count="1" manualBreakCount="1">
    <brk id="54" max="16383" man="1"/>
  </rowBreaks>
</worksheet>
</file>

<file path=xl/worksheets/sheet13.xml><?xml version="1.0" encoding="utf-8"?>
<worksheet xmlns="http://schemas.openxmlformats.org/spreadsheetml/2006/main" xmlns:r="http://schemas.openxmlformats.org/officeDocument/2006/relationships">
  <sheetPr codeName="Лист12" filterMode="1"/>
  <dimension ref="A1:P83"/>
  <sheetViews>
    <sheetView workbookViewId="0">
      <pane ySplit="3" topLeftCell="A68" activePane="bottomLeft" state="frozen"/>
      <selection activeCell="AH24" sqref="AH24"/>
      <selection pane="bottomLeft" activeCell="AH24" sqref="AH24"/>
    </sheetView>
  </sheetViews>
  <sheetFormatPr defaultColWidth="9.140625" defaultRowHeight="13.5" outlineLevelCol="1"/>
  <cols>
    <col min="1" max="1" width="9.140625" style="756" customWidth="1" outlineLevel="1"/>
    <col min="2" max="2" width="12.140625" style="756" customWidth="1" outlineLevel="1"/>
    <col min="3" max="3" width="8.140625" style="757" customWidth="1"/>
    <col min="4" max="4" width="6.42578125" style="758" customWidth="1"/>
    <col min="5" max="5" width="25.85546875" style="759" customWidth="1"/>
    <col min="6" max="6" width="0" style="760" hidden="1" customWidth="1" outlineLevel="1"/>
    <col min="7" max="7" width="17.5703125" style="760" hidden="1" customWidth="1" outlineLevel="1"/>
    <col min="8" max="8" width="5.5703125" style="757" customWidth="1" collapsed="1"/>
    <col min="9" max="9" width="5.42578125" style="757" customWidth="1"/>
    <col min="10" max="10" width="6" style="757" customWidth="1"/>
    <col min="11" max="11" width="7" style="757" customWidth="1"/>
    <col min="12" max="12" width="6.85546875" style="757" customWidth="1"/>
    <col min="13" max="13" width="5.85546875" style="757" customWidth="1"/>
    <col min="14" max="14" width="7.140625" style="761" customWidth="1"/>
    <col min="15" max="15" width="6.140625" style="762" customWidth="1"/>
    <col min="16" max="16" width="9.140625" style="1848" hidden="1" customWidth="1"/>
    <col min="17" max="16384" width="9.140625" style="756"/>
  </cols>
  <sheetData>
    <row r="1" spans="1:16" s="768" customFormat="1" ht="36" customHeight="1">
      <c r="A1" s="75" t="s">
        <v>8669</v>
      </c>
      <c r="B1" s="75" t="s">
        <v>10721</v>
      </c>
      <c r="C1" s="763" t="s">
        <v>8670</v>
      </c>
      <c r="D1" s="764" t="s">
        <v>8671</v>
      </c>
      <c r="E1" s="765" t="s">
        <v>8672</v>
      </c>
      <c r="F1" s="766" t="s">
        <v>8673</v>
      </c>
      <c r="G1" s="766" t="s">
        <v>8674</v>
      </c>
      <c r="H1" s="2698" t="s">
        <v>4738</v>
      </c>
      <c r="I1" s="2698"/>
      <c r="J1" s="767" t="s">
        <v>6984</v>
      </c>
      <c r="K1" s="767" t="s">
        <v>5621</v>
      </c>
      <c r="L1" s="720" t="s">
        <v>5622</v>
      </c>
      <c r="M1" s="720" t="s">
        <v>5623</v>
      </c>
      <c r="N1" s="721" t="s">
        <v>6740</v>
      </c>
      <c r="O1" s="722" t="s">
        <v>6741</v>
      </c>
      <c r="P1" s="2098">
        <v>2010</v>
      </c>
    </row>
    <row r="2" spans="1:16" s="724" customFormat="1" ht="12.75" hidden="1" customHeight="1">
      <c r="A2" s="75" t="s">
        <v>8678</v>
      </c>
      <c r="B2" s="75"/>
      <c r="C2" s="84" t="s">
        <v>8679</v>
      </c>
      <c r="D2" s="85" t="s">
        <v>8671</v>
      </c>
      <c r="E2" s="75" t="s">
        <v>8672</v>
      </c>
      <c r="F2" s="766" t="s">
        <v>8673</v>
      </c>
      <c r="G2" s="766" t="s">
        <v>8674</v>
      </c>
      <c r="H2" s="2699" t="s">
        <v>4738</v>
      </c>
      <c r="I2" s="2699"/>
      <c r="J2" s="726" t="s">
        <v>5624</v>
      </c>
      <c r="K2" s="726" t="s">
        <v>5625</v>
      </c>
      <c r="L2" s="299" t="s">
        <v>5626</v>
      </c>
      <c r="M2" s="299" t="s">
        <v>4743</v>
      </c>
      <c r="N2" s="86" t="s">
        <v>8680</v>
      </c>
      <c r="O2" s="86" t="s">
        <v>8682</v>
      </c>
      <c r="P2" s="723"/>
    </row>
    <row r="3" spans="1:16" s="724" customFormat="1" ht="12.75" hidden="1" customHeight="1">
      <c r="A3" s="75" t="s">
        <v>8678</v>
      </c>
      <c r="B3" s="75"/>
      <c r="C3" s="84" t="s">
        <v>8683</v>
      </c>
      <c r="D3" s="85" t="s">
        <v>9328</v>
      </c>
      <c r="E3" s="75" t="s">
        <v>8672</v>
      </c>
      <c r="F3" s="766" t="s">
        <v>8673</v>
      </c>
      <c r="G3" s="766" t="s">
        <v>8674</v>
      </c>
      <c r="H3" s="2700" t="s">
        <v>6985</v>
      </c>
      <c r="I3" s="2700"/>
      <c r="J3" s="726" t="s">
        <v>5627</v>
      </c>
      <c r="K3" s="726" t="s">
        <v>6986</v>
      </c>
      <c r="L3" s="299" t="s">
        <v>5629</v>
      </c>
      <c r="M3" s="299" t="s">
        <v>4747</v>
      </c>
      <c r="N3" s="86" t="s">
        <v>8685</v>
      </c>
      <c r="O3" s="86" t="s">
        <v>8687</v>
      </c>
      <c r="P3" s="723"/>
    </row>
    <row r="4" spans="1:16" s="768" customFormat="1" ht="15.75" customHeight="1">
      <c r="C4" s="769"/>
      <c r="D4" s="769"/>
      <c r="E4" s="769"/>
      <c r="F4" s="769"/>
      <c r="G4" s="769"/>
      <c r="H4" s="769"/>
      <c r="I4" s="769"/>
      <c r="J4" s="769"/>
      <c r="K4" s="769"/>
      <c r="L4" s="770"/>
      <c r="M4" s="770"/>
      <c r="N4" s="228"/>
      <c r="O4" s="771"/>
      <c r="P4" s="2098"/>
    </row>
    <row r="5" spans="1:16" s="768" customFormat="1" ht="15.75" customHeight="1">
      <c r="C5" s="769"/>
      <c r="D5" s="769"/>
      <c r="E5" s="769"/>
      <c r="F5" s="769"/>
      <c r="G5" s="769"/>
      <c r="H5" s="769"/>
      <c r="I5" s="769"/>
      <c r="J5" s="769"/>
      <c r="K5" s="769"/>
      <c r="L5" s="770"/>
      <c r="M5" s="770"/>
      <c r="N5" s="228"/>
      <c r="O5" s="771"/>
      <c r="P5" s="2098"/>
    </row>
    <row r="6" spans="1:16" ht="61.5" customHeight="1">
      <c r="A6" s="309" t="s">
        <v>8688</v>
      </c>
      <c r="B6" s="874"/>
      <c r="C6" s="2701" t="s">
        <v>6987</v>
      </c>
      <c r="D6" s="2701"/>
      <c r="E6" s="2701"/>
      <c r="F6" s="2701"/>
      <c r="G6" s="2701"/>
      <c r="H6" s="2701"/>
      <c r="I6" s="2701"/>
      <c r="J6" s="2701"/>
      <c r="K6" s="2701"/>
      <c r="L6" s="2701"/>
      <c r="M6" s="2701"/>
      <c r="N6" s="2701"/>
      <c r="O6" s="2701"/>
      <c r="P6" s="747"/>
    </row>
    <row r="7" spans="1:16" s="712" customFormat="1" ht="12.75" hidden="1" customHeight="1">
      <c r="A7" s="733" t="s">
        <v>8689</v>
      </c>
      <c r="B7" s="2511"/>
      <c r="C7" s="2694" t="s">
        <v>6988</v>
      </c>
      <c r="D7" s="2694"/>
      <c r="E7" s="2694"/>
      <c r="F7" s="2694"/>
      <c r="G7" s="2694"/>
      <c r="H7" s="2694"/>
      <c r="I7" s="2694"/>
      <c r="J7" s="2694"/>
      <c r="K7" s="2694"/>
      <c r="L7" s="2694"/>
      <c r="M7" s="2694"/>
      <c r="N7" s="2694"/>
      <c r="O7" s="2694"/>
      <c r="P7" s="734"/>
    </row>
    <row r="8" spans="1:16" s="712" customFormat="1" ht="12.75" hidden="1" customHeight="1">
      <c r="A8" s="733" t="s">
        <v>8689</v>
      </c>
      <c r="B8" s="2511"/>
      <c r="C8" s="2694" t="s">
        <v>6989</v>
      </c>
      <c r="D8" s="2694"/>
      <c r="E8" s="2694"/>
      <c r="F8" s="2694"/>
      <c r="G8" s="2694"/>
      <c r="H8" s="2694"/>
      <c r="I8" s="2694"/>
      <c r="J8" s="2694"/>
      <c r="K8" s="2694"/>
      <c r="L8" s="2694"/>
      <c r="M8" s="2694"/>
      <c r="N8" s="2694"/>
      <c r="O8" s="2694"/>
      <c r="P8" s="734"/>
    </row>
    <row r="9" spans="1:16">
      <c r="D9" s="772"/>
      <c r="E9" s="772"/>
      <c r="F9" s="773"/>
      <c r="G9" s="773"/>
      <c r="H9" s="150"/>
      <c r="I9" s="774"/>
      <c r="J9" s="775"/>
      <c r="K9" s="775"/>
      <c r="L9" s="775"/>
      <c r="M9" s="775"/>
      <c r="N9" s="776"/>
      <c r="O9" s="777"/>
      <c r="P9" s="702"/>
    </row>
    <row r="10" spans="1:16">
      <c r="D10" s="772"/>
      <c r="E10" s="772"/>
      <c r="F10" s="773"/>
      <c r="G10" s="773"/>
      <c r="H10" s="150"/>
      <c r="I10" s="774"/>
      <c r="J10" s="775"/>
      <c r="K10" s="775"/>
      <c r="L10" s="775"/>
      <c r="M10" s="775"/>
      <c r="N10" s="776"/>
      <c r="O10" s="777"/>
      <c r="P10" s="702"/>
    </row>
    <row r="11" spans="1:16" ht="23.25">
      <c r="A11" s="88" t="s">
        <v>8692</v>
      </c>
      <c r="B11" s="88"/>
      <c r="C11" s="2697" t="s">
        <v>9504</v>
      </c>
      <c r="D11" s="2697"/>
      <c r="E11" s="2697"/>
      <c r="F11" s="2697"/>
      <c r="G11" s="2697"/>
      <c r="H11" s="2697"/>
      <c r="I11" s="2697"/>
      <c r="J11" s="2697"/>
      <c r="K11" s="2697"/>
      <c r="L11" s="2697"/>
      <c r="M11" s="2697"/>
      <c r="N11" s="2697"/>
      <c r="O11" s="2697"/>
      <c r="P11" s="1849"/>
    </row>
    <row r="12" spans="1:16" s="712" customFormat="1" ht="23.25" hidden="1">
      <c r="A12" s="89" t="s">
        <v>8690</v>
      </c>
      <c r="B12" s="89"/>
      <c r="C12" s="2695" t="s">
        <v>4750</v>
      </c>
      <c r="D12" s="2695"/>
      <c r="E12" s="2695"/>
      <c r="F12" s="2695"/>
      <c r="G12" s="2695"/>
      <c r="H12" s="2695"/>
      <c r="I12" s="2695"/>
      <c r="J12" s="2695"/>
      <c r="K12" s="2695"/>
      <c r="L12" s="2695"/>
      <c r="M12" s="2695"/>
      <c r="N12" s="2695"/>
      <c r="O12" s="2695"/>
      <c r="P12" s="739"/>
    </row>
    <row r="13" spans="1:16" s="712" customFormat="1" ht="23.25" hidden="1">
      <c r="A13" s="89" t="s">
        <v>8690</v>
      </c>
      <c r="B13" s="89"/>
      <c r="C13" s="2695" t="s">
        <v>4751</v>
      </c>
      <c r="D13" s="2695"/>
      <c r="E13" s="2695"/>
      <c r="F13" s="2696"/>
      <c r="G13" s="2695"/>
      <c r="H13" s="2695"/>
      <c r="I13" s="2695"/>
      <c r="J13" s="2695"/>
      <c r="K13" s="2695"/>
      <c r="L13" s="2695"/>
      <c r="M13" s="2695"/>
      <c r="N13" s="2695"/>
      <c r="O13" s="2695"/>
      <c r="P13" s="739"/>
    </row>
    <row r="14" spans="1:16" s="779" customFormat="1" ht="13.5" customHeight="1">
      <c r="A14" s="779">
        <v>1</v>
      </c>
      <c r="B14" s="779">
        <v>1</v>
      </c>
      <c r="C14" s="112" t="s">
        <v>8615</v>
      </c>
      <c r="D14" s="780" t="s">
        <v>6990</v>
      </c>
      <c r="E14" s="1996" t="s">
        <v>4763</v>
      </c>
      <c r="F14" s="2000" t="s">
        <v>9564</v>
      </c>
      <c r="G14" s="1998" t="s">
        <v>9553</v>
      </c>
      <c r="H14" s="781" t="s">
        <v>6991</v>
      </c>
      <c r="I14" s="782" t="s">
        <v>9339</v>
      </c>
      <c r="J14" s="783">
        <v>150</v>
      </c>
      <c r="K14" s="783">
        <v>575</v>
      </c>
      <c r="L14" s="784" t="e">
        <f t="shared" ref="L14:L26" si="0">N14/K14</f>
        <v>#REF!</v>
      </c>
      <c r="M14" s="784" t="e">
        <f t="shared" ref="M14:M26" si="1">N14/J14</f>
        <v>#REF!</v>
      </c>
      <c r="N14" s="785" t="e">
        <f>O14*#REF!</f>
        <v>#REF!</v>
      </c>
      <c r="O14" s="786" t="e">
        <f>P14*#REF!</f>
        <v>#REF!</v>
      </c>
      <c r="P14" s="1848">
        <v>3.69</v>
      </c>
    </row>
    <row r="15" spans="1:16" s="779" customFormat="1" ht="13.5" customHeight="1">
      <c r="A15" s="779">
        <v>1</v>
      </c>
      <c r="B15" s="779">
        <v>1</v>
      </c>
      <c r="C15" s="112" t="s">
        <v>8615</v>
      </c>
      <c r="D15" s="780" t="s">
        <v>6992</v>
      </c>
      <c r="E15" s="1996" t="s">
        <v>4799</v>
      </c>
      <c r="F15" s="2000" t="s">
        <v>9566</v>
      </c>
      <c r="G15" s="1998" t="s">
        <v>9554</v>
      </c>
      <c r="H15" s="781" t="s">
        <v>6993</v>
      </c>
      <c r="I15" s="782" t="s">
        <v>6994</v>
      </c>
      <c r="J15" s="783">
        <v>258</v>
      </c>
      <c r="K15" s="783">
        <v>950</v>
      </c>
      <c r="L15" s="787" t="e">
        <f t="shared" si="0"/>
        <v>#REF!</v>
      </c>
      <c r="M15" s="784" t="e">
        <f t="shared" si="1"/>
        <v>#REF!</v>
      </c>
      <c r="N15" s="785" t="e">
        <f>O15*#REF!</f>
        <v>#REF!</v>
      </c>
      <c r="O15" s="786" t="e">
        <f>P15*#REF!+0.5</f>
        <v>#REF!</v>
      </c>
      <c r="P15" s="1848">
        <v>11.41</v>
      </c>
    </row>
    <row r="16" spans="1:16" s="779" customFormat="1" ht="13.5" customHeight="1">
      <c r="A16" s="779">
        <v>1</v>
      </c>
      <c r="B16" s="779">
        <v>1</v>
      </c>
      <c r="C16" s="112" t="s">
        <v>8615</v>
      </c>
      <c r="D16" s="780" t="s">
        <v>6995</v>
      </c>
      <c r="E16" s="1996" t="s">
        <v>4829</v>
      </c>
      <c r="F16" s="2000" t="s">
        <v>9565</v>
      </c>
      <c r="G16" s="1998" t="s">
        <v>9555</v>
      </c>
      <c r="H16" s="788" t="s">
        <v>8024</v>
      </c>
      <c r="I16" s="782" t="s">
        <v>6996</v>
      </c>
      <c r="J16" s="783">
        <v>129</v>
      </c>
      <c r="K16" s="783">
        <v>475</v>
      </c>
      <c r="L16" s="787" t="e">
        <f t="shared" si="0"/>
        <v>#REF!</v>
      </c>
      <c r="M16" s="784" t="e">
        <f t="shared" si="1"/>
        <v>#REF!</v>
      </c>
      <c r="N16" s="785" t="e">
        <f>O16*#REF!</f>
        <v>#REF!</v>
      </c>
      <c r="O16" s="786" t="e">
        <f>P16*#REF!</f>
        <v>#REF!</v>
      </c>
      <c r="P16" s="1848">
        <v>4.05</v>
      </c>
    </row>
    <row r="17" spans="1:16" s="779" customFormat="1" ht="13.5" customHeight="1">
      <c r="A17" s="779">
        <v>1</v>
      </c>
      <c r="B17" s="779">
        <v>1</v>
      </c>
      <c r="C17" s="112" t="s">
        <v>8615</v>
      </c>
      <c r="D17" s="780" t="s">
        <v>6997</v>
      </c>
      <c r="E17" s="1996" t="s">
        <v>4863</v>
      </c>
      <c r="F17" s="2000" t="s">
        <v>9567</v>
      </c>
      <c r="G17" s="1998" t="s">
        <v>9556</v>
      </c>
      <c r="H17" s="788" t="s">
        <v>6998</v>
      </c>
      <c r="I17" s="782" t="s">
        <v>9339</v>
      </c>
      <c r="J17" s="783">
        <v>250</v>
      </c>
      <c r="K17" s="783">
        <v>960</v>
      </c>
      <c r="L17" s="787" t="e">
        <f t="shared" si="0"/>
        <v>#REF!</v>
      </c>
      <c r="M17" s="784" t="e">
        <f t="shared" si="1"/>
        <v>#REF!</v>
      </c>
      <c r="N17" s="785" t="e">
        <f>O17*#REF!</f>
        <v>#REF!</v>
      </c>
      <c r="O17" s="786" t="e">
        <f>P17*#REF!</f>
        <v>#REF!</v>
      </c>
      <c r="P17" s="1848">
        <v>7.31</v>
      </c>
    </row>
    <row r="18" spans="1:16" s="779" customFormat="1" ht="13.5" customHeight="1">
      <c r="A18" s="779">
        <v>1</v>
      </c>
      <c r="B18" s="779">
        <v>1</v>
      </c>
      <c r="C18" s="257" t="s">
        <v>8615</v>
      </c>
      <c r="D18" s="789" t="s">
        <v>6999</v>
      </c>
      <c r="E18" s="1997" t="s">
        <v>5645</v>
      </c>
      <c r="F18" s="2000" t="s">
        <v>9568</v>
      </c>
      <c r="G18" s="1999" t="s">
        <v>9557</v>
      </c>
      <c r="H18" s="783" t="s">
        <v>8024</v>
      </c>
      <c r="I18" s="783" t="s">
        <v>9339</v>
      </c>
      <c r="J18" s="783">
        <v>100</v>
      </c>
      <c r="K18" s="783">
        <v>380</v>
      </c>
      <c r="L18" s="790" t="e">
        <f t="shared" si="0"/>
        <v>#REF!</v>
      </c>
      <c r="M18" s="791" t="e">
        <f t="shared" si="1"/>
        <v>#REF!</v>
      </c>
      <c r="N18" s="785" t="e">
        <f>O18*#REF!</f>
        <v>#REF!</v>
      </c>
      <c r="O18" s="786" t="e">
        <f>P18*#REF!+0.5</f>
        <v>#REF!</v>
      </c>
      <c r="P18" s="1848">
        <v>11.38</v>
      </c>
    </row>
    <row r="19" spans="1:16" s="779" customFormat="1" ht="13.5" customHeight="1">
      <c r="A19" s="779">
        <v>1</v>
      </c>
      <c r="B19" s="779">
        <v>1</v>
      </c>
      <c r="C19" s="112" t="s">
        <v>8615</v>
      </c>
      <c r="D19" s="780" t="s">
        <v>7000</v>
      </c>
      <c r="E19" s="1996" t="s">
        <v>4931</v>
      </c>
      <c r="F19" s="2000" t="s">
        <v>9569</v>
      </c>
      <c r="G19" s="1998" t="s">
        <v>4931</v>
      </c>
      <c r="H19" s="781" t="s">
        <v>6998</v>
      </c>
      <c r="I19" s="782" t="s">
        <v>9339</v>
      </c>
      <c r="J19" s="783">
        <v>250</v>
      </c>
      <c r="K19" s="783">
        <v>960</v>
      </c>
      <c r="L19" s="787" t="e">
        <f t="shared" si="0"/>
        <v>#REF!</v>
      </c>
      <c r="M19" s="784" t="e">
        <f t="shared" si="1"/>
        <v>#REF!</v>
      </c>
      <c r="N19" s="785" t="e">
        <f>O19*#REF!</f>
        <v>#REF!</v>
      </c>
      <c r="O19" s="786" t="e">
        <f>P19*#REF!</f>
        <v>#REF!</v>
      </c>
      <c r="P19" s="1848">
        <v>8.86</v>
      </c>
    </row>
    <row r="20" spans="1:16" s="779" customFormat="1" ht="13.5" customHeight="1">
      <c r="A20" s="779">
        <v>1</v>
      </c>
      <c r="B20" s="779">
        <v>1</v>
      </c>
      <c r="C20" s="112" t="s">
        <v>8615</v>
      </c>
      <c r="D20" s="780" t="s">
        <v>7001</v>
      </c>
      <c r="E20" s="1996" t="s">
        <v>6436</v>
      </c>
      <c r="F20" s="2000" t="s">
        <v>9570</v>
      </c>
      <c r="G20" s="1998" t="s">
        <v>9558</v>
      </c>
      <c r="H20" s="781" t="s">
        <v>6993</v>
      </c>
      <c r="I20" s="782" t="s">
        <v>6994</v>
      </c>
      <c r="J20" s="783">
        <v>258</v>
      </c>
      <c r="K20" s="783">
        <v>950</v>
      </c>
      <c r="L20" s="787" t="e">
        <f t="shared" si="0"/>
        <v>#REF!</v>
      </c>
      <c r="M20" s="784" t="e">
        <f t="shared" si="1"/>
        <v>#REF!</v>
      </c>
      <c r="N20" s="785" t="e">
        <f>O20*#REF!</f>
        <v>#REF!</v>
      </c>
      <c r="O20" s="786" t="e">
        <f>P20*#REF!</f>
        <v>#REF!</v>
      </c>
      <c r="P20" s="1848">
        <v>8.7100000000000009</v>
      </c>
    </row>
    <row r="21" spans="1:16" s="779" customFormat="1" ht="13.5" customHeight="1">
      <c r="A21" s="779">
        <v>1</v>
      </c>
      <c r="B21" s="779">
        <v>1</v>
      </c>
      <c r="C21" s="112" t="s">
        <v>8615</v>
      </c>
      <c r="D21" s="780" t="s">
        <v>7002</v>
      </c>
      <c r="E21" s="1996" t="s">
        <v>6482</v>
      </c>
      <c r="F21" s="2000" t="s">
        <v>9571</v>
      </c>
      <c r="G21" s="1998" t="s">
        <v>9559</v>
      </c>
      <c r="H21" s="781" t="s">
        <v>6993</v>
      </c>
      <c r="I21" s="782" t="s">
        <v>6994</v>
      </c>
      <c r="J21" s="783">
        <v>258</v>
      </c>
      <c r="K21" s="783">
        <v>950</v>
      </c>
      <c r="L21" s="787" t="e">
        <f t="shared" si="0"/>
        <v>#REF!</v>
      </c>
      <c r="M21" s="784" t="e">
        <f t="shared" si="1"/>
        <v>#REF!</v>
      </c>
      <c r="N21" s="785" t="e">
        <f>O21*#REF!</f>
        <v>#REF!</v>
      </c>
      <c r="O21" s="786" t="e">
        <f>P21*#REF!+0.5</f>
        <v>#REF!</v>
      </c>
      <c r="P21" s="1848">
        <v>11.28</v>
      </c>
    </row>
    <row r="22" spans="1:16" s="779" customFormat="1" ht="13.5" customHeight="1">
      <c r="A22" s="779">
        <v>1</v>
      </c>
      <c r="B22" s="779">
        <v>1</v>
      </c>
      <c r="C22" s="112" t="s">
        <v>8615</v>
      </c>
      <c r="D22" s="780" t="s">
        <v>7003</v>
      </c>
      <c r="E22" s="1996" t="s">
        <v>6518</v>
      </c>
      <c r="F22" s="2000" t="s">
        <v>9572</v>
      </c>
      <c r="G22" s="1998" t="s">
        <v>9560</v>
      </c>
      <c r="H22" s="781" t="s">
        <v>6993</v>
      </c>
      <c r="I22" s="782" t="s">
        <v>6994</v>
      </c>
      <c r="J22" s="783">
        <v>258</v>
      </c>
      <c r="K22" s="783">
        <v>950</v>
      </c>
      <c r="L22" s="787" t="e">
        <f t="shared" si="0"/>
        <v>#REF!</v>
      </c>
      <c r="M22" s="784" t="e">
        <f t="shared" si="1"/>
        <v>#REF!</v>
      </c>
      <c r="N22" s="785" t="e">
        <f>O22*#REF!</f>
        <v>#REF!</v>
      </c>
      <c r="O22" s="786" t="e">
        <f>P22*#REF!+0.5</f>
        <v>#REF!</v>
      </c>
      <c r="P22" s="1848">
        <v>10.45</v>
      </c>
    </row>
    <row r="23" spans="1:16" s="779" customFormat="1" ht="13.5" customHeight="1">
      <c r="A23" s="779">
        <v>1</v>
      </c>
      <c r="B23" s="779">
        <v>1</v>
      </c>
      <c r="C23" s="112" t="s">
        <v>8615</v>
      </c>
      <c r="D23" s="780" t="s">
        <v>7004</v>
      </c>
      <c r="E23" s="1996" t="s">
        <v>7788</v>
      </c>
      <c r="F23" s="2000" t="s">
        <v>9573</v>
      </c>
      <c r="G23" s="1998" t="s">
        <v>9561</v>
      </c>
      <c r="H23" s="781" t="s">
        <v>6993</v>
      </c>
      <c r="I23" s="782" t="s">
        <v>6994</v>
      </c>
      <c r="J23" s="783">
        <v>258</v>
      </c>
      <c r="K23" s="783">
        <v>950</v>
      </c>
      <c r="L23" s="787" t="e">
        <f t="shared" si="0"/>
        <v>#REF!</v>
      </c>
      <c r="M23" s="784" t="e">
        <f t="shared" si="1"/>
        <v>#REF!</v>
      </c>
      <c r="N23" s="785" t="e">
        <f>O23*#REF!</f>
        <v>#REF!</v>
      </c>
      <c r="O23" s="786" t="e">
        <f>P23*#REF!+0.5</f>
        <v>#REF!</v>
      </c>
      <c r="P23" s="1848">
        <v>21.6</v>
      </c>
    </row>
    <row r="24" spans="1:16" s="779" customFormat="1" ht="13.5" customHeight="1">
      <c r="A24" s="779">
        <v>1</v>
      </c>
      <c r="B24" s="779">
        <v>1</v>
      </c>
      <c r="C24" s="112" t="s">
        <v>8615</v>
      </c>
      <c r="D24" s="780" t="s">
        <v>7005</v>
      </c>
      <c r="E24" s="1996" t="s">
        <v>7816</v>
      </c>
      <c r="F24" s="2000" t="s">
        <v>9574</v>
      </c>
      <c r="G24" s="1998" t="s">
        <v>7816</v>
      </c>
      <c r="H24" s="781" t="s">
        <v>6998</v>
      </c>
      <c r="I24" s="782" t="s">
        <v>9339</v>
      </c>
      <c r="J24" s="783">
        <v>250</v>
      </c>
      <c r="K24" s="783">
        <v>960</v>
      </c>
      <c r="L24" s="787" t="e">
        <f t="shared" si="0"/>
        <v>#REF!</v>
      </c>
      <c r="M24" s="784" t="e">
        <f t="shared" si="1"/>
        <v>#REF!</v>
      </c>
      <c r="N24" s="785" t="e">
        <f>O24*#REF!</f>
        <v>#REF!</v>
      </c>
      <c r="O24" s="786" t="e">
        <f>P24*#REF!+0.5</f>
        <v>#REF!</v>
      </c>
      <c r="P24" s="1848">
        <v>11.35</v>
      </c>
    </row>
    <row r="25" spans="1:16" s="779" customFormat="1" ht="13.5" customHeight="1">
      <c r="A25" s="779">
        <v>1</v>
      </c>
      <c r="B25" s="779">
        <v>1</v>
      </c>
      <c r="C25" s="112" t="s">
        <v>8615</v>
      </c>
      <c r="D25" s="780" t="s">
        <v>7006</v>
      </c>
      <c r="E25" s="1997" t="s">
        <v>7849</v>
      </c>
      <c r="F25" s="2000" t="s">
        <v>9575</v>
      </c>
      <c r="G25" s="1999" t="s">
        <v>9562</v>
      </c>
      <c r="H25" s="781" t="s">
        <v>6991</v>
      </c>
      <c r="I25" s="782" t="s">
        <v>7007</v>
      </c>
      <c r="J25" s="783">
        <v>204</v>
      </c>
      <c r="K25" s="783">
        <v>680</v>
      </c>
      <c r="L25" s="787" t="e">
        <f t="shared" si="0"/>
        <v>#REF!</v>
      </c>
      <c r="M25" s="784" t="e">
        <f t="shared" si="1"/>
        <v>#REF!</v>
      </c>
      <c r="N25" s="785" t="e">
        <f>O25*#REF!</f>
        <v>#REF!</v>
      </c>
      <c r="O25" s="786" t="e">
        <f>P25*#REF!+1</f>
        <v>#REF!</v>
      </c>
      <c r="P25" s="1848">
        <v>79.19</v>
      </c>
    </row>
    <row r="26" spans="1:16" s="779" customFormat="1" ht="13.5" customHeight="1">
      <c r="A26" s="779">
        <v>1</v>
      </c>
      <c r="B26" s="779">
        <v>1</v>
      </c>
      <c r="C26" s="112" t="s">
        <v>8615</v>
      </c>
      <c r="D26" s="780" t="s">
        <v>7008</v>
      </c>
      <c r="E26" s="1997" t="s">
        <v>7881</v>
      </c>
      <c r="F26" s="2000" t="s">
        <v>9576</v>
      </c>
      <c r="G26" s="1999" t="s">
        <v>9563</v>
      </c>
      <c r="H26" s="781" t="s">
        <v>6991</v>
      </c>
      <c r="I26" s="782" t="s">
        <v>7007</v>
      </c>
      <c r="J26" s="783">
        <v>204</v>
      </c>
      <c r="K26" s="783">
        <v>680</v>
      </c>
      <c r="L26" s="787" t="e">
        <f t="shared" si="0"/>
        <v>#REF!</v>
      </c>
      <c r="M26" s="784" t="e">
        <f t="shared" si="1"/>
        <v>#REF!</v>
      </c>
      <c r="N26" s="785" t="e">
        <f>O26*#REF!</f>
        <v>#REF!</v>
      </c>
      <c r="O26" s="786" t="e">
        <f>P26*#REF!+1</f>
        <v>#REF!</v>
      </c>
      <c r="P26" s="1848">
        <v>124.43</v>
      </c>
    </row>
    <row r="29" spans="1:16" ht="23.25">
      <c r="A29" s="88" t="s">
        <v>8692</v>
      </c>
      <c r="B29" s="88"/>
      <c r="C29" s="2697" t="s">
        <v>9505</v>
      </c>
      <c r="D29" s="2697"/>
      <c r="E29" s="2697"/>
      <c r="F29" s="2697"/>
      <c r="G29" s="2697"/>
      <c r="H29" s="2697"/>
      <c r="I29" s="2697"/>
      <c r="J29" s="2697"/>
      <c r="K29" s="2697"/>
      <c r="L29" s="2697"/>
      <c r="M29" s="2697"/>
      <c r="N29" s="2697"/>
      <c r="O29" s="2697"/>
    </row>
    <row r="30" spans="1:16" s="712" customFormat="1" ht="23.25" hidden="1">
      <c r="A30" s="89" t="s">
        <v>8690</v>
      </c>
      <c r="B30" s="89"/>
      <c r="C30" s="2691" t="s">
        <v>7901</v>
      </c>
      <c r="D30" s="2691"/>
      <c r="E30" s="2691"/>
      <c r="F30" s="2691"/>
      <c r="G30" s="2691"/>
      <c r="H30" s="2691"/>
      <c r="I30" s="2691"/>
      <c r="J30" s="2691"/>
      <c r="K30" s="2691"/>
      <c r="L30" s="2691"/>
      <c r="M30" s="2691"/>
      <c r="N30" s="2691"/>
      <c r="O30" s="2691"/>
      <c r="P30" s="711"/>
    </row>
    <row r="31" spans="1:16" s="712" customFormat="1" ht="23.25" hidden="1">
      <c r="A31" s="89" t="s">
        <v>8690</v>
      </c>
      <c r="B31" s="89"/>
      <c r="C31" s="2691" t="s">
        <v>7902</v>
      </c>
      <c r="D31" s="2691"/>
      <c r="E31" s="2691"/>
      <c r="F31" s="2691"/>
      <c r="G31" s="2691"/>
      <c r="H31" s="2691"/>
      <c r="I31" s="2691"/>
      <c r="J31" s="2691"/>
      <c r="K31" s="2691"/>
      <c r="L31" s="2691"/>
      <c r="M31" s="2691"/>
      <c r="N31" s="2691"/>
      <c r="O31" s="2691"/>
      <c r="P31" s="711"/>
    </row>
    <row r="32" spans="1:16" s="779" customFormat="1" ht="28.5" customHeight="1">
      <c r="A32" s="779">
        <v>1</v>
      </c>
      <c r="B32" s="779">
        <v>1</v>
      </c>
      <c r="C32" s="112" t="s">
        <v>8615</v>
      </c>
      <c r="D32" s="780" t="s">
        <v>7009</v>
      </c>
      <c r="E32" s="751" t="s">
        <v>7904</v>
      </c>
      <c r="F32" s="741" t="s">
        <v>9588</v>
      </c>
      <c r="G32" s="741" t="s">
        <v>9582</v>
      </c>
      <c r="H32" s="781" t="s">
        <v>6993</v>
      </c>
      <c r="I32" s="782" t="s">
        <v>6994</v>
      </c>
      <c r="J32" s="783">
        <v>258</v>
      </c>
      <c r="K32" s="783">
        <v>950</v>
      </c>
      <c r="L32" s="787" t="e">
        <f t="shared" ref="L32:L42" si="2">N32/K32</f>
        <v>#REF!</v>
      </c>
      <c r="M32" s="784" t="e">
        <f t="shared" ref="M32:M42" si="3">N32/J32</f>
        <v>#REF!</v>
      </c>
      <c r="N32" s="785" t="e">
        <f>O32*#REF!</f>
        <v>#REF!</v>
      </c>
      <c r="O32" s="786" t="e">
        <f>P32*#REF!+0.5</f>
        <v>#REF!</v>
      </c>
      <c r="P32" s="1848">
        <v>10.78</v>
      </c>
    </row>
    <row r="33" spans="1:16" s="779" customFormat="1" ht="13.5" customHeight="1">
      <c r="A33" s="779">
        <v>1</v>
      </c>
      <c r="B33" s="779">
        <v>1</v>
      </c>
      <c r="C33" s="792" t="s">
        <v>8615</v>
      </c>
      <c r="D33" s="793" t="s">
        <v>7010</v>
      </c>
      <c r="E33" s="752" t="s">
        <v>7926</v>
      </c>
      <c r="F33" s="202" t="s">
        <v>9577</v>
      </c>
      <c r="G33" s="794" t="s">
        <v>9583</v>
      </c>
      <c r="H33" s="795" t="s">
        <v>6998</v>
      </c>
      <c r="I33" s="796" t="s">
        <v>9339</v>
      </c>
      <c r="J33" s="797">
        <v>250</v>
      </c>
      <c r="K33" s="797">
        <v>960</v>
      </c>
      <c r="L33" s="798" t="e">
        <f t="shared" si="2"/>
        <v>#REF!</v>
      </c>
      <c r="M33" s="784" t="e">
        <f t="shared" si="3"/>
        <v>#REF!</v>
      </c>
      <c r="N33" s="785" t="e">
        <f>O33*#REF!</f>
        <v>#REF!</v>
      </c>
      <c r="O33" s="786" t="e">
        <f>P33*#REF!+1</f>
        <v>#REF!</v>
      </c>
      <c r="P33" s="1848">
        <v>53.25</v>
      </c>
    </row>
    <row r="34" spans="1:16" s="779" customFormat="1" ht="28.5" customHeight="1">
      <c r="A34" s="779">
        <v>1</v>
      </c>
      <c r="B34" s="779">
        <v>1</v>
      </c>
      <c r="C34" s="112" t="s">
        <v>8615</v>
      </c>
      <c r="D34" s="780" t="s">
        <v>7011</v>
      </c>
      <c r="E34" s="751" t="s">
        <v>7942</v>
      </c>
      <c r="F34" s="202" t="s">
        <v>9589</v>
      </c>
      <c r="G34" s="741" t="s">
        <v>9581</v>
      </c>
      <c r="H34" s="781" t="s">
        <v>6993</v>
      </c>
      <c r="I34" s="782" t="s">
        <v>6994</v>
      </c>
      <c r="J34" s="783">
        <v>258</v>
      </c>
      <c r="K34" s="783">
        <v>950</v>
      </c>
      <c r="L34" s="787" t="e">
        <f t="shared" si="2"/>
        <v>#REF!</v>
      </c>
      <c r="M34" s="784" t="e">
        <f t="shared" si="3"/>
        <v>#REF!</v>
      </c>
      <c r="N34" s="785" t="e">
        <f>O34*#REF!</f>
        <v>#REF!</v>
      </c>
      <c r="O34" s="786" t="e">
        <f>P34*#REF!+0.5</f>
        <v>#REF!</v>
      </c>
      <c r="P34" s="1848">
        <v>10.97</v>
      </c>
    </row>
    <row r="35" spans="1:16" s="779" customFormat="1" ht="13.5" customHeight="1">
      <c r="A35" s="779">
        <v>1</v>
      </c>
      <c r="B35" s="779">
        <v>1</v>
      </c>
      <c r="C35" s="112" t="s">
        <v>8615</v>
      </c>
      <c r="D35" s="780" t="s">
        <v>7012</v>
      </c>
      <c r="E35" s="752" t="s">
        <v>7013</v>
      </c>
      <c r="F35" s="752" t="s">
        <v>9590</v>
      </c>
      <c r="G35" s="752" t="s">
        <v>9579</v>
      </c>
      <c r="H35" s="781" t="s">
        <v>6993</v>
      </c>
      <c r="I35" s="782" t="s">
        <v>6994</v>
      </c>
      <c r="J35" s="783">
        <v>258</v>
      </c>
      <c r="K35" s="783">
        <v>950</v>
      </c>
      <c r="L35" s="787" t="e">
        <f t="shared" si="2"/>
        <v>#REF!</v>
      </c>
      <c r="M35" s="784" t="e">
        <f t="shared" si="3"/>
        <v>#REF!</v>
      </c>
      <c r="N35" s="785" t="e">
        <f>O35*#REF!</f>
        <v>#REF!</v>
      </c>
      <c r="O35" s="786" t="e">
        <f>P35*#REF!+0.5</f>
        <v>#REF!</v>
      </c>
      <c r="P35" s="1848">
        <v>15.9</v>
      </c>
    </row>
    <row r="36" spans="1:16" s="779" customFormat="1" ht="13.5" customHeight="1">
      <c r="A36" s="779">
        <v>1</v>
      </c>
      <c r="B36" s="779">
        <v>1</v>
      </c>
      <c r="C36" s="112" t="s">
        <v>8615</v>
      </c>
      <c r="D36" s="780" t="s">
        <v>7014</v>
      </c>
      <c r="E36" s="741" t="s">
        <v>5671</v>
      </c>
      <c r="F36" s="741" t="s">
        <v>9591</v>
      </c>
      <c r="G36" s="741" t="s">
        <v>9584</v>
      </c>
      <c r="H36" s="781" t="s">
        <v>8024</v>
      </c>
      <c r="I36" s="782" t="s">
        <v>6996</v>
      </c>
      <c r="J36" s="783">
        <v>129</v>
      </c>
      <c r="K36" s="783">
        <v>475</v>
      </c>
      <c r="L36" s="787" t="e">
        <f t="shared" si="2"/>
        <v>#REF!</v>
      </c>
      <c r="M36" s="784" t="e">
        <f t="shared" si="3"/>
        <v>#REF!</v>
      </c>
      <c r="N36" s="785" t="e">
        <f>O36*#REF!</f>
        <v>#REF!</v>
      </c>
      <c r="O36" s="786" t="e">
        <f>P36*#REF!</f>
        <v>#REF!</v>
      </c>
      <c r="P36" s="1848">
        <v>5.21</v>
      </c>
    </row>
    <row r="37" spans="1:16" s="779" customFormat="1" ht="13.5" customHeight="1">
      <c r="A37" s="779">
        <v>1</v>
      </c>
      <c r="B37" s="779">
        <v>1</v>
      </c>
      <c r="C37" s="112" t="s">
        <v>8615</v>
      </c>
      <c r="D37" s="780" t="s">
        <v>7015</v>
      </c>
      <c r="E37" s="741" t="s">
        <v>7996</v>
      </c>
      <c r="F37" s="741" t="s">
        <v>9592</v>
      </c>
      <c r="G37" s="741" t="s">
        <v>9580</v>
      </c>
      <c r="H37" s="781" t="s">
        <v>7843</v>
      </c>
      <c r="I37" s="782" t="s">
        <v>7016</v>
      </c>
      <c r="J37" s="783">
        <v>65</v>
      </c>
      <c r="K37" s="783">
        <v>235</v>
      </c>
      <c r="L37" s="787" t="e">
        <f t="shared" si="2"/>
        <v>#REF!</v>
      </c>
      <c r="M37" s="784" t="e">
        <f t="shared" si="3"/>
        <v>#REF!</v>
      </c>
      <c r="N37" s="785" t="e">
        <f>O37*#REF!</f>
        <v>#REF!</v>
      </c>
      <c r="O37" s="786" t="e">
        <f>P37*#REF!</f>
        <v>#REF!</v>
      </c>
      <c r="P37" s="1848">
        <v>5.79</v>
      </c>
    </row>
    <row r="38" spans="1:16" s="779" customFormat="1" ht="13.5" customHeight="1">
      <c r="A38" s="779">
        <v>1</v>
      </c>
      <c r="B38" s="779">
        <v>1</v>
      </c>
      <c r="C38" s="112" t="s">
        <v>8615</v>
      </c>
      <c r="D38" s="780" t="s">
        <v>7017</v>
      </c>
      <c r="E38" s="741" t="s">
        <v>8008</v>
      </c>
      <c r="F38" s="741" t="s">
        <v>5676</v>
      </c>
      <c r="G38" s="741" t="s">
        <v>8010</v>
      </c>
      <c r="H38" s="781" t="s">
        <v>7843</v>
      </c>
      <c r="I38" s="782" t="s">
        <v>7016</v>
      </c>
      <c r="J38" s="783">
        <v>65</v>
      </c>
      <c r="K38" s="783">
        <v>235</v>
      </c>
      <c r="L38" s="787" t="e">
        <f t="shared" si="2"/>
        <v>#REF!</v>
      </c>
      <c r="M38" s="784" t="e">
        <f t="shared" si="3"/>
        <v>#REF!</v>
      </c>
      <c r="N38" s="785" t="e">
        <f>O38*#REF!</f>
        <v>#REF!</v>
      </c>
      <c r="O38" s="786" t="e">
        <f>P38*#REF!+1</f>
        <v>#REF!</v>
      </c>
      <c r="P38" s="1848">
        <v>20.72</v>
      </c>
    </row>
    <row r="39" spans="1:16" s="779" customFormat="1" ht="13.5" customHeight="1">
      <c r="A39" s="779">
        <v>1</v>
      </c>
      <c r="B39" s="779">
        <v>1</v>
      </c>
      <c r="C39" s="112" t="s">
        <v>8615</v>
      </c>
      <c r="D39" s="780" t="s">
        <v>7018</v>
      </c>
      <c r="E39" s="741" t="s">
        <v>9126</v>
      </c>
      <c r="F39" s="741" t="s">
        <v>9578</v>
      </c>
      <c r="G39" s="741" t="s">
        <v>9585</v>
      </c>
      <c r="H39" s="781" t="s">
        <v>8024</v>
      </c>
      <c r="I39" s="782" t="s">
        <v>6996</v>
      </c>
      <c r="J39" s="783">
        <v>129</v>
      </c>
      <c r="K39" s="783">
        <v>475</v>
      </c>
      <c r="L39" s="787" t="e">
        <f t="shared" si="2"/>
        <v>#REF!</v>
      </c>
      <c r="M39" s="784" t="e">
        <f t="shared" si="3"/>
        <v>#REF!</v>
      </c>
      <c r="N39" s="785" t="e">
        <f>O39*#REF!</f>
        <v>#REF!</v>
      </c>
      <c r="O39" s="786" t="e">
        <f>P39*#REF!</f>
        <v>#REF!</v>
      </c>
      <c r="P39" s="1848">
        <v>4.41</v>
      </c>
    </row>
    <row r="40" spans="1:16" s="779" customFormat="1" ht="13.5" customHeight="1">
      <c r="A40" s="779">
        <v>1</v>
      </c>
      <c r="B40" s="779">
        <v>1</v>
      </c>
      <c r="C40" s="112" t="s">
        <v>8615</v>
      </c>
      <c r="D40" s="780" t="s">
        <v>7019</v>
      </c>
      <c r="E40" s="741" t="s">
        <v>9145</v>
      </c>
      <c r="F40" s="2001" t="s">
        <v>9593</v>
      </c>
      <c r="G40" s="741" t="s">
        <v>9586</v>
      </c>
      <c r="H40" s="781" t="s">
        <v>8024</v>
      </c>
      <c r="I40" s="782" t="s">
        <v>7020</v>
      </c>
      <c r="J40" s="783">
        <v>148</v>
      </c>
      <c r="K40" s="783">
        <v>475</v>
      </c>
      <c r="L40" s="787" t="e">
        <f t="shared" si="2"/>
        <v>#REF!</v>
      </c>
      <c r="M40" s="784" t="e">
        <f t="shared" si="3"/>
        <v>#REF!</v>
      </c>
      <c r="N40" s="785" t="e">
        <f>O40*#REF!</f>
        <v>#REF!</v>
      </c>
      <c r="O40" s="786" t="e">
        <f>P40*#REF!+1</f>
        <v>#REF!</v>
      </c>
      <c r="P40" s="1848">
        <v>145.15</v>
      </c>
    </row>
    <row r="41" spans="1:16" s="747" customFormat="1" ht="13.5" hidden="1" customHeight="1">
      <c r="A41" s="747">
        <v>0</v>
      </c>
      <c r="C41" s="799" t="s">
        <v>8615</v>
      </c>
      <c r="D41" s="800" t="s">
        <v>7021</v>
      </c>
      <c r="E41" s="741" t="s">
        <v>5683</v>
      </c>
      <c r="F41" s="801"/>
      <c r="G41" s="801"/>
      <c r="H41" s="742" t="s">
        <v>5686</v>
      </c>
      <c r="I41" s="742" t="s">
        <v>5686</v>
      </c>
      <c r="J41" s="743">
        <v>240</v>
      </c>
      <c r="K41" s="743">
        <v>460</v>
      </c>
      <c r="L41" s="802" t="e">
        <f t="shared" si="2"/>
        <v>#REF!</v>
      </c>
      <c r="M41" s="744" t="e">
        <f t="shared" si="3"/>
        <v>#REF!</v>
      </c>
      <c r="N41" s="745" t="e">
        <f>O41*#REF!</f>
        <v>#REF!</v>
      </c>
      <c r="O41" s="803" t="e">
        <f>P41*#REF!+0.5</f>
        <v>#REF!</v>
      </c>
      <c r="P41" s="711"/>
    </row>
    <row r="42" spans="1:16" s="779" customFormat="1" ht="13.5" customHeight="1">
      <c r="A42" s="779">
        <v>1</v>
      </c>
      <c r="B42" s="779">
        <v>1</v>
      </c>
      <c r="C42" s="112" t="s">
        <v>8615</v>
      </c>
      <c r="D42" s="780" t="s">
        <v>7022</v>
      </c>
      <c r="E42" s="741" t="s">
        <v>9155</v>
      </c>
      <c r="F42" s="741" t="s">
        <v>9594</v>
      </c>
      <c r="G42" s="741" t="s">
        <v>9587</v>
      </c>
      <c r="H42" s="781" t="s">
        <v>6993</v>
      </c>
      <c r="I42" s="782" t="s">
        <v>6994</v>
      </c>
      <c r="J42" s="783">
        <v>258</v>
      </c>
      <c r="K42" s="783">
        <v>950</v>
      </c>
      <c r="L42" s="787" t="e">
        <f t="shared" si="2"/>
        <v>#REF!</v>
      </c>
      <c r="M42" s="784" t="e">
        <f t="shared" si="3"/>
        <v>#REF!</v>
      </c>
      <c r="N42" s="785" t="e">
        <f>O42*#REF!</f>
        <v>#REF!</v>
      </c>
      <c r="O42" s="786" t="e">
        <f>P42*#REF!+0.5</f>
        <v>#REF!</v>
      </c>
      <c r="P42" s="1848">
        <v>11.92</v>
      </c>
    </row>
    <row r="45" spans="1:16" ht="23.25">
      <c r="A45" s="88" t="s">
        <v>8692</v>
      </c>
      <c r="B45" s="88"/>
      <c r="C45" s="2697" t="s">
        <v>9506</v>
      </c>
      <c r="D45" s="2697"/>
      <c r="E45" s="2697"/>
      <c r="F45" s="2697"/>
      <c r="G45" s="2697"/>
      <c r="H45" s="2697"/>
      <c r="I45" s="2697"/>
      <c r="J45" s="2697"/>
      <c r="K45" s="2697"/>
      <c r="L45" s="2697"/>
      <c r="M45" s="2697"/>
      <c r="N45" s="2697"/>
      <c r="O45" s="2697"/>
    </row>
    <row r="46" spans="1:16" s="712" customFormat="1" ht="23.25" hidden="1">
      <c r="A46" s="89" t="s">
        <v>8690</v>
      </c>
      <c r="B46" s="89"/>
      <c r="C46" s="2691" t="s">
        <v>9177</v>
      </c>
      <c r="D46" s="2691"/>
      <c r="E46" s="2691"/>
      <c r="F46" s="2691"/>
      <c r="G46" s="2691"/>
      <c r="H46" s="2691"/>
      <c r="I46" s="2691"/>
      <c r="J46" s="2691"/>
      <c r="K46" s="2691"/>
      <c r="L46" s="2691"/>
      <c r="M46" s="2691"/>
      <c r="N46" s="2691"/>
      <c r="O46" s="2691"/>
      <c r="P46" s="711"/>
    </row>
    <row r="47" spans="1:16" s="712" customFormat="1" ht="23.25" hidden="1">
      <c r="A47" s="89" t="s">
        <v>8690</v>
      </c>
      <c r="B47" s="89"/>
      <c r="C47" s="2691" t="s">
        <v>9178</v>
      </c>
      <c r="D47" s="2691"/>
      <c r="E47" s="2691"/>
      <c r="F47" s="2691"/>
      <c r="G47" s="2668"/>
      <c r="H47" s="2691"/>
      <c r="I47" s="2691"/>
      <c r="J47" s="2691"/>
      <c r="K47" s="2691"/>
      <c r="L47" s="2691"/>
      <c r="M47" s="2691"/>
      <c r="N47" s="2691"/>
      <c r="O47" s="2691"/>
      <c r="P47" s="711"/>
    </row>
    <row r="48" spans="1:16" s="779" customFormat="1" ht="13.5" customHeight="1">
      <c r="A48" s="779">
        <v>1</v>
      </c>
      <c r="B48" s="779">
        <v>1</v>
      </c>
      <c r="C48" s="112" t="s">
        <v>8615</v>
      </c>
      <c r="D48" s="780" t="s">
        <v>7023</v>
      </c>
      <c r="E48" s="741" t="s">
        <v>9195</v>
      </c>
      <c r="F48" s="2000" t="s">
        <v>9597</v>
      </c>
      <c r="G48" s="741" t="s">
        <v>9600</v>
      </c>
      <c r="H48" s="2002" t="s">
        <v>6993</v>
      </c>
      <c r="I48" s="782" t="s">
        <v>6994</v>
      </c>
      <c r="J48" s="783">
        <v>258</v>
      </c>
      <c r="K48" s="783">
        <v>950</v>
      </c>
      <c r="L48" s="787" t="e">
        <f>N48/K48</f>
        <v>#REF!</v>
      </c>
      <c r="M48" s="784" t="e">
        <f>N48/J48</f>
        <v>#REF!</v>
      </c>
      <c r="N48" s="785" t="e">
        <f>O48*#REF!</f>
        <v>#REF!</v>
      </c>
      <c r="O48" s="786" t="e">
        <f>P48*#REF!+1</f>
        <v>#REF!</v>
      </c>
      <c r="P48" s="1848">
        <v>27.54</v>
      </c>
    </row>
    <row r="49" spans="1:16" s="779" customFormat="1" ht="13.5" customHeight="1">
      <c r="A49" s="779">
        <v>1</v>
      </c>
      <c r="B49" s="779">
        <v>1</v>
      </c>
      <c r="C49" s="112" t="s">
        <v>8615</v>
      </c>
      <c r="D49" s="780" t="s">
        <v>7024</v>
      </c>
      <c r="E49" s="752" t="s">
        <v>5691</v>
      </c>
      <c r="F49" s="2000" t="s">
        <v>9598</v>
      </c>
      <c r="G49" s="752" t="s">
        <v>9601</v>
      </c>
      <c r="H49" s="2002" t="s">
        <v>8025</v>
      </c>
      <c r="I49" s="781" t="s">
        <v>7025</v>
      </c>
      <c r="J49" s="783">
        <v>31</v>
      </c>
      <c r="K49" s="783">
        <v>345</v>
      </c>
      <c r="L49" s="787" t="e">
        <f>N49/K49</f>
        <v>#REF!</v>
      </c>
      <c r="M49" s="784" t="e">
        <f>N49/J49</f>
        <v>#REF!</v>
      </c>
      <c r="N49" s="785" t="e">
        <f>O49*#REF!</f>
        <v>#REF!</v>
      </c>
      <c r="O49" s="786" t="e">
        <f>P49*#REF!+1</f>
        <v>#REF!</v>
      </c>
      <c r="P49" s="1848">
        <v>25.72</v>
      </c>
    </row>
    <row r="50" spans="1:16" s="779" customFormat="1" ht="13.5" customHeight="1">
      <c r="A50" s="779">
        <v>1</v>
      </c>
      <c r="B50" s="779">
        <v>1</v>
      </c>
      <c r="C50" s="112" t="s">
        <v>8615</v>
      </c>
      <c r="D50" s="780" t="s">
        <v>7026</v>
      </c>
      <c r="E50" s="741" t="s">
        <v>9238</v>
      </c>
      <c r="F50" s="2000" t="s">
        <v>9599</v>
      </c>
      <c r="G50" s="741" t="s">
        <v>9603</v>
      </c>
      <c r="H50" s="2002" t="s">
        <v>6993</v>
      </c>
      <c r="I50" s="782" t="s">
        <v>6994</v>
      </c>
      <c r="J50" s="783">
        <v>258</v>
      </c>
      <c r="K50" s="783">
        <v>950</v>
      </c>
      <c r="L50" s="787" t="e">
        <f>N50/K50</f>
        <v>#REF!</v>
      </c>
      <c r="M50" s="784" t="e">
        <f>N50/J50</f>
        <v>#REF!</v>
      </c>
      <c r="N50" s="785" t="e">
        <f>O50*#REF!</f>
        <v>#REF!</v>
      </c>
      <c r="O50" s="786" t="e">
        <f>P50*#REF!+0.5</f>
        <v>#REF!</v>
      </c>
      <c r="P50" s="1848">
        <v>9.15</v>
      </c>
    </row>
    <row r="51" spans="1:16" s="779" customFormat="1" ht="13.5" customHeight="1">
      <c r="A51" s="779">
        <v>1</v>
      </c>
      <c r="B51" s="779">
        <v>1</v>
      </c>
      <c r="C51" s="112" t="s">
        <v>8615</v>
      </c>
      <c r="D51" s="780" t="s">
        <v>7027</v>
      </c>
      <c r="E51" s="741" t="s">
        <v>8215</v>
      </c>
      <c r="F51" s="2000" t="s">
        <v>9595</v>
      </c>
      <c r="G51" s="741" t="s">
        <v>9602</v>
      </c>
      <c r="H51" s="2002" t="s">
        <v>6998</v>
      </c>
      <c r="I51" s="782" t="s">
        <v>9339</v>
      </c>
      <c r="J51" s="783">
        <v>250</v>
      </c>
      <c r="K51" s="783">
        <v>960</v>
      </c>
      <c r="L51" s="787" t="e">
        <f>N51/K51</f>
        <v>#REF!</v>
      </c>
      <c r="M51" s="784" t="e">
        <f>N51/J51</f>
        <v>#REF!</v>
      </c>
      <c r="N51" s="785" t="e">
        <f>O51*#REF!</f>
        <v>#REF!</v>
      </c>
      <c r="O51" s="786" t="e">
        <f>P51*#REF!+0.5</f>
        <v>#REF!</v>
      </c>
      <c r="P51" s="1848">
        <v>9.25</v>
      </c>
    </row>
    <row r="52" spans="1:16" s="779" customFormat="1" ht="13.5" customHeight="1">
      <c r="A52" s="779">
        <v>1</v>
      </c>
      <c r="B52" s="779">
        <v>1</v>
      </c>
      <c r="C52" s="112" t="s">
        <v>8615</v>
      </c>
      <c r="D52" s="780" t="s">
        <v>7028</v>
      </c>
      <c r="E52" s="741" t="s">
        <v>8270</v>
      </c>
      <c r="F52" s="2000" t="s">
        <v>9596</v>
      </c>
      <c r="G52" s="741" t="s">
        <v>8270</v>
      </c>
      <c r="H52" s="2002" t="s">
        <v>6998</v>
      </c>
      <c r="I52" s="782" t="s">
        <v>9339</v>
      </c>
      <c r="J52" s="783">
        <v>250</v>
      </c>
      <c r="K52" s="783">
        <v>805</v>
      </c>
      <c r="L52" s="787" t="e">
        <f>N52/K52</f>
        <v>#REF!</v>
      </c>
      <c r="M52" s="784" t="e">
        <f>N52/J52</f>
        <v>#REF!</v>
      </c>
      <c r="N52" s="785" t="e">
        <f>O52*#REF!</f>
        <v>#REF!</v>
      </c>
      <c r="O52" s="786" t="e">
        <f>P52*#REF!</f>
        <v>#REF!</v>
      </c>
      <c r="P52" s="1848">
        <v>8.02</v>
      </c>
    </row>
    <row r="55" spans="1:16" ht="23.25">
      <c r="A55" s="88" t="s">
        <v>8692</v>
      </c>
      <c r="B55" s="88"/>
      <c r="C55" s="2697" t="s">
        <v>8591</v>
      </c>
      <c r="D55" s="2697"/>
      <c r="E55" s="2697"/>
      <c r="F55" s="2697"/>
      <c r="G55" s="2697"/>
      <c r="H55" s="2697"/>
      <c r="I55" s="2697"/>
      <c r="J55" s="2697"/>
      <c r="K55" s="2697"/>
      <c r="L55" s="2697"/>
      <c r="M55" s="2697"/>
      <c r="N55" s="2697"/>
      <c r="O55" s="2697"/>
    </row>
    <row r="56" spans="1:16" s="712" customFormat="1" ht="23.25" hidden="1">
      <c r="A56" s="89" t="s">
        <v>8690</v>
      </c>
      <c r="B56" s="89"/>
      <c r="C56" s="2691" t="s">
        <v>5698</v>
      </c>
      <c r="D56" s="2691"/>
      <c r="E56" s="2691"/>
      <c r="F56" s="2691"/>
      <c r="G56" s="2691"/>
      <c r="H56" s="2691"/>
      <c r="I56" s="2691"/>
      <c r="J56" s="2691"/>
      <c r="K56" s="2691"/>
      <c r="L56" s="2691"/>
      <c r="M56" s="2691"/>
      <c r="N56" s="2691"/>
      <c r="O56" s="2691"/>
      <c r="P56" s="711"/>
    </row>
    <row r="57" spans="1:16" s="712" customFormat="1" ht="23.25" hidden="1">
      <c r="A57" s="89" t="s">
        <v>8690</v>
      </c>
      <c r="B57" s="89"/>
      <c r="C57" s="2691" t="s">
        <v>7029</v>
      </c>
      <c r="D57" s="2691"/>
      <c r="E57" s="2691"/>
      <c r="F57" s="2691"/>
      <c r="G57" s="2691"/>
      <c r="H57" s="2691"/>
      <c r="I57" s="2691"/>
      <c r="J57" s="2691"/>
      <c r="K57" s="2691"/>
      <c r="L57" s="2691"/>
      <c r="M57" s="2691"/>
      <c r="N57" s="2691"/>
      <c r="O57" s="2691"/>
      <c r="P57" s="711"/>
    </row>
    <row r="58" spans="1:16" s="779" customFormat="1">
      <c r="A58" s="779">
        <v>1</v>
      </c>
      <c r="B58" s="779">
        <v>1</v>
      </c>
      <c r="C58" s="257" t="s">
        <v>8615</v>
      </c>
      <c r="D58" s="789" t="s">
        <v>7030</v>
      </c>
      <c r="E58" s="804" t="s">
        <v>7031</v>
      </c>
      <c r="F58" s="202" t="s">
        <v>9607</v>
      </c>
      <c r="G58" s="804" t="s">
        <v>6754</v>
      </c>
      <c r="H58" s="783" t="s">
        <v>7843</v>
      </c>
      <c r="I58" s="783" t="s">
        <v>7032</v>
      </c>
      <c r="J58" s="783">
        <v>64</v>
      </c>
      <c r="K58" s="783">
        <v>190</v>
      </c>
      <c r="L58" s="790" t="e">
        <f t="shared" ref="L58:L82" si="4">N58/K58</f>
        <v>#REF!</v>
      </c>
      <c r="M58" s="791" t="e">
        <f t="shared" ref="M58:M82" si="5">N58/J58</f>
        <v>#REF!</v>
      </c>
      <c r="N58" s="785" t="e">
        <f>O58*#REF!</f>
        <v>#REF!</v>
      </c>
      <c r="O58" s="786" t="e">
        <f>P58*#REF!+1.5</f>
        <v>#REF!</v>
      </c>
      <c r="P58" s="1848">
        <v>85.9</v>
      </c>
    </row>
    <row r="59" spans="1:16" s="779" customFormat="1">
      <c r="A59" s="779">
        <v>1</v>
      </c>
      <c r="B59" s="779">
        <v>1</v>
      </c>
      <c r="C59" s="257" t="s">
        <v>8615</v>
      </c>
      <c r="D59" s="789" t="s">
        <v>7033</v>
      </c>
      <c r="E59" s="804" t="s">
        <v>7034</v>
      </c>
      <c r="F59" s="202" t="s">
        <v>9608</v>
      </c>
      <c r="G59" s="804" t="s">
        <v>9604</v>
      </c>
      <c r="H59" s="783" t="s">
        <v>7843</v>
      </c>
      <c r="I59" s="783" t="s">
        <v>7032</v>
      </c>
      <c r="J59" s="783">
        <v>64</v>
      </c>
      <c r="K59" s="783">
        <v>190</v>
      </c>
      <c r="L59" s="790" t="e">
        <f t="shared" si="4"/>
        <v>#REF!</v>
      </c>
      <c r="M59" s="791" t="e">
        <f t="shared" si="5"/>
        <v>#REF!</v>
      </c>
      <c r="N59" s="785" t="e">
        <f>O59*#REF!</f>
        <v>#REF!</v>
      </c>
      <c r="O59" s="786" t="e">
        <f>P59*#REF!+1.5</f>
        <v>#REF!</v>
      </c>
      <c r="P59" s="1848">
        <v>99.51</v>
      </c>
    </row>
    <row r="60" spans="1:16" s="779" customFormat="1">
      <c r="A60" s="779">
        <v>1</v>
      </c>
      <c r="B60" s="779">
        <v>1</v>
      </c>
      <c r="C60" s="257" t="s">
        <v>8615</v>
      </c>
      <c r="D60" s="789" t="s">
        <v>7035</v>
      </c>
      <c r="E60" s="804" t="s">
        <v>6768</v>
      </c>
      <c r="F60" s="202" t="s">
        <v>9609</v>
      </c>
      <c r="G60" s="804" t="s">
        <v>6770</v>
      </c>
      <c r="H60" s="783" t="s">
        <v>7036</v>
      </c>
      <c r="I60" s="783" t="s">
        <v>7036</v>
      </c>
      <c r="J60" s="783">
        <v>52</v>
      </c>
      <c r="K60" s="783">
        <v>135</v>
      </c>
      <c r="L60" s="790" t="e">
        <f t="shared" si="4"/>
        <v>#REF!</v>
      </c>
      <c r="M60" s="791" t="e">
        <f t="shared" si="5"/>
        <v>#REF!</v>
      </c>
      <c r="N60" s="785" t="e">
        <f>O60*#REF!</f>
        <v>#REF!</v>
      </c>
      <c r="O60" s="786" t="e">
        <f>P60*#REF!+1.5</f>
        <v>#REF!</v>
      </c>
      <c r="P60" s="1848">
        <v>145.69</v>
      </c>
    </row>
    <row r="61" spans="1:16" s="779" customFormat="1">
      <c r="A61" s="779">
        <v>1</v>
      </c>
      <c r="B61" s="779">
        <v>1</v>
      </c>
      <c r="C61" s="257" t="s">
        <v>8615</v>
      </c>
      <c r="D61" s="789" t="s">
        <v>7037</v>
      </c>
      <c r="E61" s="804" t="s">
        <v>6900</v>
      </c>
      <c r="F61" s="202" t="s">
        <v>9610</v>
      </c>
      <c r="G61" s="804" t="s">
        <v>6797</v>
      </c>
      <c r="H61" s="783" t="s">
        <v>7843</v>
      </c>
      <c r="I61" s="783" t="s">
        <v>7036</v>
      </c>
      <c r="J61" s="783">
        <v>76</v>
      </c>
      <c r="K61" s="783">
        <v>235</v>
      </c>
      <c r="L61" s="790" t="e">
        <f t="shared" si="4"/>
        <v>#REF!</v>
      </c>
      <c r="M61" s="791" t="e">
        <f t="shared" si="5"/>
        <v>#REF!</v>
      </c>
      <c r="N61" s="785" t="e">
        <f>O61*#REF!</f>
        <v>#REF!</v>
      </c>
      <c r="O61" s="786" t="e">
        <f>P61*#REF!+1.5</f>
        <v>#REF!</v>
      </c>
      <c r="P61" s="1848">
        <v>204.86</v>
      </c>
    </row>
    <row r="62" spans="1:16" s="779" customFormat="1">
      <c r="A62" s="779">
        <v>1</v>
      </c>
      <c r="B62" s="779">
        <v>1</v>
      </c>
      <c r="C62" s="257" t="s">
        <v>8615</v>
      </c>
      <c r="D62" s="789" t="s">
        <v>7038</v>
      </c>
      <c r="E62" s="804" t="s">
        <v>6934</v>
      </c>
      <c r="F62" s="202" t="s">
        <v>9611</v>
      </c>
      <c r="G62" s="804" t="s">
        <v>6936</v>
      </c>
      <c r="H62" s="783" t="s">
        <v>7039</v>
      </c>
      <c r="I62" s="783" t="s">
        <v>7039</v>
      </c>
      <c r="J62" s="783">
        <v>78</v>
      </c>
      <c r="K62" s="783">
        <v>265</v>
      </c>
      <c r="L62" s="790" t="e">
        <f t="shared" si="4"/>
        <v>#REF!</v>
      </c>
      <c r="M62" s="791" t="e">
        <f t="shared" si="5"/>
        <v>#REF!</v>
      </c>
      <c r="N62" s="785" t="e">
        <f>O62*#REF!</f>
        <v>#REF!</v>
      </c>
      <c r="O62" s="786" t="e">
        <f>P62*#REF!+1.5</f>
        <v>#REF!</v>
      </c>
      <c r="P62" s="1848">
        <v>63.32</v>
      </c>
    </row>
    <row r="63" spans="1:16" s="779" customFormat="1">
      <c r="A63" s="779">
        <v>1</v>
      </c>
      <c r="B63" s="779">
        <v>1</v>
      </c>
      <c r="C63" s="257" t="s">
        <v>8615</v>
      </c>
      <c r="D63" s="789" t="s">
        <v>7040</v>
      </c>
      <c r="E63" s="804" t="s">
        <v>6938</v>
      </c>
      <c r="F63" s="202" t="s">
        <v>6833</v>
      </c>
      <c r="G63" s="804" t="s">
        <v>6939</v>
      </c>
      <c r="H63" s="783" t="s">
        <v>7843</v>
      </c>
      <c r="I63" s="783" t="s">
        <v>7032</v>
      </c>
      <c r="J63" s="783">
        <v>64</v>
      </c>
      <c r="K63" s="783">
        <v>190</v>
      </c>
      <c r="L63" s="790" t="e">
        <f t="shared" si="4"/>
        <v>#REF!</v>
      </c>
      <c r="M63" s="791" t="e">
        <f t="shared" si="5"/>
        <v>#REF!</v>
      </c>
      <c r="N63" s="785" t="e">
        <f>O63*#REF!</f>
        <v>#REF!</v>
      </c>
      <c r="O63" s="786" t="e">
        <f>P63*#REF!+1.5</f>
        <v>#REF!</v>
      </c>
      <c r="P63" s="1848">
        <v>140.47999999999999</v>
      </c>
    </row>
    <row r="64" spans="1:16" s="779" customFormat="1">
      <c r="A64" s="779">
        <v>1</v>
      </c>
      <c r="B64" s="779">
        <v>1</v>
      </c>
      <c r="C64" s="257" t="s">
        <v>8615</v>
      </c>
      <c r="D64" s="789" t="s">
        <v>7041</v>
      </c>
      <c r="E64" s="805" t="s">
        <v>6941</v>
      </c>
      <c r="F64" s="202" t="s">
        <v>9612</v>
      </c>
      <c r="G64" s="805" t="s">
        <v>6943</v>
      </c>
      <c r="H64" s="783" t="s">
        <v>7843</v>
      </c>
      <c r="I64" s="783" t="s">
        <v>7042</v>
      </c>
      <c r="J64" s="783">
        <v>62</v>
      </c>
      <c r="K64" s="783">
        <v>190</v>
      </c>
      <c r="L64" s="790" t="e">
        <f t="shared" si="4"/>
        <v>#REF!</v>
      </c>
      <c r="M64" s="791" t="e">
        <f t="shared" si="5"/>
        <v>#REF!</v>
      </c>
      <c r="N64" s="785" t="e">
        <f>O64*#REF!</f>
        <v>#REF!</v>
      </c>
      <c r="O64" s="786" t="e">
        <f>P64*#REF!+1.5</f>
        <v>#REF!</v>
      </c>
      <c r="P64" s="1848">
        <v>98.55</v>
      </c>
    </row>
    <row r="65" spans="1:16" s="747" customFormat="1" hidden="1">
      <c r="A65" s="747">
        <v>0</v>
      </c>
      <c r="C65" s="806" t="s">
        <v>8615</v>
      </c>
      <c r="D65" s="807" t="s">
        <v>7043</v>
      </c>
      <c r="E65" s="808" t="s">
        <v>7044</v>
      </c>
      <c r="F65" s="808"/>
      <c r="G65" s="808"/>
      <c r="H65" s="743" t="s">
        <v>7036</v>
      </c>
      <c r="I65" s="743" t="s">
        <v>7036</v>
      </c>
      <c r="J65" s="743">
        <v>52</v>
      </c>
      <c r="K65" s="743">
        <v>125</v>
      </c>
      <c r="L65" s="809" t="e">
        <f t="shared" si="4"/>
        <v>#REF!</v>
      </c>
      <c r="M65" s="750" t="e">
        <f t="shared" si="5"/>
        <v>#REF!</v>
      </c>
      <c r="N65" s="745" t="e">
        <f>O65*#REF!</f>
        <v>#REF!</v>
      </c>
      <c r="O65" s="803" t="e">
        <f>P65*#REF!+1</f>
        <v>#REF!</v>
      </c>
      <c r="P65" s="711"/>
    </row>
    <row r="66" spans="1:16" s="779" customFormat="1">
      <c r="A66" s="779">
        <v>1</v>
      </c>
      <c r="B66" s="779">
        <v>1</v>
      </c>
      <c r="C66" s="257" t="s">
        <v>8615</v>
      </c>
      <c r="D66" s="789" t="s">
        <v>7045</v>
      </c>
      <c r="E66" s="804" t="s">
        <v>5552</v>
      </c>
      <c r="F66" s="202" t="s">
        <v>5553</v>
      </c>
      <c r="G66" s="804" t="s">
        <v>5554</v>
      </c>
      <c r="H66" s="783" t="s">
        <v>7843</v>
      </c>
      <c r="I66" s="783" t="s">
        <v>7032</v>
      </c>
      <c r="J66" s="783">
        <v>64</v>
      </c>
      <c r="K66" s="783">
        <v>190</v>
      </c>
      <c r="L66" s="790" t="e">
        <f t="shared" si="4"/>
        <v>#REF!</v>
      </c>
      <c r="M66" s="791" t="e">
        <f t="shared" si="5"/>
        <v>#REF!</v>
      </c>
      <c r="N66" s="785" t="e">
        <f>O66*#REF!</f>
        <v>#REF!</v>
      </c>
      <c r="O66" s="786" t="e">
        <f>P66*#REF!+1.5</f>
        <v>#REF!</v>
      </c>
      <c r="P66" s="1848">
        <v>72.81</v>
      </c>
    </row>
    <row r="67" spans="1:16" s="779" customFormat="1">
      <c r="A67" s="779">
        <v>1</v>
      </c>
      <c r="B67" s="779">
        <v>1</v>
      </c>
      <c r="C67" s="257" t="s">
        <v>8615</v>
      </c>
      <c r="D67" s="789" t="s">
        <v>231</v>
      </c>
      <c r="E67" s="804" t="s">
        <v>6947</v>
      </c>
      <c r="F67" s="202" t="s">
        <v>9614</v>
      </c>
      <c r="G67" s="804" t="s">
        <v>9605</v>
      </c>
      <c r="H67" s="783" t="s">
        <v>7036</v>
      </c>
      <c r="I67" s="783" t="s">
        <v>7036</v>
      </c>
      <c r="J67" s="783">
        <v>52</v>
      </c>
      <c r="K67" s="783">
        <v>160</v>
      </c>
      <c r="L67" s="790" t="e">
        <f t="shared" si="4"/>
        <v>#REF!</v>
      </c>
      <c r="M67" s="791" t="e">
        <f t="shared" si="5"/>
        <v>#REF!</v>
      </c>
      <c r="N67" s="785" t="e">
        <f>O67*#REF!</f>
        <v>#REF!</v>
      </c>
      <c r="O67" s="786" t="e">
        <f>P67*#REF!+1.5</f>
        <v>#REF!</v>
      </c>
      <c r="P67" s="1848">
        <v>156.4</v>
      </c>
    </row>
    <row r="68" spans="1:16" s="779" customFormat="1">
      <c r="A68" s="779">
        <v>1</v>
      </c>
      <c r="B68" s="779">
        <v>1</v>
      </c>
      <c r="C68" s="257" t="s">
        <v>8615</v>
      </c>
      <c r="D68" s="789" t="s">
        <v>7046</v>
      </c>
      <c r="E68" s="804" t="s">
        <v>7047</v>
      </c>
      <c r="F68" s="202" t="s">
        <v>6952</v>
      </c>
      <c r="G68" s="804" t="s">
        <v>6951</v>
      </c>
      <c r="H68" s="783" t="s">
        <v>8025</v>
      </c>
      <c r="I68" s="783" t="s">
        <v>5694</v>
      </c>
      <c r="J68" s="783">
        <v>33.5</v>
      </c>
      <c r="K68" s="783">
        <v>150</v>
      </c>
      <c r="L68" s="790" t="e">
        <f t="shared" si="4"/>
        <v>#REF!</v>
      </c>
      <c r="M68" s="791" t="e">
        <f t="shared" si="5"/>
        <v>#REF!</v>
      </c>
      <c r="N68" s="785" t="e">
        <f>O68*#REF!</f>
        <v>#REF!</v>
      </c>
      <c r="O68" s="786" t="e">
        <f>P68*#REF!+1.5</f>
        <v>#REF!</v>
      </c>
      <c r="P68" s="1848">
        <v>96.6</v>
      </c>
    </row>
    <row r="69" spans="1:16" s="779" customFormat="1">
      <c r="A69" s="779">
        <v>1</v>
      </c>
      <c r="B69" s="779">
        <v>1</v>
      </c>
      <c r="C69" s="257" t="s">
        <v>8615</v>
      </c>
      <c r="D69" s="789" t="s">
        <v>7048</v>
      </c>
      <c r="E69" s="805" t="s">
        <v>3598</v>
      </c>
      <c r="F69" s="805" t="s">
        <v>6954</v>
      </c>
      <c r="G69" s="805" t="s">
        <v>3600</v>
      </c>
      <c r="H69" s="783" t="s">
        <v>7843</v>
      </c>
      <c r="I69" s="783" t="s">
        <v>7042</v>
      </c>
      <c r="J69" s="783">
        <v>62</v>
      </c>
      <c r="K69" s="783">
        <v>190</v>
      </c>
      <c r="L69" s="790" t="e">
        <f t="shared" si="4"/>
        <v>#REF!</v>
      </c>
      <c r="M69" s="791" t="e">
        <f t="shared" si="5"/>
        <v>#REF!</v>
      </c>
      <c r="N69" s="785" t="e">
        <f>O69*#REF!</f>
        <v>#REF!</v>
      </c>
      <c r="O69" s="786" t="e">
        <f>P69*#REF!+1.5</f>
        <v>#REF!</v>
      </c>
      <c r="P69" s="1848">
        <v>73.2</v>
      </c>
    </row>
    <row r="70" spans="1:16" s="779" customFormat="1">
      <c r="A70" s="779">
        <v>1</v>
      </c>
      <c r="B70" s="779">
        <v>1</v>
      </c>
      <c r="C70" s="257" t="s">
        <v>8615</v>
      </c>
      <c r="D70" s="789" t="s">
        <v>7049</v>
      </c>
      <c r="E70" s="805" t="s">
        <v>9106</v>
      </c>
      <c r="F70" s="805" t="s">
        <v>6956</v>
      </c>
      <c r="G70" s="805" t="s">
        <v>9108</v>
      </c>
      <c r="H70" s="783" t="s">
        <v>7843</v>
      </c>
      <c r="I70" s="783" t="s">
        <v>7036</v>
      </c>
      <c r="J70" s="783">
        <v>76</v>
      </c>
      <c r="K70" s="783">
        <v>235</v>
      </c>
      <c r="L70" s="790" t="e">
        <f t="shared" si="4"/>
        <v>#REF!</v>
      </c>
      <c r="M70" s="791" t="e">
        <f t="shared" si="5"/>
        <v>#REF!</v>
      </c>
      <c r="N70" s="785" t="e">
        <f>O70*#REF!</f>
        <v>#REF!</v>
      </c>
      <c r="O70" s="786" t="e">
        <f>P70*#REF!+1.5</f>
        <v>#REF!</v>
      </c>
      <c r="P70" s="1848">
        <v>164.53</v>
      </c>
    </row>
    <row r="71" spans="1:16" s="779" customFormat="1">
      <c r="A71" s="779">
        <v>1</v>
      </c>
      <c r="B71" s="779">
        <v>1</v>
      </c>
      <c r="C71" s="257" t="s">
        <v>8615</v>
      </c>
      <c r="D71" s="789" t="s">
        <v>7050</v>
      </c>
      <c r="E71" s="805" t="s">
        <v>3619</v>
      </c>
      <c r="F71" s="805" t="s">
        <v>6959</v>
      </c>
      <c r="G71" s="805" t="s">
        <v>3622</v>
      </c>
      <c r="H71" s="783" t="s">
        <v>7843</v>
      </c>
      <c r="I71" s="783" t="s">
        <v>7051</v>
      </c>
      <c r="J71" s="783">
        <v>71</v>
      </c>
      <c r="K71" s="783">
        <v>190</v>
      </c>
      <c r="L71" s="790" t="e">
        <f t="shared" si="4"/>
        <v>#REF!</v>
      </c>
      <c r="M71" s="791" t="e">
        <f t="shared" si="5"/>
        <v>#REF!</v>
      </c>
      <c r="N71" s="785" t="e">
        <f>O71*#REF!</f>
        <v>#REF!</v>
      </c>
      <c r="O71" s="786" t="e">
        <f>P71*#REF!+1.5</f>
        <v>#REF!</v>
      </c>
      <c r="P71" s="1848">
        <v>85.61</v>
      </c>
    </row>
    <row r="72" spans="1:16" s="779" customFormat="1">
      <c r="A72" s="779">
        <v>1</v>
      </c>
      <c r="B72" s="779">
        <v>1</v>
      </c>
      <c r="C72" s="257" t="s">
        <v>8615</v>
      </c>
      <c r="D72" s="789" t="s">
        <v>7052</v>
      </c>
      <c r="E72" s="805" t="s">
        <v>3627</v>
      </c>
      <c r="F72" s="805" t="s">
        <v>6962</v>
      </c>
      <c r="G72" s="805" t="s">
        <v>3629</v>
      </c>
      <c r="H72" s="783" t="s">
        <v>7843</v>
      </c>
      <c r="I72" s="783" t="s">
        <v>7042</v>
      </c>
      <c r="J72" s="783">
        <v>62</v>
      </c>
      <c r="K72" s="783">
        <v>190</v>
      </c>
      <c r="L72" s="790" t="e">
        <f t="shared" si="4"/>
        <v>#REF!</v>
      </c>
      <c r="M72" s="791" t="e">
        <f t="shared" si="5"/>
        <v>#REF!</v>
      </c>
      <c r="N72" s="785" t="e">
        <f>O72*#REF!</f>
        <v>#REF!</v>
      </c>
      <c r="O72" s="786" t="e">
        <f>P72*#REF!+1.5</f>
        <v>#REF!</v>
      </c>
      <c r="P72" s="1848">
        <v>74.180000000000007</v>
      </c>
    </row>
    <row r="73" spans="1:16" s="779" customFormat="1">
      <c r="A73" s="779">
        <v>1</v>
      </c>
      <c r="B73" s="779">
        <v>1</v>
      </c>
      <c r="C73" s="257" t="s">
        <v>8615</v>
      </c>
      <c r="D73" s="789" t="s">
        <v>7053</v>
      </c>
      <c r="E73" s="804" t="s">
        <v>3637</v>
      </c>
      <c r="F73" s="202" t="s">
        <v>9615</v>
      </c>
      <c r="G73" s="804" t="s">
        <v>3637</v>
      </c>
      <c r="H73" s="783" t="s">
        <v>7843</v>
      </c>
      <c r="I73" s="783" t="s">
        <v>7032</v>
      </c>
      <c r="J73" s="783">
        <v>64</v>
      </c>
      <c r="K73" s="783">
        <v>190</v>
      </c>
      <c r="L73" s="790" t="e">
        <f t="shared" si="4"/>
        <v>#REF!</v>
      </c>
      <c r="M73" s="791" t="e">
        <f t="shared" si="5"/>
        <v>#REF!</v>
      </c>
      <c r="N73" s="785" t="e">
        <f>O73*#REF!</f>
        <v>#REF!</v>
      </c>
      <c r="O73" s="786" t="e">
        <f>P73*#REF!+1.5</f>
        <v>#REF!</v>
      </c>
      <c r="P73" s="1848">
        <v>75.540000000000006</v>
      </c>
    </row>
    <row r="74" spans="1:16" s="779" customFormat="1">
      <c r="A74" s="779">
        <v>1</v>
      </c>
      <c r="B74" s="779">
        <v>1</v>
      </c>
      <c r="C74" s="257" t="s">
        <v>8615</v>
      </c>
      <c r="D74" s="789" t="s">
        <v>7054</v>
      </c>
      <c r="E74" s="804" t="s">
        <v>3641</v>
      </c>
      <c r="F74" s="202" t="s">
        <v>9616</v>
      </c>
      <c r="G74" s="804" t="s">
        <v>3641</v>
      </c>
      <c r="H74" s="783" t="s">
        <v>7843</v>
      </c>
      <c r="I74" s="783" t="s">
        <v>7032</v>
      </c>
      <c r="J74" s="783">
        <v>64</v>
      </c>
      <c r="K74" s="783">
        <v>190</v>
      </c>
      <c r="L74" s="790" t="e">
        <f t="shared" si="4"/>
        <v>#REF!</v>
      </c>
      <c r="M74" s="791" t="e">
        <f t="shared" si="5"/>
        <v>#REF!</v>
      </c>
      <c r="N74" s="785" t="e">
        <f>O74*#REF!</f>
        <v>#REF!</v>
      </c>
      <c r="O74" s="786" t="e">
        <f>P74*#REF!+1.5</f>
        <v>#REF!</v>
      </c>
      <c r="P74" s="1848">
        <v>91.73</v>
      </c>
    </row>
    <row r="75" spans="1:16" s="779" customFormat="1">
      <c r="A75" s="779">
        <v>1</v>
      </c>
      <c r="B75" s="779">
        <v>1</v>
      </c>
      <c r="C75" s="257" t="s">
        <v>8615</v>
      </c>
      <c r="D75" s="789" t="s">
        <v>7055</v>
      </c>
      <c r="E75" s="804" t="s">
        <v>9643</v>
      </c>
      <c r="F75" s="202" t="s">
        <v>9613</v>
      </c>
      <c r="G75" s="804" t="s">
        <v>9606</v>
      </c>
      <c r="H75" s="783" t="s">
        <v>9184</v>
      </c>
      <c r="I75" s="783" t="s">
        <v>7854</v>
      </c>
      <c r="J75" s="783">
        <v>60</v>
      </c>
      <c r="K75" s="783">
        <v>235</v>
      </c>
      <c r="L75" s="790" t="e">
        <f t="shared" si="4"/>
        <v>#REF!</v>
      </c>
      <c r="M75" s="791" t="e">
        <f t="shared" si="5"/>
        <v>#REF!</v>
      </c>
      <c r="N75" s="785" t="e">
        <f>O75*#REF!</f>
        <v>#REF!</v>
      </c>
      <c r="O75" s="786" t="e">
        <f>P75*#REF!+1.5</f>
        <v>#REF!</v>
      </c>
      <c r="P75" s="1848">
        <v>184.8</v>
      </c>
    </row>
    <row r="76" spans="1:16" s="779" customFormat="1">
      <c r="A76" s="779">
        <v>1</v>
      </c>
      <c r="B76" s="779">
        <v>1</v>
      </c>
      <c r="C76" s="257" t="s">
        <v>8615</v>
      </c>
      <c r="D76" s="789" t="s">
        <v>7056</v>
      </c>
      <c r="E76" s="804" t="s">
        <v>9646</v>
      </c>
      <c r="F76" s="202" t="s">
        <v>9647</v>
      </c>
      <c r="G76" s="804" t="s">
        <v>9648</v>
      </c>
      <c r="H76" s="783" t="s">
        <v>7057</v>
      </c>
      <c r="I76" s="783" t="s">
        <v>7058</v>
      </c>
      <c r="J76" s="783">
        <v>56</v>
      </c>
      <c r="K76" s="783">
        <v>165</v>
      </c>
      <c r="L76" s="790" t="e">
        <f t="shared" si="4"/>
        <v>#REF!</v>
      </c>
      <c r="M76" s="791" t="e">
        <f t="shared" si="5"/>
        <v>#REF!</v>
      </c>
      <c r="N76" s="785" t="e">
        <f>O76*#REF!</f>
        <v>#REF!</v>
      </c>
      <c r="O76" s="786" t="e">
        <f>P76*#REF!+1.5</f>
        <v>#REF!</v>
      </c>
      <c r="P76" s="1848">
        <v>184.05</v>
      </c>
    </row>
    <row r="77" spans="1:16" s="779" customFormat="1">
      <c r="A77" s="779">
        <v>1</v>
      </c>
      <c r="B77" s="779">
        <v>1</v>
      </c>
      <c r="C77" s="257" t="s">
        <v>8615</v>
      </c>
      <c r="D77" s="789" t="s">
        <v>7059</v>
      </c>
      <c r="E77" s="804" t="s">
        <v>3716</v>
      </c>
      <c r="F77" s="202" t="s">
        <v>9617</v>
      </c>
      <c r="G77" s="804" t="s">
        <v>3718</v>
      </c>
      <c r="H77" s="783" t="s">
        <v>8359</v>
      </c>
      <c r="I77" s="783" t="s">
        <v>7060</v>
      </c>
      <c r="J77" s="783">
        <v>102</v>
      </c>
      <c r="K77" s="783">
        <v>300</v>
      </c>
      <c r="L77" s="790" t="e">
        <f t="shared" si="4"/>
        <v>#REF!</v>
      </c>
      <c r="M77" s="791" t="e">
        <f t="shared" si="5"/>
        <v>#REF!</v>
      </c>
      <c r="N77" s="785" t="e">
        <f>O77*#REF!</f>
        <v>#REF!</v>
      </c>
      <c r="O77" s="786" t="e">
        <f>P77*#REF!+1.5</f>
        <v>#REF!</v>
      </c>
      <c r="P77" s="1848">
        <v>51.72</v>
      </c>
    </row>
    <row r="78" spans="1:16" s="779" customFormat="1">
      <c r="A78" s="779">
        <v>1</v>
      </c>
      <c r="B78" s="779">
        <v>1</v>
      </c>
      <c r="C78" s="257" t="s">
        <v>8615</v>
      </c>
      <c r="D78" s="789" t="s">
        <v>7061</v>
      </c>
      <c r="E78" s="804" t="s">
        <v>3753</v>
      </c>
      <c r="F78" s="202" t="s">
        <v>9618</v>
      </c>
      <c r="G78" s="804" t="s">
        <v>3755</v>
      </c>
      <c r="H78" s="783" t="s">
        <v>7039</v>
      </c>
      <c r="I78" s="783" t="s">
        <v>7039</v>
      </c>
      <c r="J78" s="783">
        <v>78</v>
      </c>
      <c r="K78" s="783">
        <v>240</v>
      </c>
      <c r="L78" s="790" t="e">
        <f t="shared" si="4"/>
        <v>#REF!</v>
      </c>
      <c r="M78" s="791" t="e">
        <f t="shared" si="5"/>
        <v>#REF!</v>
      </c>
      <c r="N78" s="785" t="e">
        <f>O78*#REF!</f>
        <v>#REF!</v>
      </c>
      <c r="O78" s="786" t="e">
        <f>P78*#REF!+1.5</f>
        <v>#REF!</v>
      </c>
      <c r="P78" s="1848">
        <v>107.49</v>
      </c>
    </row>
    <row r="79" spans="1:16" s="779" customFormat="1">
      <c r="A79" s="779">
        <v>1</v>
      </c>
      <c r="B79" s="779">
        <v>1</v>
      </c>
      <c r="C79" s="257" t="s">
        <v>8615</v>
      </c>
      <c r="D79" s="789" t="s">
        <v>7062</v>
      </c>
      <c r="E79" s="804" t="s">
        <v>3817</v>
      </c>
      <c r="F79" s="202" t="s">
        <v>6979</v>
      </c>
      <c r="G79" s="804" t="s">
        <v>3813</v>
      </c>
      <c r="H79" s="783" t="s">
        <v>7843</v>
      </c>
      <c r="I79" s="783" t="s">
        <v>7063</v>
      </c>
      <c r="J79" s="783">
        <v>66</v>
      </c>
      <c r="K79" s="783">
        <v>190</v>
      </c>
      <c r="L79" s="790" t="e">
        <f t="shared" si="4"/>
        <v>#REF!</v>
      </c>
      <c r="M79" s="791" t="e">
        <f t="shared" si="5"/>
        <v>#REF!</v>
      </c>
      <c r="N79" s="785" t="e">
        <f>O79*#REF!</f>
        <v>#REF!</v>
      </c>
      <c r="O79" s="786" t="e">
        <f>P79*#REF!+1.5</f>
        <v>#REF!</v>
      </c>
      <c r="P79" s="1848">
        <v>54.38</v>
      </c>
    </row>
    <row r="80" spans="1:16" s="779" customFormat="1">
      <c r="A80" s="779">
        <v>1</v>
      </c>
      <c r="B80" s="779">
        <v>1</v>
      </c>
      <c r="C80" s="257" t="s">
        <v>8615</v>
      </c>
      <c r="D80" s="789" t="s">
        <v>7064</v>
      </c>
      <c r="E80" s="804" t="s">
        <v>6926</v>
      </c>
      <c r="F80" s="202" t="s">
        <v>6923</v>
      </c>
      <c r="G80" s="804" t="s">
        <v>6922</v>
      </c>
      <c r="H80" s="783" t="s">
        <v>7843</v>
      </c>
      <c r="I80" s="783" t="s">
        <v>7036</v>
      </c>
      <c r="J80" s="783">
        <v>76</v>
      </c>
      <c r="K80" s="783">
        <v>290</v>
      </c>
      <c r="L80" s="790" t="e">
        <f t="shared" si="4"/>
        <v>#REF!</v>
      </c>
      <c r="M80" s="791" t="e">
        <f t="shared" si="5"/>
        <v>#REF!</v>
      </c>
      <c r="N80" s="785" t="e">
        <f>O80*#REF!</f>
        <v>#REF!</v>
      </c>
      <c r="O80" s="786" t="e">
        <f>P80*#REF!+1.5</f>
        <v>#REF!</v>
      </c>
      <c r="P80" s="1848">
        <v>133.93</v>
      </c>
    </row>
    <row r="81" spans="1:16" s="779" customFormat="1">
      <c r="A81" s="779">
        <v>1</v>
      </c>
      <c r="B81" s="779">
        <v>1</v>
      </c>
      <c r="C81" s="257" t="s">
        <v>8615</v>
      </c>
      <c r="D81" s="789" t="s">
        <v>7065</v>
      </c>
      <c r="E81" s="804" t="s">
        <v>3844</v>
      </c>
      <c r="F81" s="202" t="s">
        <v>3845</v>
      </c>
      <c r="G81" s="804" t="s">
        <v>3846</v>
      </c>
      <c r="H81" s="783" t="s">
        <v>7843</v>
      </c>
      <c r="I81" s="783" t="s">
        <v>7032</v>
      </c>
      <c r="J81" s="783">
        <v>64</v>
      </c>
      <c r="K81" s="783">
        <v>190</v>
      </c>
      <c r="L81" s="790" t="e">
        <f t="shared" si="4"/>
        <v>#REF!</v>
      </c>
      <c r="M81" s="791" t="e">
        <f t="shared" si="5"/>
        <v>#REF!</v>
      </c>
      <c r="N81" s="785" t="e">
        <f>O81*#REF!</f>
        <v>#REF!</v>
      </c>
      <c r="O81" s="786" t="e">
        <f>P81*#REF!+1.5</f>
        <v>#REF!</v>
      </c>
      <c r="P81" s="1848">
        <v>195.08</v>
      </c>
    </row>
    <row r="82" spans="1:16" s="779" customFormat="1">
      <c r="A82" s="779">
        <v>1</v>
      </c>
      <c r="B82" s="779">
        <v>1</v>
      </c>
      <c r="C82" s="257" t="s">
        <v>8615</v>
      </c>
      <c r="D82" s="789" t="s">
        <v>7066</v>
      </c>
      <c r="E82" s="804" t="s">
        <v>3864</v>
      </c>
      <c r="F82" s="202" t="s">
        <v>3865</v>
      </c>
      <c r="G82" s="804" t="s">
        <v>3866</v>
      </c>
      <c r="H82" s="783" t="s">
        <v>7843</v>
      </c>
      <c r="I82" s="783" t="s">
        <v>7032</v>
      </c>
      <c r="J82" s="783">
        <v>64</v>
      </c>
      <c r="K82" s="783">
        <v>190</v>
      </c>
      <c r="L82" s="790" t="e">
        <f t="shared" si="4"/>
        <v>#REF!</v>
      </c>
      <c r="M82" s="791" t="e">
        <f t="shared" si="5"/>
        <v>#REF!</v>
      </c>
      <c r="N82" s="785" t="e">
        <f>O82*#REF!</f>
        <v>#REF!</v>
      </c>
      <c r="O82" s="786" t="e">
        <f>P82*#REF!+1.5</f>
        <v>#REF!</v>
      </c>
      <c r="P82" s="1848">
        <v>100.01</v>
      </c>
    </row>
    <row r="83" spans="1:16" s="810" customFormat="1">
      <c r="C83" s="122"/>
      <c r="D83" s="811"/>
      <c r="E83" s="812"/>
      <c r="F83" s="730"/>
      <c r="G83" s="730"/>
      <c r="H83" s="813"/>
      <c r="I83" s="813"/>
      <c r="J83" s="813"/>
      <c r="K83" s="813"/>
      <c r="L83" s="814"/>
      <c r="M83" s="814"/>
      <c r="N83" s="815"/>
      <c r="O83" s="816"/>
      <c r="P83" s="1848"/>
    </row>
  </sheetData>
  <sheetProtection sheet="1" objects="1" scenarios="1" sort="0" autoFilter="0"/>
  <autoFilter ref="A1:A83">
    <filterColumn colId="0">
      <customFilters and="1">
        <customFilter operator="notEqual" val="0"/>
        <customFilter operator="notEqual" val="*0*"/>
      </customFilters>
    </filterColumn>
  </autoFilter>
  <mergeCells count="18">
    <mergeCell ref="H1:I1"/>
    <mergeCell ref="H2:I2"/>
    <mergeCell ref="H3:I3"/>
    <mergeCell ref="C6:O6"/>
    <mergeCell ref="C45:O45"/>
    <mergeCell ref="C30:O30"/>
    <mergeCell ref="C31:O31"/>
    <mergeCell ref="C7:O7"/>
    <mergeCell ref="C8:O8"/>
    <mergeCell ref="C11:O11"/>
    <mergeCell ref="C57:O57"/>
    <mergeCell ref="C46:O46"/>
    <mergeCell ref="C12:O12"/>
    <mergeCell ref="C13:O13"/>
    <mergeCell ref="C29:O29"/>
    <mergeCell ref="C47:O47"/>
    <mergeCell ref="C55:O55"/>
    <mergeCell ref="C56:O56"/>
  </mergeCells>
  <phoneticPr fontId="132" type="noConversion"/>
  <pageMargins left="0.59027777777777779" right="0.59027777777777779" top="0.59097222222222223" bottom="0.59097222222222223" header="0.31527777777777777" footer="0.31527777777777777"/>
  <pageSetup paperSize="9" firstPageNumber="34" orientation="portrait" useFirstPageNumber="1" horizontalDpi="300" verticalDpi="300" r:id="rId1"/>
  <headerFooter alignWithMargins="0">
    <oddHeader>&amp;C&amp;"Monotype Corsiva,Обычный"ДІАМЕБ - Ваш партнер в лабораторній діагностиці !</oddHeader>
    <oddFooter>&amp;LРеагенти для Prestige та Sapphire 36&amp;C- &amp;P -&amp;RРеагенти для Prestige та Sapphire 36</oddFooter>
  </headerFooter>
  <rowBreaks count="1" manualBreakCount="1">
    <brk id="54" max="16383" man="1"/>
  </rowBreaks>
</worksheet>
</file>

<file path=xl/worksheets/sheet14.xml><?xml version="1.0" encoding="utf-8"?>
<worksheet xmlns="http://schemas.openxmlformats.org/spreadsheetml/2006/main" xmlns:r="http://schemas.openxmlformats.org/officeDocument/2006/relationships">
  <sheetPr codeName="Лист14" filterMode="1"/>
  <dimension ref="A1:N585"/>
  <sheetViews>
    <sheetView workbookViewId="0">
      <pane ySplit="3" topLeftCell="A4" activePane="bottomLeft" state="frozen"/>
      <selection activeCell="C65" sqref="C65:K65"/>
      <selection pane="bottomLeft" activeCell="C65" sqref="C65:K65"/>
    </sheetView>
  </sheetViews>
  <sheetFormatPr defaultColWidth="9.140625" defaultRowHeight="12.75" outlineLevelCol="1"/>
  <cols>
    <col min="1" max="1" width="9.140625" style="817" customWidth="1" outlineLevel="1"/>
    <col min="2" max="2" width="8.85546875" style="817" bestFit="1" customWidth="1" outlineLevel="1"/>
    <col min="3" max="3" width="8.85546875" style="817" customWidth="1"/>
    <col min="4" max="4" width="9.140625" style="817"/>
    <col min="5" max="5" width="31.5703125" style="817" customWidth="1"/>
    <col min="6" max="7" width="9.140625" style="817" hidden="1" customWidth="1" outlineLevel="1"/>
    <col min="8" max="8" width="12.140625" style="817" customWidth="1" collapsed="1"/>
    <col min="9" max="9" width="10.85546875" style="818" customWidth="1"/>
    <col min="10" max="10" width="11.140625" style="819" customWidth="1"/>
    <col min="11" max="11" width="9.140625" style="820" hidden="1" customWidth="1"/>
    <col min="12" max="12" width="10.85546875" style="817" customWidth="1"/>
    <col min="13" max="16384" width="9.140625" style="817"/>
  </cols>
  <sheetData>
    <row r="1" spans="1:13" ht="33.75" customHeight="1">
      <c r="A1" s="75" t="s">
        <v>8669</v>
      </c>
      <c r="B1" s="75" t="s">
        <v>10721</v>
      </c>
      <c r="C1" s="821" t="s">
        <v>8670</v>
      </c>
      <c r="D1" s="822" t="s">
        <v>8671</v>
      </c>
      <c r="E1" s="823" t="s">
        <v>8672</v>
      </c>
      <c r="F1" s="824" t="s">
        <v>8673</v>
      </c>
      <c r="G1" s="825" t="s">
        <v>8674</v>
      </c>
      <c r="H1" s="826" t="s">
        <v>9319</v>
      </c>
      <c r="I1" s="827" t="s">
        <v>9421</v>
      </c>
      <c r="J1" s="828" t="s">
        <v>8676</v>
      </c>
      <c r="K1" s="829">
        <v>2010</v>
      </c>
    </row>
    <row r="2" spans="1:13" ht="12.75" hidden="1" customHeight="1">
      <c r="A2" s="75" t="s">
        <v>8678</v>
      </c>
      <c r="B2" s="75"/>
      <c r="C2" s="84" t="s">
        <v>8679</v>
      </c>
      <c r="D2" s="85" t="s">
        <v>8671</v>
      </c>
      <c r="E2" s="75" t="s">
        <v>8672</v>
      </c>
      <c r="F2" s="824" t="s">
        <v>8673</v>
      </c>
      <c r="G2" s="824" t="s">
        <v>8674</v>
      </c>
      <c r="H2" s="158" t="s">
        <v>9327</v>
      </c>
      <c r="I2" s="86" t="s">
        <v>8680</v>
      </c>
      <c r="J2" s="830" t="s">
        <v>8681</v>
      </c>
      <c r="K2" s="829"/>
    </row>
    <row r="3" spans="1:13" ht="12.75" hidden="1" customHeight="1">
      <c r="A3" s="75" t="s">
        <v>8678</v>
      </c>
      <c r="B3" s="75"/>
      <c r="C3" s="84" t="s">
        <v>8683</v>
      </c>
      <c r="D3" s="85" t="s">
        <v>9328</v>
      </c>
      <c r="E3" s="75" t="s">
        <v>8672</v>
      </c>
      <c r="F3" s="824" t="s">
        <v>8673</v>
      </c>
      <c r="G3" s="824" t="s">
        <v>8674</v>
      </c>
      <c r="H3" s="158" t="s">
        <v>9333</v>
      </c>
      <c r="I3" s="86" t="s">
        <v>8685</v>
      </c>
      <c r="J3" s="830" t="s">
        <v>8686</v>
      </c>
      <c r="K3" s="829"/>
    </row>
    <row r="4" spans="1:13" s="831" customFormat="1" ht="14.25" customHeight="1">
      <c r="C4" s="832"/>
      <c r="D4" s="769"/>
      <c r="E4" s="833"/>
      <c r="F4" s="833"/>
      <c r="G4" s="833"/>
      <c r="H4" s="833"/>
      <c r="I4" s="228"/>
      <c r="J4" s="834"/>
      <c r="K4" s="835"/>
    </row>
    <row r="5" spans="1:13" s="831" customFormat="1" ht="14.25" customHeight="1">
      <c r="C5" s="832"/>
      <c r="D5" s="769"/>
      <c r="E5" s="833"/>
      <c r="F5" s="833"/>
      <c r="G5" s="833"/>
      <c r="H5" s="833"/>
      <c r="I5" s="228"/>
      <c r="J5" s="834"/>
      <c r="K5" s="835"/>
    </row>
    <row r="6" spans="1:13" ht="64.5" customHeight="1">
      <c r="A6" s="309" t="s">
        <v>8688</v>
      </c>
      <c r="B6" s="874"/>
      <c r="C6" s="2703" t="s">
        <v>7067</v>
      </c>
      <c r="D6" s="2703"/>
      <c r="E6" s="2703"/>
      <c r="F6" s="2703"/>
      <c r="G6" s="2703"/>
      <c r="H6" s="2703"/>
      <c r="I6" s="2703"/>
      <c r="J6" s="2703"/>
    </row>
    <row r="7" spans="1:13" ht="12.75" hidden="1" customHeight="1">
      <c r="A7" s="309" t="s">
        <v>8689</v>
      </c>
      <c r="B7" s="874"/>
      <c r="C7" s="2703" t="s">
        <v>7068</v>
      </c>
      <c r="D7" s="2703"/>
      <c r="E7" s="2703"/>
      <c r="F7" s="2703"/>
      <c r="G7" s="2703"/>
      <c r="H7" s="2703"/>
      <c r="I7" s="2703"/>
      <c r="J7" s="2703"/>
    </row>
    <row r="8" spans="1:13" ht="12.75" hidden="1" customHeight="1">
      <c r="A8" s="309" t="s">
        <v>8689</v>
      </c>
      <c r="B8" s="874"/>
      <c r="C8" s="2703" t="s">
        <v>7069</v>
      </c>
      <c r="D8" s="2703"/>
      <c r="E8" s="2703"/>
      <c r="F8" s="2703"/>
      <c r="G8" s="2703"/>
      <c r="H8" s="2703"/>
      <c r="I8" s="2703"/>
      <c r="J8" s="2703"/>
    </row>
    <row r="9" spans="1:13" ht="12.75" customHeight="1">
      <c r="C9" s="836"/>
      <c r="D9" s="836"/>
      <c r="E9" s="836"/>
      <c r="F9" s="836"/>
      <c r="G9" s="836"/>
      <c r="H9" s="836"/>
      <c r="I9" s="837"/>
      <c r="J9" s="838"/>
    </row>
    <row r="10" spans="1:13" ht="14.25" customHeight="1">
      <c r="C10" s="836"/>
      <c r="D10" s="836"/>
      <c r="E10" s="836"/>
      <c r="F10" s="836"/>
      <c r="G10" s="836"/>
      <c r="H10" s="836"/>
      <c r="I10" s="837"/>
      <c r="J10" s="838"/>
      <c r="K10" s="839"/>
    </row>
    <row r="11" spans="1:13" ht="64.5" customHeight="1">
      <c r="A11" s="89" t="s">
        <v>8692</v>
      </c>
      <c r="B11" s="2457"/>
      <c r="C11" s="2702" t="s">
        <v>7070</v>
      </c>
      <c r="D11" s="2702"/>
      <c r="E11" s="2702"/>
      <c r="F11" s="2702"/>
      <c r="G11" s="2702"/>
      <c r="H11" s="2702"/>
      <c r="I11" s="2702"/>
      <c r="J11" s="2702"/>
    </row>
    <row r="12" spans="1:13" ht="12.75" hidden="1" customHeight="1">
      <c r="A12" s="89" t="s">
        <v>8690</v>
      </c>
      <c r="B12" s="2457"/>
      <c r="C12" s="2702" t="s">
        <v>7071</v>
      </c>
      <c r="D12" s="2702"/>
      <c r="E12" s="2702"/>
      <c r="F12" s="2702"/>
      <c r="G12" s="2702"/>
      <c r="H12" s="2702"/>
      <c r="I12" s="2702"/>
      <c r="J12" s="2702"/>
    </row>
    <row r="13" spans="1:13" ht="12.75" hidden="1" customHeight="1">
      <c r="A13" s="89" t="s">
        <v>8690</v>
      </c>
      <c r="B13" s="2457"/>
      <c r="C13" s="2702" t="s">
        <v>7072</v>
      </c>
      <c r="D13" s="2702"/>
      <c r="E13" s="2702"/>
      <c r="F13" s="2702"/>
      <c r="G13" s="2702"/>
      <c r="H13" s="2702"/>
      <c r="I13" s="2702"/>
      <c r="J13" s="2702"/>
    </row>
    <row r="14" spans="1:13" s="840" customFormat="1" ht="15" customHeight="1">
      <c r="A14" s="840">
        <v>1</v>
      </c>
      <c r="C14" s="112" t="s">
        <v>8623</v>
      </c>
      <c r="D14" s="112" t="s">
        <v>7073</v>
      </c>
      <c r="E14" s="841" t="s">
        <v>7074</v>
      </c>
      <c r="F14" s="841" t="s">
        <v>7075</v>
      </c>
      <c r="G14" s="841" t="s">
        <v>7076</v>
      </c>
      <c r="H14" s="842" t="s">
        <v>7077</v>
      </c>
      <c r="I14" s="843" t="e">
        <f>J14*#REF!</f>
        <v>#REF!</v>
      </c>
      <c r="J14" s="844" t="e">
        <f>K14*#REF!+1.5</f>
        <v>#REF!</v>
      </c>
      <c r="K14" s="845">
        <v>48</v>
      </c>
      <c r="L14" s="846"/>
      <c r="M14" s="846"/>
    </row>
    <row r="15" spans="1:13" s="840" customFormat="1" ht="15" customHeight="1">
      <c r="A15" s="840">
        <v>1</v>
      </c>
      <c r="C15" s="112" t="s">
        <v>8623</v>
      </c>
      <c r="D15" s="112" t="s">
        <v>7078</v>
      </c>
      <c r="E15" s="841" t="s">
        <v>7079</v>
      </c>
      <c r="F15" s="841" t="s">
        <v>7080</v>
      </c>
      <c r="G15" s="841" t="s">
        <v>7081</v>
      </c>
      <c r="H15" s="842" t="s">
        <v>7077</v>
      </c>
      <c r="I15" s="843" t="e">
        <f>J15*#REF!</f>
        <v>#REF!</v>
      </c>
      <c r="J15" s="844" t="e">
        <f>K15*#REF!+1.5</f>
        <v>#REF!</v>
      </c>
      <c r="K15" s="845">
        <v>60</v>
      </c>
      <c r="L15" s="847"/>
      <c r="M15" s="846"/>
    </row>
    <row r="16" spans="1:13" s="840" customFormat="1" ht="15" customHeight="1">
      <c r="A16" s="840">
        <v>1</v>
      </c>
      <c r="C16" s="112" t="s">
        <v>8623</v>
      </c>
      <c r="D16" s="112" t="s">
        <v>7082</v>
      </c>
      <c r="E16" s="841" t="s">
        <v>7083</v>
      </c>
      <c r="F16" s="841" t="s">
        <v>7084</v>
      </c>
      <c r="G16" s="841" t="s">
        <v>7085</v>
      </c>
      <c r="H16" s="842" t="s">
        <v>7077</v>
      </c>
      <c r="I16" s="843" t="e">
        <f>J16*#REF!</f>
        <v>#REF!</v>
      </c>
      <c r="J16" s="844" t="e">
        <f>K16*#REF!+1.5</f>
        <v>#REF!</v>
      </c>
      <c r="K16" s="845">
        <v>48</v>
      </c>
      <c r="L16" s="847"/>
      <c r="M16" s="846"/>
    </row>
    <row r="17" spans="1:13" s="840" customFormat="1" ht="15" customHeight="1">
      <c r="A17" s="840">
        <v>1</v>
      </c>
      <c r="C17" s="112" t="s">
        <v>8623</v>
      </c>
      <c r="D17" s="112" t="s">
        <v>7086</v>
      </c>
      <c r="E17" s="841" t="s">
        <v>7087</v>
      </c>
      <c r="F17" s="841" t="s">
        <v>7088</v>
      </c>
      <c r="G17" s="841" t="s">
        <v>7089</v>
      </c>
      <c r="H17" s="842" t="s">
        <v>7077</v>
      </c>
      <c r="I17" s="843" t="e">
        <f>J17*#REF!</f>
        <v>#REF!</v>
      </c>
      <c r="J17" s="844" t="e">
        <f>K17*#REF!+1.5</f>
        <v>#REF!</v>
      </c>
      <c r="K17" s="845">
        <v>60</v>
      </c>
      <c r="L17" s="847"/>
      <c r="M17" s="846"/>
    </row>
    <row r="18" spans="1:13" s="840" customFormat="1" ht="15" customHeight="1">
      <c r="A18" s="840">
        <v>1</v>
      </c>
      <c r="C18" s="112" t="s">
        <v>8623</v>
      </c>
      <c r="D18" s="112" t="s">
        <v>7090</v>
      </c>
      <c r="E18" s="841" t="s">
        <v>7091</v>
      </c>
      <c r="F18" s="841" t="s">
        <v>7092</v>
      </c>
      <c r="G18" s="841" t="s">
        <v>7093</v>
      </c>
      <c r="H18" s="842" t="s">
        <v>7077</v>
      </c>
      <c r="I18" s="843" t="e">
        <f>J18*#REF!</f>
        <v>#REF!</v>
      </c>
      <c r="J18" s="844" t="e">
        <f>K18*#REF!+1.5</f>
        <v>#REF!</v>
      </c>
      <c r="K18" s="845">
        <v>48</v>
      </c>
      <c r="L18" s="847"/>
      <c r="M18" s="846"/>
    </row>
    <row r="19" spans="1:13" s="840" customFormat="1" ht="15" customHeight="1">
      <c r="A19" s="840">
        <v>1</v>
      </c>
      <c r="C19" s="112" t="s">
        <v>8623</v>
      </c>
      <c r="D19" s="112" t="s">
        <v>7094</v>
      </c>
      <c r="E19" s="841" t="s">
        <v>7095</v>
      </c>
      <c r="F19" s="841" t="s">
        <v>7096</v>
      </c>
      <c r="G19" s="841" t="s">
        <v>7097</v>
      </c>
      <c r="H19" s="842" t="s">
        <v>7077</v>
      </c>
      <c r="I19" s="843" t="e">
        <f>J19*#REF!</f>
        <v>#REF!</v>
      </c>
      <c r="J19" s="844" t="e">
        <f>K19*#REF!+1.5</f>
        <v>#REF!</v>
      </c>
      <c r="K19" s="845">
        <v>60</v>
      </c>
      <c r="L19" s="847"/>
      <c r="M19" s="846"/>
    </row>
    <row r="20" spans="1:13" s="840" customFormat="1" ht="15" customHeight="1">
      <c r="A20" s="840">
        <v>1</v>
      </c>
      <c r="C20" s="792" t="s">
        <v>8623</v>
      </c>
      <c r="D20" s="112" t="s">
        <v>7098</v>
      </c>
      <c r="E20" s="841" t="s">
        <v>7099</v>
      </c>
      <c r="F20" s="848" t="s">
        <v>7100</v>
      </c>
      <c r="G20" s="848" t="s">
        <v>7101</v>
      </c>
      <c r="H20" s="842" t="s">
        <v>7102</v>
      </c>
      <c r="I20" s="843" t="e">
        <f>J20*#REF!</f>
        <v>#REF!</v>
      </c>
      <c r="J20" s="844" t="e">
        <f>K20*#REF!</f>
        <v>#REF!</v>
      </c>
      <c r="K20" s="845">
        <v>6.8</v>
      </c>
      <c r="L20" s="846"/>
      <c r="M20" s="846"/>
    </row>
    <row r="21" spans="1:13" s="840" customFormat="1" ht="15" customHeight="1">
      <c r="A21" s="840">
        <v>1</v>
      </c>
      <c r="C21" s="92" t="s">
        <v>8623</v>
      </c>
      <c r="D21" s="112" t="s">
        <v>7103</v>
      </c>
      <c r="E21" s="841" t="s">
        <v>7104</v>
      </c>
      <c r="F21" s="849" t="s">
        <v>7105</v>
      </c>
      <c r="G21" s="848" t="s">
        <v>7106</v>
      </c>
      <c r="H21" s="842" t="s">
        <v>7102</v>
      </c>
      <c r="I21" s="843" t="e">
        <f>J21*#REF!</f>
        <v>#REF!</v>
      </c>
      <c r="J21" s="844" t="e">
        <f>K21*#REF!</f>
        <v>#REF!</v>
      </c>
      <c r="K21" s="845">
        <v>6.8</v>
      </c>
      <c r="L21" s="846"/>
      <c r="M21" s="846"/>
    </row>
    <row r="22" spans="1:13" s="840" customFormat="1" ht="15" customHeight="1">
      <c r="A22" s="840">
        <v>1</v>
      </c>
      <c r="C22" s="112" t="s">
        <v>8623</v>
      </c>
      <c r="D22" s="112" t="s">
        <v>7107</v>
      </c>
      <c r="E22" s="841" t="s">
        <v>7108</v>
      </c>
      <c r="F22" s="841" t="s">
        <v>7109</v>
      </c>
      <c r="G22" s="841" t="s">
        <v>7110</v>
      </c>
      <c r="H22" s="842" t="s">
        <v>7111</v>
      </c>
      <c r="I22" s="843" t="e">
        <f>J22*#REF!</f>
        <v>#REF!</v>
      </c>
      <c r="J22" s="844" t="e">
        <f>K22*#REF!</f>
        <v>#REF!</v>
      </c>
      <c r="K22" s="845">
        <v>4.8</v>
      </c>
      <c r="L22" s="846"/>
      <c r="M22" s="846"/>
    </row>
    <row r="23" spans="1:13" s="840" customFormat="1" ht="15" customHeight="1">
      <c r="A23" s="840">
        <v>1</v>
      </c>
      <c r="C23" s="112" t="s">
        <v>8623</v>
      </c>
      <c r="D23" s="112" t="s">
        <v>9713</v>
      </c>
      <c r="E23" s="841" t="s">
        <v>7112</v>
      </c>
      <c r="F23" s="841" t="s">
        <v>7113</v>
      </c>
      <c r="G23" s="841" t="s">
        <v>7114</v>
      </c>
      <c r="H23" s="842" t="s">
        <v>7111</v>
      </c>
      <c r="I23" s="843" t="e">
        <f>J23*#REF!</f>
        <v>#REF!</v>
      </c>
      <c r="J23" s="844" t="e">
        <f>K23*#REF!</f>
        <v>#REF!</v>
      </c>
      <c r="K23" s="845">
        <v>4.8</v>
      </c>
      <c r="L23" s="846"/>
      <c r="M23" s="846"/>
    </row>
    <row r="24" spans="1:13" s="840" customFormat="1" ht="15" customHeight="1">
      <c r="A24" s="840">
        <v>1</v>
      </c>
      <c r="C24" s="112" t="s">
        <v>8623</v>
      </c>
      <c r="D24" s="112" t="s">
        <v>9714</v>
      </c>
      <c r="E24" s="841" t="s">
        <v>7115</v>
      </c>
      <c r="F24" s="841" t="s">
        <v>7116</v>
      </c>
      <c r="G24" s="841" t="s">
        <v>7117</v>
      </c>
      <c r="H24" s="842" t="s">
        <v>7111</v>
      </c>
      <c r="I24" s="843" t="e">
        <f>J24*#REF!</f>
        <v>#REF!</v>
      </c>
      <c r="J24" s="844" t="e">
        <f>K24*#REF!</f>
        <v>#REF!</v>
      </c>
      <c r="K24" s="845">
        <v>4.8</v>
      </c>
    </row>
    <row r="25" spans="1:13" s="850" customFormat="1" ht="15.75" hidden="1">
      <c r="A25" s="850">
        <v>0</v>
      </c>
      <c r="C25" s="851" t="s">
        <v>8623</v>
      </c>
      <c r="D25" s="851"/>
      <c r="E25" s="852" t="s">
        <v>7118</v>
      </c>
      <c r="F25" s="852" t="s">
        <v>7119</v>
      </c>
      <c r="G25" s="853"/>
      <c r="H25" s="854" t="s">
        <v>7120</v>
      </c>
      <c r="I25" s="855"/>
      <c r="J25" s="856"/>
      <c r="K25" s="857">
        <v>9.6</v>
      </c>
    </row>
    <row r="26" spans="1:13" s="850" customFormat="1" ht="15.75" hidden="1">
      <c r="A26" s="850">
        <v>0</v>
      </c>
      <c r="C26" s="851" t="s">
        <v>8623</v>
      </c>
      <c r="D26" s="851"/>
      <c r="E26" s="852" t="s">
        <v>7121</v>
      </c>
      <c r="F26" s="852" t="s">
        <v>7122</v>
      </c>
      <c r="G26" s="853"/>
      <c r="H26" s="854" t="s">
        <v>7123</v>
      </c>
      <c r="I26" s="855"/>
      <c r="J26" s="856"/>
      <c r="K26" s="857">
        <v>28.8</v>
      </c>
    </row>
    <row r="27" spans="1:13" s="850" customFormat="1" ht="15.75" hidden="1">
      <c r="A27" s="850">
        <v>0</v>
      </c>
      <c r="C27" s="851" t="s">
        <v>8623</v>
      </c>
      <c r="D27" s="851"/>
      <c r="E27" s="852" t="s">
        <v>7124</v>
      </c>
      <c r="F27" s="852" t="s">
        <v>7125</v>
      </c>
      <c r="G27" s="853"/>
      <c r="H27" s="854" t="s">
        <v>7126</v>
      </c>
      <c r="I27" s="855"/>
      <c r="J27" s="856"/>
      <c r="K27" s="857">
        <v>0.8</v>
      </c>
    </row>
    <row r="28" spans="1:13" s="850" customFormat="1" ht="15.75" hidden="1">
      <c r="A28" s="850">
        <v>0</v>
      </c>
      <c r="C28" s="851" t="s">
        <v>8623</v>
      </c>
      <c r="D28" s="851"/>
      <c r="E28" s="852" t="s">
        <v>7127</v>
      </c>
      <c r="F28" s="852" t="s">
        <v>7128</v>
      </c>
      <c r="G28" s="853"/>
      <c r="H28" s="854" t="s">
        <v>7129</v>
      </c>
      <c r="I28" s="855"/>
      <c r="J28" s="856"/>
      <c r="K28" s="857">
        <v>8</v>
      </c>
    </row>
    <row r="406" spans="5:5">
      <c r="E406" s="817">
        <v>0</v>
      </c>
    </row>
    <row r="407" spans="5:5">
      <c r="E407" s="817">
        <v>0</v>
      </c>
    </row>
    <row r="408" spans="5:5">
      <c r="E408" s="817">
        <v>0</v>
      </c>
    </row>
    <row r="409" spans="5:5">
      <c r="E409" s="817">
        <v>0</v>
      </c>
    </row>
    <row r="410" spans="5:5">
      <c r="E410" s="817">
        <v>0</v>
      </c>
    </row>
    <row r="411" spans="5:5">
      <c r="E411" s="817">
        <v>0</v>
      </c>
    </row>
    <row r="412" spans="5:5">
      <c r="E412" s="817">
        <v>0</v>
      </c>
    </row>
    <row r="413" spans="5:5">
      <c r="E413" s="817">
        <v>0</v>
      </c>
    </row>
    <row r="414" spans="5:5">
      <c r="E414" s="817">
        <v>0</v>
      </c>
    </row>
    <row r="415" spans="5:5">
      <c r="E415" s="817">
        <v>0</v>
      </c>
    </row>
    <row r="416" spans="5:5">
      <c r="E416" s="817">
        <v>0</v>
      </c>
    </row>
    <row r="417" spans="5:5">
      <c r="E417" s="817">
        <v>0</v>
      </c>
    </row>
    <row r="418" spans="5:5">
      <c r="E418" s="817">
        <v>0</v>
      </c>
    </row>
    <row r="419" spans="5:5">
      <c r="E419" s="817">
        <v>0</v>
      </c>
    </row>
    <row r="420" spans="5:5">
      <c r="E420" s="817">
        <v>0</v>
      </c>
    </row>
    <row r="421" spans="5:5">
      <c r="E421" s="817">
        <v>0</v>
      </c>
    </row>
    <row r="422" spans="5:5">
      <c r="E422" s="817">
        <v>0</v>
      </c>
    </row>
    <row r="423" spans="5:5">
      <c r="E423" s="817">
        <v>0</v>
      </c>
    </row>
    <row r="424" spans="5:5">
      <c r="E424" s="817">
        <v>0</v>
      </c>
    </row>
    <row r="425" spans="5:5">
      <c r="E425" s="817">
        <v>0</v>
      </c>
    </row>
    <row r="426" spans="5:5">
      <c r="E426" s="817">
        <v>0</v>
      </c>
    </row>
    <row r="427" spans="5:5">
      <c r="E427" s="817">
        <v>0</v>
      </c>
    </row>
    <row r="428" spans="5:5">
      <c r="E428" s="817">
        <v>0</v>
      </c>
    </row>
    <row r="429" spans="5:5">
      <c r="E429" s="817">
        <v>0</v>
      </c>
    </row>
    <row r="430" spans="5:5">
      <c r="E430" s="817">
        <v>0</v>
      </c>
    </row>
    <row r="431" spans="5:5">
      <c r="E431" s="817">
        <v>0</v>
      </c>
    </row>
    <row r="432" spans="5:5">
      <c r="E432" s="817">
        <v>0</v>
      </c>
    </row>
    <row r="433" spans="5:5">
      <c r="E433" s="817">
        <v>0</v>
      </c>
    </row>
    <row r="434" spans="5:5">
      <c r="E434" s="817">
        <v>0</v>
      </c>
    </row>
    <row r="435" spans="5:5">
      <c r="E435" s="817">
        <v>0</v>
      </c>
    </row>
    <row r="439" spans="5:5">
      <c r="E439" s="817">
        <v>0</v>
      </c>
    </row>
    <row r="440" spans="5:5">
      <c r="E440" s="817">
        <v>0</v>
      </c>
    </row>
    <row r="441" spans="5:5">
      <c r="E441" s="817">
        <v>0</v>
      </c>
    </row>
    <row r="442" spans="5:5">
      <c r="E442" s="817">
        <v>0</v>
      </c>
    </row>
    <row r="446" spans="5:5">
      <c r="E446" s="817">
        <v>0</v>
      </c>
    </row>
    <row r="447" spans="5:5">
      <c r="E447" s="817">
        <v>0</v>
      </c>
    </row>
    <row r="454" spans="5:5">
      <c r="E454" s="817">
        <v>0</v>
      </c>
    </row>
    <row r="455" spans="5:5">
      <c r="E455" s="817">
        <v>0</v>
      </c>
    </row>
    <row r="456" spans="5:5">
      <c r="E456" s="817">
        <v>0</v>
      </c>
    </row>
    <row r="457" spans="5:5">
      <c r="E457" s="817">
        <v>0</v>
      </c>
    </row>
    <row r="458" spans="5:5">
      <c r="E458" s="817">
        <v>0</v>
      </c>
    </row>
    <row r="459" spans="5:5">
      <c r="E459" s="817">
        <v>0</v>
      </c>
    </row>
    <row r="460" spans="5:5">
      <c r="E460" s="817">
        <v>1</v>
      </c>
    </row>
    <row r="462" spans="5:5">
      <c r="E462" s="817">
        <v>0</v>
      </c>
    </row>
    <row r="463" spans="5:5">
      <c r="E463" s="817">
        <v>0</v>
      </c>
    </row>
    <row r="466" spans="5:5">
      <c r="E466" s="817">
        <v>0</v>
      </c>
    </row>
    <row r="467" spans="5:5">
      <c r="E467" s="817">
        <v>0</v>
      </c>
    </row>
    <row r="468" spans="5:5">
      <c r="E468" s="817">
        <v>0</v>
      </c>
    </row>
    <row r="469" spans="5:5">
      <c r="E469" s="817">
        <v>0</v>
      </c>
    </row>
    <row r="470" spans="5:5">
      <c r="E470" s="817">
        <v>0</v>
      </c>
    </row>
    <row r="471" spans="5:5">
      <c r="E471" s="817">
        <v>0</v>
      </c>
    </row>
    <row r="472" spans="5:5">
      <c r="E472" s="817">
        <v>0</v>
      </c>
    </row>
    <row r="473" spans="5:5">
      <c r="E473" s="817">
        <v>0</v>
      </c>
    </row>
    <row r="475" spans="5:5">
      <c r="E475" s="817">
        <v>0</v>
      </c>
    </row>
    <row r="476" spans="5:5">
      <c r="E476" s="817">
        <v>0</v>
      </c>
    </row>
    <row r="477" spans="5:5">
      <c r="E477" s="817">
        <v>0</v>
      </c>
    </row>
    <row r="478" spans="5:5">
      <c r="E478" s="817">
        <v>0</v>
      </c>
    </row>
    <row r="479" spans="5:5">
      <c r="E479" s="817">
        <v>0</v>
      </c>
    </row>
    <row r="480" spans="5:5">
      <c r="E480" s="817">
        <v>0</v>
      </c>
    </row>
    <row r="486" spans="5:5">
      <c r="E486" s="817">
        <v>0</v>
      </c>
    </row>
    <row r="487" spans="5:5">
      <c r="E487" s="817">
        <v>0</v>
      </c>
    </row>
    <row r="488" spans="5:5">
      <c r="E488" s="817">
        <v>0</v>
      </c>
    </row>
    <row r="489" spans="5:5">
      <c r="E489" s="817">
        <v>0</v>
      </c>
    </row>
    <row r="490" spans="5:5">
      <c r="E490" s="817">
        <v>0</v>
      </c>
    </row>
    <row r="491" spans="5:5">
      <c r="E491" s="817">
        <v>0</v>
      </c>
    </row>
    <row r="492" spans="5:5">
      <c r="E492" s="817">
        <v>0</v>
      </c>
    </row>
    <row r="493" spans="5:5">
      <c r="E493" s="817">
        <v>0</v>
      </c>
    </row>
    <row r="495" spans="5:5">
      <c r="E495" s="817">
        <v>0</v>
      </c>
    </row>
    <row r="496" spans="5:5">
      <c r="E496" s="817">
        <v>0</v>
      </c>
    </row>
    <row r="497" spans="5:5">
      <c r="E497" s="817">
        <v>0</v>
      </c>
    </row>
    <row r="498" spans="5:5">
      <c r="E498" s="817">
        <v>0</v>
      </c>
    </row>
    <row r="499" spans="5:5">
      <c r="E499" s="817">
        <v>0</v>
      </c>
    </row>
    <row r="500" spans="5:5">
      <c r="E500" s="817">
        <v>0</v>
      </c>
    </row>
    <row r="501" spans="5:5">
      <c r="E501" s="817">
        <v>0</v>
      </c>
    </row>
    <row r="511" spans="5:5">
      <c r="E511" s="817">
        <v>0</v>
      </c>
    </row>
    <row r="512" spans="5:5">
      <c r="E512" s="817">
        <v>0</v>
      </c>
    </row>
    <row r="513" spans="5:5">
      <c r="E513" s="817">
        <v>0</v>
      </c>
    </row>
    <row r="514" spans="5:5">
      <c r="E514" s="817">
        <v>0</v>
      </c>
    </row>
    <row r="515" spans="5:5">
      <c r="E515" s="817">
        <v>0</v>
      </c>
    </row>
    <row r="516" spans="5:5">
      <c r="E516" s="817">
        <v>0</v>
      </c>
    </row>
    <row r="517" spans="5:5">
      <c r="E517" s="817">
        <v>0</v>
      </c>
    </row>
    <row r="518" spans="5:5">
      <c r="E518" s="817">
        <v>0</v>
      </c>
    </row>
    <row r="523" spans="5:5">
      <c r="E523" s="817">
        <v>0</v>
      </c>
    </row>
    <row r="524" spans="5:5">
      <c r="E524" s="817">
        <v>0</v>
      </c>
    </row>
    <row r="525" spans="5:5">
      <c r="E525" s="817">
        <v>0</v>
      </c>
    </row>
    <row r="526" spans="5:5">
      <c r="E526" s="817">
        <v>0</v>
      </c>
    </row>
    <row r="527" spans="5:5">
      <c r="E527" s="817">
        <v>0</v>
      </c>
    </row>
    <row r="528" spans="5:5">
      <c r="E528" s="817">
        <v>0</v>
      </c>
    </row>
    <row r="529" spans="5:5">
      <c r="E529" s="817">
        <v>0</v>
      </c>
    </row>
    <row r="530" spans="5:5">
      <c r="E530" s="817">
        <v>0</v>
      </c>
    </row>
    <row r="533" spans="5:5">
      <c r="E533" s="817">
        <v>0</v>
      </c>
    </row>
    <row r="534" spans="5:5">
      <c r="E534" s="817">
        <v>0</v>
      </c>
    </row>
    <row r="537" spans="5:5">
      <c r="E537" s="817">
        <v>0</v>
      </c>
    </row>
    <row r="538" spans="5:5">
      <c r="E538" s="817">
        <v>0</v>
      </c>
    </row>
    <row r="539" spans="5:5">
      <c r="E539" s="817">
        <v>0</v>
      </c>
    </row>
    <row r="540" spans="5:5">
      <c r="E540" s="817">
        <v>0</v>
      </c>
    </row>
    <row r="543" spans="5:5">
      <c r="E543" s="817">
        <v>0</v>
      </c>
    </row>
    <row r="544" spans="5:5">
      <c r="E544" s="817">
        <v>0</v>
      </c>
    </row>
    <row r="549" spans="5:5">
      <c r="E549" s="817">
        <v>0</v>
      </c>
    </row>
    <row r="550" spans="5:5">
      <c r="E550" s="817">
        <v>0</v>
      </c>
    </row>
    <row r="551" spans="5:5">
      <c r="E551" s="817">
        <v>0</v>
      </c>
    </row>
    <row r="552" spans="5:5">
      <c r="E552" s="817">
        <v>0</v>
      </c>
    </row>
    <row r="555" spans="5:5">
      <c r="E555" s="817">
        <v>0</v>
      </c>
    </row>
    <row r="556" spans="5:5">
      <c r="E556" s="817">
        <v>0</v>
      </c>
    </row>
    <row r="557" spans="5:5">
      <c r="E557" s="817">
        <v>0</v>
      </c>
    </row>
    <row r="558" spans="5:5">
      <c r="E558" s="817">
        <v>0</v>
      </c>
    </row>
    <row r="559" spans="5:5">
      <c r="E559" s="817">
        <v>0</v>
      </c>
    </row>
    <row r="560" spans="5:5">
      <c r="E560" s="817">
        <v>0</v>
      </c>
    </row>
    <row r="561" spans="5:14">
      <c r="E561" s="817">
        <v>0</v>
      </c>
    </row>
    <row r="562" spans="5:14">
      <c r="E562" s="817">
        <v>0</v>
      </c>
    </row>
    <row r="563" spans="5:14">
      <c r="E563" s="817">
        <v>0</v>
      </c>
    </row>
    <row r="564" spans="5:14">
      <c r="E564" s="817">
        <v>0</v>
      </c>
    </row>
    <row r="565" spans="5:14">
      <c r="E565" s="817">
        <v>0</v>
      </c>
    </row>
    <row r="566" spans="5:14">
      <c r="E566" s="817">
        <v>0</v>
      </c>
    </row>
    <row r="567" spans="5:14">
      <c r="E567" s="817">
        <v>0</v>
      </c>
    </row>
    <row r="568" spans="5:14">
      <c r="E568" s="817">
        <v>0</v>
      </c>
    </row>
    <row r="569" spans="5:14">
      <c r="E569" s="817">
        <v>0</v>
      </c>
    </row>
    <row r="570" spans="5:14">
      <c r="E570" s="817">
        <v>0</v>
      </c>
      <c r="M570" s="817" t="e">
        <f>N570*#REF!*J570+1.5</f>
        <v>#REF!</v>
      </c>
      <c r="N570" s="817">
        <v>57.8</v>
      </c>
    </row>
    <row r="578" spans="5:5">
      <c r="E578" s="817">
        <v>0</v>
      </c>
    </row>
    <row r="579" spans="5:5">
      <c r="E579" s="817">
        <v>0</v>
      </c>
    </row>
    <row r="580" spans="5:5">
      <c r="E580" s="817">
        <v>0</v>
      </c>
    </row>
    <row r="581" spans="5:5">
      <c r="E581" s="817">
        <v>0</v>
      </c>
    </row>
    <row r="583" spans="5:5">
      <c r="E583" s="817">
        <v>0</v>
      </c>
    </row>
    <row r="585" spans="5:5">
      <c r="E585" s="817">
        <v>0</v>
      </c>
    </row>
  </sheetData>
  <sheetProtection sheet="1" objects="1" scenarios="1" sort="0" autoFilter="0"/>
  <autoFilter ref="A1:A585">
    <filterColumn colId="0">
      <customFilters and="1">
        <customFilter operator="notEqual" val="0"/>
        <customFilter operator="notEqual" val="*0*"/>
      </customFilters>
    </filterColumn>
  </autoFilter>
  <mergeCells count="6">
    <mergeCell ref="C12:J12"/>
    <mergeCell ref="C13:J13"/>
    <mergeCell ref="C6:J6"/>
    <mergeCell ref="C7:J7"/>
    <mergeCell ref="C8:J8"/>
    <mergeCell ref="C11:J11"/>
  </mergeCells>
  <phoneticPr fontId="132" type="noConversion"/>
  <pageMargins left="0.59027777777777779" right="0.59027777777777779" top="0.59097222222222223" bottom="0.59097222222222223" header="0.31527777777777777" footer="0.31527777777777777"/>
  <pageSetup paperSize="9" firstPageNumber="36" orientation="portrait" useFirstPageNumber="1" horizontalDpi="300" verticalDpi="300" r:id="rId1"/>
  <headerFooter alignWithMargins="0">
    <oddHeader>&amp;C&amp;"Monotype Corsiva,Обычный"ДІАМЕБ - Ваш партнер в лабораторній діагностиці !</oddHeader>
    <oddFooter>&amp;LРозхідні для аналізаторів електролітів&amp;C- &amp;P -&amp;RРозхідні для аналізаторів електролітів</oddFooter>
  </headerFooter>
</worksheet>
</file>

<file path=xl/worksheets/sheet15.xml><?xml version="1.0" encoding="utf-8"?>
<worksheet xmlns="http://schemas.openxmlformats.org/spreadsheetml/2006/main" xmlns:r="http://schemas.openxmlformats.org/officeDocument/2006/relationships">
  <sheetPr codeName="Лист16" filterMode="1"/>
  <dimension ref="A1:P589"/>
  <sheetViews>
    <sheetView workbookViewId="0">
      <pane ySplit="3" topLeftCell="A4" activePane="bottomLeft" state="frozen"/>
      <selection activeCell="C65" sqref="C65:K65"/>
      <selection pane="bottomLeft" activeCell="C65" sqref="C65:K65"/>
    </sheetView>
  </sheetViews>
  <sheetFormatPr defaultColWidth="9.140625" defaultRowHeight="13.5" outlineLevelCol="1"/>
  <cols>
    <col min="1" max="1" width="9.140625" style="858" customWidth="1" outlineLevel="1"/>
    <col min="2" max="2" width="12.42578125" style="858" bestFit="1" customWidth="1" outlineLevel="1"/>
    <col min="3" max="3" width="9.140625" style="858"/>
    <col min="4" max="4" width="13.85546875" style="859" customWidth="1"/>
    <col min="5" max="5" width="31" style="860" customWidth="1"/>
    <col min="6" max="7" width="9.140625" style="861" hidden="1" customWidth="1" outlineLevel="1"/>
    <col min="8" max="8" width="8.5703125" style="862" customWidth="1" collapsed="1"/>
    <col min="9" max="9" width="9.85546875" style="863" customWidth="1"/>
    <col min="10" max="10" width="9.85546875" style="864" customWidth="1"/>
    <col min="11" max="11" width="9.42578125" style="864" bestFit="1" customWidth="1"/>
    <col min="12" max="14" width="9.140625" style="865" hidden="1" customWidth="1"/>
    <col min="15" max="15" width="9.140625" style="865" customWidth="1"/>
    <col min="16" max="16384" width="9.140625" style="865"/>
  </cols>
  <sheetData>
    <row r="1" spans="1:16" s="869" customFormat="1" ht="31.35" customHeight="1">
      <c r="A1" s="75" t="s">
        <v>8669</v>
      </c>
      <c r="B1" s="75" t="s">
        <v>10721</v>
      </c>
      <c r="C1" s="294" t="s">
        <v>8670</v>
      </c>
      <c r="D1" s="295" t="s">
        <v>4736</v>
      </c>
      <c r="E1" s="297" t="s">
        <v>8672</v>
      </c>
      <c r="F1" s="866" t="s">
        <v>8673</v>
      </c>
      <c r="G1" s="867" t="s">
        <v>8674</v>
      </c>
      <c r="H1" s="868" t="s">
        <v>365</v>
      </c>
      <c r="I1" s="76" t="s">
        <v>8675</v>
      </c>
      <c r="J1" s="76" t="s">
        <v>8676</v>
      </c>
      <c r="K1" s="77" t="s">
        <v>8677</v>
      </c>
      <c r="L1" s="307">
        <v>2010</v>
      </c>
      <c r="M1" s="869">
        <v>2012</v>
      </c>
    </row>
    <row r="2" spans="1:16" s="869" customFormat="1" ht="16.5" hidden="1">
      <c r="A2" s="75" t="s">
        <v>8678</v>
      </c>
      <c r="B2" s="75"/>
      <c r="C2" s="294" t="s">
        <v>8679</v>
      </c>
      <c r="D2" s="295" t="s">
        <v>4736</v>
      </c>
      <c r="E2" s="296" t="s">
        <v>8674</v>
      </c>
      <c r="F2" s="866" t="s">
        <v>8673</v>
      </c>
      <c r="G2" s="866" t="s">
        <v>8674</v>
      </c>
      <c r="H2" s="296" t="s">
        <v>9327</v>
      </c>
      <c r="I2" s="83" t="s">
        <v>8680</v>
      </c>
      <c r="J2" s="83" t="s">
        <v>8681</v>
      </c>
      <c r="K2" s="83" t="s">
        <v>8682</v>
      </c>
      <c r="L2" s="307"/>
    </row>
    <row r="3" spans="1:16" s="869" customFormat="1" ht="33" hidden="1">
      <c r="A3" s="75" t="s">
        <v>8678</v>
      </c>
      <c r="B3" s="75"/>
      <c r="C3" s="294" t="s">
        <v>8683</v>
      </c>
      <c r="D3" s="295" t="s">
        <v>8684</v>
      </c>
      <c r="E3" s="296" t="s">
        <v>8673</v>
      </c>
      <c r="F3" s="866" t="s">
        <v>8673</v>
      </c>
      <c r="G3" s="866" t="s">
        <v>8674</v>
      </c>
      <c r="H3" s="296" t="s">
        <v>9333</v>
      </c>
      <c r="I3" s="86" t="s">
        <v>8685</v>
      </c>
      <c r="J3" s="86" t="s">
        <v>8686</v>
      </c>
      <c r="K3" s="86" t="s">
        <v>8687</v>
      </c>
      <c r="L3" s="307"/>
    </row>
    <row r="4" spans="1:16" hidden="1"/>
    <row r="5" spans="1:16" hidden="1"/>
    <row r="6" spans="1:16" ht="45.75">
      <c r="A6" s="309" t="s">
        <v>8688</v>
      </c>
      <c r="B6" s="874"/>
      <c r="C6" s="2710" t="s">
        <v>9521</v>
      </c>
      <c r="D6" s="2710"/>
      <c r="E6" s="2710"/>
      <c r="F6" s="2710"/>
      <c r="G6" s="2710"/>
      <c r="H6" s="2710"/>
      <c r="I6" s="2710"/>
      <c r="J6" s="2710"/>
      <c r="K6" s="2710"/>
      <c r="N6" s="871"/>
      <c r="O6" s="872"/>
      <c r="P6" s="873"/>
    </row>
    <row r="7" spans="1:16" ht="45.75" hidden="1">
      <c r="A7" s="309" t="s">
        <v>8689</v>
      </c>
      <c r="B7" s="874"/>
      <c r="C7" s="2710" t="s">
        <v>7130</v>
      </c>
      <c r="D7" s="2710"/>
      <c r="E7" s="2710"/>
      <c r="F7" s="2710"/>
      <c r="G7" s="2710"/>
      <c r="H7" s="2710"/>
      <c r="I7" s="2710"/>
      <c r="J7" s="2710"/>
      <c r="K7" s="2710"/>
    </row>
    <row r="8" spans="1:16" ht="45.75" hidden="1">
      <c r="A8" s="309" t="s">
        <v>8689</v>
      </c>
      <c r="B8" s="874"/>
      <c r="C8" s="2710" t="s">
        <v>7131</v>
      </c>
      <c r="D8" s="2710"/>
      <c r="E8" s="2710"/>
      <c r="F8" s="2710"/>
      <c r="G8" s="2710"/>
      <c r="H8" s="2710"/>
      <c r="I8" s="2710"/>
      <c r="J8" s="2710"/>
      <c r="K8" s="2710"/>
    </row>
    <row r="9" spans="1:16" ht="21.75" hidden="1" customHeight="1">
      <c r="A9" s="874"/>
      <c r="B9" s="874"/>
      <c r="C9" s="870"/>
      <c r="D9" s="870"/>
      <c r="E9" s="870"/>
      <c r="F9" s="870"/>
      <c r="G9" s="870"/>
      <c r="H9" s="870"/>
      <c r="I9" s="875"/>
      <c r="J9" s="876"/>
      <c r="K9" s="876"/>
      <c r="N9" s="877"/>
      <c r="O9" s="878"/>
      <c r="P9" s="879"/>
    </row>
    <row r="10" spans="1:16" hidden="1">
      <c r="D10" s="880"/>
      <c r="E10" s="881"/>
      <c r="F10" s="882"/>
      <c r="G10" s="882"/>
      <c r="H10" s="883"/>
      <c r="I10" s="884"/>
      <c r="J10" s="885"/>
      <c r="K10" s="885"/>
      <c r="N10" s="886"/>
      <c r="P10" s="887"/>
    </row>
    <row r="11" spans="1:16" ht="20.25">
      <c r="A11" s="88" t="s">
        <v>8692</v>
      </c>
      <c r="B11" s="88"/>
      <c r="C11" s="2711" t="s">
        <v>321</v>
      </c>
      <c r="D11" s="2711"/>
      <c r="E11" s="2711"/>
      <c r="F11" s="2711"/>
      <c r="G11" s="2711"/>
      <c r="H11" s="2711"/>
      <c r="I11" s="2711"/>
      <c r="J11" s="2711"/>
      <c r="K11" s="2711"/>
    </row>
    <row r="12" spans="1:16" ht="20.25" hidden="1">
      <c r="A12" s="88" t="s">
        <v>8690</v>
      </c>
      <c r="B12" s="88"/>
      <c r="C12" s="2711" t="s">
        <v>7132</v>
      </c>
      <c r="D12" s="2711"/>
      <c r="E12" s="2711"/>
      <c r="F12" s="2711"/>
      <c r="G12" s="2711"/>
      <c r="H12" s="2711"/>
      <c r="I12" s="2711"/>
      <c r="J12" s="2711"/>
      <c r="K12" s="2711"/>
    </row>
    <row r="13" spans="1:16" ht="20.25" hidden="1">
      <c r="A13" s="88" t="s">
        <v>8690</v>
      </c>
      <c r="B13" s="88"/>
      <c r="C13" s="2711" t="s">
        <v>7133</v>
      </c>
      <c r="D13" s="2711"/>
      <c r="E13" s="2711"/>
      <c r="F13" s="2711"/>
      <c r="G13" s="2711"/>
      <c r="H13" s="2711"/>
      <c r="I13" s="2711"/>
      <c r="J13" s="2711"/>
      <c r="K13" s="2711"/>
    </row>
    <row r="14" spans="1:16">
      <c r="A14" s="888">
        <v>1</v>
      </c>
      <c r="B14" s="888">
        <v>1</v>
      </c>
      <c r="C14" s="888" t="s">
        <v>8615</v>
      </c>
      <c r="D14" s="2183" t="s">
        <v>8630</v>
      </c>
      <c r="E14" s="890" t="s">
        <v>7134</v>
      </c>
      <c r="F14" s="891" t="s">
        <v>7135</v>
      </c>
      <c r="G14" s="890" t="s">
        <v>7136</v>
      </c>
      <c r="H14" s="892" t="s">
        <v>7137</v>
      </c>
      <c r="I14" s="893" t="e">
        <f>K14*#REF!</f>
        <v>#REF!</v>
      </c>
      <c r="J14" s="894"/>
      <c r="K14" s="894" t="e">
        <f>M14*#REF!+4</f>
        <v>#REF!</v>
      </c>
      <c r="L14" s="865">
        <v>30</v>
      </c>
      <c r="M14" s="865">
        <v>39</v>
      </c>
    </row>
    <row r="15" spans="1:16" s="2223" customFormat="1" hidden="1">
      <c r="A15" s="888">
        <v>0</v>
      </c>
      <c r="B15" s="888"/>
      <c r="C15" s="2217" t="s">
        <v>8615</v>
      </c>
      <c r="D15" s="2218" t="s">
        <v>322</v>
      </c>
      <c r="E15" s="2219" t="s">
        <v>7134</v>
      </c>
      <c r="F15" s="891"/>
      <c r="G15" s="890"/>
      <c r="H15" s="2220" t="s">
        <v>7158</v>
      </c>
      <c r="I15" s="2221" t="e">
        <f>K15*#REF!</f>
        <v>#REF!</v>
      </c>
      <c r="J15" s="2222"/>
      <c r="K15" s="2222" t="e">
        <f>L15*#REF!+4</f>
        <v>#REF!</v>
      </c>
      <c r="M15" s="2223" t="s">
        <v>388</v>
      </c>
      <c r="O15" s="865">
        <v>14</v>
      </c>
    </row>
    <row r="16" spans="1:16">
      <c r="A16" s="888">
        <v>1</v>
      </c>
      <c r="B16" s="888">
        <v>1</v>
      </c>
      <c r="C16" s="888" t="s">
        <v>8615</v>
      </c>
      <c r="D16" s="2183" t="s">
        <v>7142</v>
      </c>
      <c r="E16" s="926" t="s">
        <v>7186</v>
      </c>
      <c r="F16" s="891"/>
      <c r="G16" s="890"/>
      <c r="H16" s="903" t="s">
        <v>7141</v>
      </c>
      <c r="I16" s="893" t="e">
        <f>K16*#REF!</f>
        <v>#REF!</v>
      </c>
      <c r="J16" s="894"/>
      <c r="K16" s="894" t="e">
        <f>M16*#REF!+2</f>
        <v>#REF!</v>
      </c>
      <c r="L16" s="865">
        <v>14</v>
      </c>
      <c r="M16" s="865">
        <v>19</v>
      </c>
      <c r="N16" s="865" t="s">
        <v>9716</v>
      </c>
    </row>
    <row r="17" spans="1:16" ht="25.5" hidden="1">
      <c r="A17" s="888">
        <v>0</v>
      </c>
      <c r="B17" s="888"/>
      <c r="C17" s="895" t="s">
        <v>8615</v>
      </c>
      <c r="D17" s="2184" t="s">
        <v>8632</v>
      </c>
      <c r="E17" s="896" t="s">
        <v>7138</v>
      </c>
      <c r="F17" s="897" t="s">
        <v>7139</v>
      </c>
      <c r="G17" s="896" t="s">
        <v>7140</v>
      </c>
      <c r="H17" s="898" t="s">
        <v>7141</v>
      </c>
      <c r="I17" s="893" t="e">
        <f>K17*#REF!</f>
        <v>#REF!</v>
      </c>
      <c r="J17" s="894"/>
      <c r="K17" s="894" t="e">
        <f>M17*#REF!+2</f>
        <v>#REF!</v>
      </c>
      <c r="L17" s="865">
        <v>12</v>
      </c>
      <c r="M17" s="865">
        <v>39</v>
      </c>
      <c r="N17" s="865" t="s">
        <v>9716</v>
      </c>
      <c r="O17" s="865">
        <v>12</v>
      </c>
    </row>
    <row r="18" spans="1:16">
      <c r="A18" s="888">
        <v>1</v>
      </c>
      <c r="B18" s="888">
        <v>1</v>
      </c>
      <c r="C18" s="895" t="s">
        <v>8615</v>
      </c>
      <c r="D18" s="2185" t="s">
        <v>323</v>
      </c>
      <c r="E18" s="896" t="s">
        <v>319</v>
      </c>
      <c r="F18" s="902"/>
      <c r="G18" s="943"/>
      <c r="H18" s="898" t="s">
        <v>7141</v>
      </c>
      <c r="I18" s="893" t="e">
        <f>K18*#REF!</f>
        <v>#REF!</v>
      </c>
      <c r="J18" s="894"/>
      <c r="K18" s="894" t="e">
        <f>M18*#REF!+2</f>
        <v>#REF!</v>
      </c>
      <c r="L18" s="865">
        <v>39</v>
      </c>
      <c r="M18" s="865">
        <v>39</v>
      </c>
    </row>
    <row r="19" spans="1:16">
      <c r="A19" s="888">
        <v>1</v>
      </c>
      <c r="B19" s="924">
        <v>1</v>
      </c>
      <c r="C19" s="900" t="s">
        <v>8615</v>
      </c>
      <c r="D19" s="2185" t="s">
        <v>8636</v>
      </c>
      <c r="E19" s="905" t="s">
        <v>7149</v>
      </c>
      <c r="F19" s="902" t="s">
        <v>7150</v>
      </c>
      <c r="G19" s="901" t="s">
        <v>7151</v>
      </c>
      <c r="H19" s="903" t="s">
        <v>7152</v>
      </c>
      <c r="I19" s="906" t="e">
        <f>K19*#REF!</f>
        <v>#REF!</v>
      </c>
      <c r="J19" s="907"/>
      <c r="K19" s="907" t="e">
        <f>L19*#REF!+1</f>
        <v>#REF!</v>
      </c>
      <c r="L19" s="865">
        <v>2.8</v>
      </c>
    </row>
    <row r="20" spans="1:16">
      <c r="A20" s="888">
        <v>1</v>
      </c>
      <c r="B20" s="888">
        <v>1</v>
      </c>
      <c r="C20" s="888" t="s">
        <v>8615</v>
      </c>
      <c r="D20" s="2183" t="s">
        <v>7153</v>
      </c>
      <c r="E20" s="908" t="s">
        <v>7149</v>
      </c>
      <c r="F20" s="891" t="s">
        <v>7150</v>
      </c>
      <c r="G20" s="890" t="s">
        <v>7151</v>
      </c>
      <c r="H20" s="892" t="s">
        <v>7141</v>
      </c>
      <c r="I20" s="893" t="e">
        <f>K20*#REF!</f>
        <v>#REF!</v>
      </c>
      <c r="J20" s="894"/>
      <c r="K20" s="894" t="e">
        <f>L20*#REF!+2</f>
        <v>#REF!</v>
      </c>
      <c r="L20" s="865">
        <v>7.74</v>
      </c>
    </row>
    <row r="21" spans="1:16" hidden="1">
      <c r="A21" s="909"/>
      <c r="B21" s="909"/>
      <c r="C21" s="910"/>
      <c r="D21" s="911"/>
      <c r="E21" s="912"/>
      <c r="F21" s="913"/>
      <c r="G21" s="912"/>
      <c r="H21" s="914"/>
      <c r="I21" s="915"/>
      <c r="J21" s="916"/>
      <c r="K21" s="917"/>
    </row>
    <row r="22" spans="1:16" ht="20.25">
      <c r="A22" s="88" t="s">
        <v>8692</v>
      </c>
      <c r="B22" s="88"/>
      <c r="C22" s="2712" t="s">
        <v>7154</v>
      </c>
      <c r="D22" s="2713"/>
      <c r="E22" s="2713"/>
      <c r="F22" s="2713"/>
      <c r="G22" s="2713"/>
      <c r="H22" s="2713"/>
      <c r="I22" s="2713"/>
      <c r="J22" s="2713"/>
      <c r="K22" s="2714"/>
    </row>
    <row r="23" spans="1:16" ht="20.25" hidden="1">
      <c r="A23" s="88" t="s">
        <v>8690</v>
      </c>
      <c r="B23" s="88"/>
      <c r="C23" s="2137" t="s">
        <v>7155</v>
      </c>
      <c r="D23" s="2137"/>
      <c r="E23" s="2137"/>
      <c r="F23" s="2137"/>
      <c r="G23" s="2137"/>
      <c r="H23" s="2137"/>
      <c r="I23" s="2137"/>
      <c r="J23" s="2137"/>
      <c r="K23" s="2137"/>
    </row>
    <row r="24" spans="1:16" ht="20.25" hidden="1">
      <c r="A24" s="88" t="s">
        <v>8690</v>
      </c>
      <c r="B24" s="88"/>
      <c r="C24" s="2137" t="s">
        <v>7156</v>
      </c>
      <c r="D24" s="2137"/>
      <c r="E24" s="2137"/>
      <c r="F24" s="2137"/>
      <c r="G24" s="2137"/>
      <c r="H24" s="2137"/>
      <c r="I24" s="2137"/>
      <c r="J24" s="2137"/>
      <c r="K24" s="2137"/>
    </row>
    <row r="25" spans="1:16">
      <c r="A25" s="888">
        <v>1</v>
      </c>
      <c r="B25" s="888"/>
      <c r="C25" s="888" t="s">
        <v>9682</v>
      </c>
      <c r="D25" s="62" t="s">
        <v>7157</v>
      </c>
      <c r="E25" s="890" t="s">
        <v>8629</v>
      </c>
      <c r="F25" s="891" t="s">
        <v>7135</v>
      </c>
      <c r="G25" s="890" t="s">
        <v>7136</v>
      </c>
      <c r="H25" s="892" t="s">
        <v>7158</v>
      </c>
      <c r="I25" s="893" t="e">
        <f>K25*#REF!</f>
        <v>#REF!</v>
      </c>
      <c r="J25" s="894"/>
      <c r="K25" s="894" t="e">
        <f>L25*#REF!+4</f>
        <v>#REF!</v>
      </c>
      <c r="L25" s="865">
        <v>50</v>
      </c>
    </row>
    <row r="26" spans="1:16">
      <c r="A26" s="888">
        <v>1</v>
      </c>
      <c r="B26" s="888"/>
      <c r="C26" s="895" t="s">
        <v>9682</v>
      </c>
      <c r="D26" s="65" t="s">
        <v>7159</v>
      </c>
      <c r="E26" s="896" t="s">
        <v>8631</v>
      </c>
      <c r="F26" s="897" t="s">
        <v>7160</v>
      </c>
      <c r="G26" s="896" t="s">
        <v>7140</v>
      </c>
      <c r="H26" s="918" t="s">
        <v>7161</v>
      </c>
      <c r="I26" s="919" t="e">
        <f>K26*#REF!</f>
        <v>#REF!</v>
      </c>
      <c r="J26" s="920"/>
      <c r="K26" s="894" t="e">
        <f>L26*#REF!+1</f>
        <v>#REF!</v>
      </c>
      <c r="L26" s="865">
        <v>100</v>
      </c>
    </row>
    <row r="27" spans="1:16">
      <c r="A27" s="888">
        <v>1</v>
      </c>
      <c r="B27" s="888"/>
      <c r="C27" s="895" t="s">
        <v>9682</v>
      </c>
      <c r="D27" s="65" t="s">
        <v>7162</v>
      </c>
      <c r="E27" s="921" t="s">
        <v>8633</v>
      </c>
      <c r="F27" s="897" t="s">
        <v>7147</v>
      </c>
      <c r="G27" s="921" t="s">
        <v>7148</v>
      </c>
      <c r="H27" s="898" t="s">
        <v>7141</v>
      </c>
      <c r="I27" s="919" t="e">
        <f>K27*#REF!</f>
        <v>#REF!</v>
      </c>
      <c r="J27" s="920"/>
      <c r="K27" s="920" t="e">
        <f>L27*#REF!+2</f>
        <v>#REF!</v>
      </c>
      <c r="L27" s="865">
        <v>16</v>
      </c>
    </row>
    <row r="28" spans="1:16">
      <c r="A28" s="888">
        <v>1</v>
      </c>
      <c r="B28" s="924">
        <v>1</v>
      </c>
      <c r="C28" s="900" t="s">
        <v>8615</v>
      </c>
      <c r="D28" s="904" t="s">
        <v>8636</v>
      </c>
      <c r="E28" s="905" t="s">
        <v>8635</v>
      </c>
      <c r="F28" s="902" t="s">
        <v>7150</v>
      </c>
      <c r="G28" s="901" t="s">
        <v>7151</v>
      </c>
      <c r="H28" s="903" t="s">
        <v>7152</v>
      </c>
      <c r="I28" s="906" t="e">
        <f>K28*#REF!</f>
        <v>#REF!</v>
      </c>
      <c r="J28" s="907"/>
      <c r="K28" s="907" t="e">
        <f>L28*#REF!+1</f>
        <v>#REF!</v>
      </c>
      <c r="L28" s="865">
        <v>2.8</v>
      </c>
      <c r="P28" s="887"/>
    </row>
    <row r="29" spans="1:16">
      <c r="A29" s="888">
        <v>1</v>
      </c>
      <c r="B29" s="888">
        <v>1</v>
      </c>
      <c r="C29" s="888" t="s">
        <v>8615</v>
      </c>
      <c r="D29" s="889" t="s">
        <v>7153</v>
      </c>
      <c r="E29" s="908" t="s">
        <v>8635</v>
      </c>
      <c r="F29" s="891" t="s">
        <v>7150</v>
      </c>
      <c r="G29" s="890" t="s">
        <v>7151</v>
      </c>
      <c r="H29" s="892" t="s">
        <v>7141</v>
      </c>
      <c r="I29" s="893" t="e">
        <f>K29*#REF!</f>
        <v>#REF!</v>
      </c>
      <c r="J29" s="894"/>
      <c r="K29" s="894" t="e">
        <f>L29*#REF!+2</f>
        <v>#REF!</v>
      </c>
      <c r="L29" s="865">
        <v>7.74</v>
      </c>
    </row>
    <row r="30" spans="1:16" ht="20.25" hidden="1">
      <c r="A30" s="88" t="s">
        <v>8690</v>
      </c>
      <c r="B30" s="1245"/>
      <c r="C30" s="2139" t="s">
        <v>7163</v>
      </c>
      <c r="D30" s="2139"/>
      <c r="E30" s="2139"/>
      <c r="F30" s="2139"/>
      <c r="G30" s="2139"/>
      <c r="H30" s="2139"/>
      <c r="I30" s="2139"/>
      <c r="J30" s="2139"/>
      <c r="K30" s="2139"/>
    </row>
    <row r="31" spans="1:16" ht="20.25" hidden="1">
      <c r="A31" s="88" t="s">
        <v>8690</v>
      </c>
      <c r="B31" s="1245"/>
      <c r="C31" s="2139" t="s">
        <v>7164</v>
      </c>
      <c r="D31" s="2139"/>
      <c r="E31" s="2139"/>
      <c r="F31" s="2139"/>
      <c r="G31" s="2139"/>
      <c r="H31" s="2139"/>
      <c r="I31" s="2139"/>
      <c r="J31" s="2139"/>
      <c r="K31" s="2139"/>
    </row>
    <row r="32" spans="1:16" ht="20.25" hidden="1">
      <c r="A32" s="88" t="s">
        <v>8690</v>
      </c>
      <c r="B32" s="1245"/>
      <c r="C32" s="2139" t="s">
        <v>7165</v>
      </c>
      <c r="D32" s="2139"/>
      <c r="E32" s="2139"/>
      <c r="F32" s="2139"/>
      <c r="G32" s="2139"/>
      <c r="H32" s="2139"/>
      <c r="I32" s="2139"/>
      <c r="J32" s="2139"/>
      <c r="K32" s="2139"/>
    </row>
    <row r="33" spans="1:12" ht="16.5" hidden="1">
      <c r="A33" s="63">
        <v>0</v>
      </c>
      <c r="B33" s="63"/>
      <c r="C33" s="63" t="s">
        <v>8623</v>
      </c>
      <c r="D33" s="1317" t="s">
        <v>7166</v>
      </c>
      <c r="E33" s="896" t="s">
        <v>7167</v>
      </c>
      <c r="F33" s="922" t="s">
        <v>7168</v>
      </c>
      <c r="G33" s="896" t="s">
        <v>7167</v>
      </c>
      <c r="H33" s="1319" t="s">
        <v>7141</v>
      </c>
      <c r="I33" s="919" t="e">
        <f>J33*#REF!</f>
        <v>#REF!</v>
      </c>
      <c r="J33" s="920" t="e">
        <f>L33*#REF!+2</f>
        <v>#REF!</v>
      </c>
      <c r="K33" s="920"/>
      <c r="L33" s="923">
        <v>13</v>
      </c>
    </row>
    <row r="34" spans="1:12" ht="16.5" hidden="1">
      <c r="A34" s="63">
        <v>0</v>
      </c>
      <c r="B34" s="63"/>
      <c r="C34" s="63" t="s">
        <v>8623</v>
      </c>
      <c r="D34" s="1317" t="s">
        <v>7169</v>
      </c>
      <c r="E34" s="896" t="s">
        <v>8629</v>
      </c>
      <c r="F34" s="922" t="s">
        <v>7170</v>
      </c>
      <c r="G34" s="896" t="s">
        <v>7136</v>
      </c>
      <c r="H34" s="1319" t="s">
        <v>7137</v>
      </c>
      <c r="I34" s="919" t="e">
        <f>J34*#REF!</f>
        <v>#REF!</v>
      </c>
      <c r="J34" s="920" t="e">
        <f>L34*#REF!+5</f>
        <v>#REF!</v>
      </c>
      <c r="K34" s="920"/>
      <c r="L34" s="923">
        <v>15</v>
      </c>
    </row>
    <row r="35" spans="1:12" ht="16.5" hidden="1">
      <c r="A35" s="63">
        <v>0</v>
      </c>
      <c r="B35" s="63"/>
      <c r="C35" s="63" t="s">
        <v>8623</v>
      </c>
      <c r="D35" s="1317" t="s">
        <v>7171</v>
      </c>
      <c r="E35" s="896" t="s">
        <v>7172</v>
      </c>
      <c r="F35" s="922" t="s">
        <v>7173</v>
      </c>
      <c r="G35" s="896" t="s">
        <v>7174</v>
      </c>
      <c r="H35" s="1319" t="s">
        <v>7141</v>
      </c>
      <c r="I35" s="919" t="e">
        <f>J35*#REF!</f>
        <v>#REF!</v>
      </c>
      <c r="J35" s="920" t="e">
        <f>L35*#REF!+2</f>
        <v>#REF!</v>
      </c>
      <c r="K35" s="920"/>
      <c r="L35" s="923">
        <v>25</v>
      </c>
    </row>
    <row r="36" spans="1:12" ht="16.5" hidden="1">
      <c r="A36" s="63">
        <v>0</v>
      </c>
      <c r="B36" s="63"/>
      <c r="C36" s="63" t="s">
        <v>8623</v>
      </c>
      <c r="D36" s="1317" t="s">
        <v>7175</v>
      </c>
      <c r="E36" s="896" t="s">
        <v>7176</v>
      </c>
      <c r="F36" s="922" t="s">
        <v>7177</v>
      </c>
      <c r="G36" s="896" t="s">
        <v>7178</v>
      </c>
      <c r="H36" s="1319" t="s">
        <v>7179</v>
      </c>
      <c r="I36" s="919" t="e">
        <f>J36*#REF!</f>
        <v>#REF!</v>
      </c>
      <c r="J36" s="920" t="e">
        <f>L36*#REF!+2</f>
        <v>#REF!</v>
      </c>
      <c r="K36" s="920"/>
      <c r="L36" s="923">
        <v>13</v>
      </c>
    </row>
    <row r="37" spans="1:12" hidden="1">
      <c r="D37" s="880"/>
      <c r="E37" s="881"/>
      <c r="F37" s="882"/>
      <c r="G37" s="882"/>
      <c r="H37" s="883"/>
      <c r="I37" s="884"/>
      <c r="J37" s="885"/>
      <c r="K37" s="885"/>
    </row>
    <row r="38" spans="1:12" hidden="1">
      <c r="D38" s="880"/>
      <c r="E38" s="881"/>
      <c r="F38" s="882"/>
      <c r="G38" s="882"/>
      <c r="H38" s="883"/>
      <c r="I38" s="884"/>
      <c r="J38" s="885"/>
      <c r="K38" s="885"/>
    </row>
    <row r="39" spans="1:12" ht="39.75" customHeight="1">
      <c r="A39" s="88" t="s">
        <v>8692</v>
      </c>
      <c r="B39" s="88"/>
      <c r="C39" s="2704" t="s">
        <v>327</v>
      </c>
      <c r="D39" s="2705"/>
      <c r="E39" s="2705"/>
      <c r="F39" s="2705"/>
      <c r="G39" s="2705"/>
      <c r="H39" s="2705"/>
      <c r="I39" s="2705"/>
      <c r="J39" s="2705"/>
      <c r="K39" s="2706"/>
    </row>
    <row r="40" spans="1:12" ht="405" hidden="1">
      <c r="A40" s="88" t="s">
        <v>8690</v>
      </c>
      <c r="B40" s="88"/>
      <c r="C40" s="2138" t="s">
        <v>7180</v>
      </c>
      <c r="D40" s="2138"/>
      <c r="E40" s="2138"/>
      <c r="F40" s="2138"/>
      <c r="G40" s="2138"/>
      <c r="H40" s="2138"/>
      <c r="I40" s="2138"/>
      <c r="J40" s="2138"/>
      <c r="K40" s="2138"/>
    </row>
    <row r="41" spans="1:12" ht="384.75" hidden="1">
      <c r="A41" s="88" t="s">
        <v>8690</v>
      </c>
      <c r="B41" s="88"/>
      <c r="C41" s="2147" t="s">
        <v>7181</v>
      </c>
      <c r="D41" s="2147"/>
      <c r="E41" s="2147"/>
      <c r="F41" s="2138"/>
      <c r="G41" s="2138"/>
      <c r="H41" s="2147"/>
      <c r="I41" s="2147"/>
      <c r="J41" s="2147"/>
      <c r="K41" s="2147"/>
    </row>
    <row r="42" spans="1:12">
      <c r="A42" s="910">
        <v>1</v>
      </c>
      <c r="B42" s="858">
        <v>1</v>
      </c>
      <c r="C42" s="2015" t="s">
        <v>8615</v>
      </c>
      <c r="D42" s="2186" t="s">
        <v>7182</v>
      </c>
      <c r="E42" s="2101" t="s">
        <v>7134</v>
      </c>
      <c r="F42" s="2168" t="s">
        <v>7135</v>
      </c>
      <c r="G42" s="2166" t="s">
        <v>7136</v>
      </c>
      <c r="H42" s="2102" t="s">
        <v>7137</v>
      </c>
      <c r="I42" s="2103" t="e">
        <f>K42*#REF!</f>
        <v>#REF!</v>
      </c>
      <c r="J42" s="2104"/>
      <c r="K42" s="2104" t="e">
        <f>L42*#REF!+4</f>
        <v>#REF!</v>
      </c>
      <c r="L42" s="865">
        <v>7.85</v>
      </c>
    </row>
    <row r="43" spans="1:12">
      <c r="A43" s="910">
        <v>1</v>
      </c>
      <c r="B43" s="858">
        <v>1</v>
      </c>
      <c r="C43" s="2015" t="s">
        <v>8615</v>
      </c>
      <c r="D43" s="2186" t="s">
        <v>316</v>
      </c>
      <c r="E43" s="2101" t="s">
        <v>7134</v>
      </c>
      <c r="F43" s="2168"/>
      <c r="G43" s="2166"/>
      <c r="H43" s="2102" t="s">
        <v>7158</v>
      </c>
      <c r="I43" s="2103" t="e">
        <f>K43*#REF!</f>
        <v>#REF!</v>
      </c>
      <c r="J43" s="2104"/>
      <c r="K43" s="2104" t="e">
        <f>L43*#REF!+4</f>
        <v>#REF!</v>
      </c>
      <c r="L43" s="865">
        <v>5.6</v>
      </c>
    </row>
    <row r="44" spans="1:12">
      <c r="A44" s="910">
        <v>1</v>
      </c>
      <c r="B44" s="858">
        <v>1</v>
      </c>
      <c r="C44" s="2015" t="s">
        <v>8615</v>
      </c>
      <c r="D44" s="2186" t="s">
        <v>7184</v>
      </c>
      <c r="E44" s="2101" t="s">
        <v>7146</v>
      </c>
      <c r="F44" s="2167" t="s">
        <v>7147</v>
      </c>
      <c r="G44" s="2165" t="s">
        <v>7148</v>
      </c>
      <c r="H44" s="2102" t="s">
        <v>7141</v>
      </c>
      <c r="I44" s="2103" t="e">
        <f>K44*#REF!</f>
        <v>#REF!</v>
      </c>
      <c r="J44" s="2104"/>
      <c r="K44" s="2104" t="e">
        <f>L44*#REF!+2</f>
        <v>#REF!</v>
      </c>
      <c r="L44" s="865">
        <v>3.75</v>
      </c>
    </row>
    <row r="45" spans="1:12" ht="25.5">
      <c r="A45" s="910">
        <v>1</v>
      </c>
      <c r="B45" s="858">
        <v>1</v>
      </c>
      <c r="C45" s="2015" t="s">
        <v>8615</v>
      </c>
      <c r="D45" s="2186" t="s">
        <v>7183</v>
      </c>
      <c r="E45" s="2107" t="s">
        <v>7138</v>
      </c>
      <c r="F45" s="2177" t="s">
        <v>7139</v>
      </c>
      <c r="G45" s="2176" t="s">
        <v>7140</v>
      </c>
      <c r="H45" s="2102" t="s">
        <v>7141</v>
      </c>
      <c r="I45" s="2103" t="e">
        <f>K45*#REF!</f>
        <v>#REF!</v>
      </c>
      <c r="J45" s="2104"/>
      <c r="K45" s="2104" t="e">
        <f>L45*#REF!+2</f>
        <v>#REF!</v>
      </c>
      <c r="L45" s="865">
        <v>10.81</v>
      </c>
    </row>
    <row r="46" spans="1:12" ht="25.5">
      <c r="A46" s="910">
        <v>1</v>
      </c>
      <c r="B46" s="858">
        <v>1</v>
      </c>
      <c r="C46" s="2015" t="s">
        <v>8615</v>
      </c>
      <c r="D46" s="2186" t="s">
        <v>7185</v>
      </c>
      <c r="E46" s="2101" t="s">
        <v>7186</v>
      </c>
      <c r="F46" s="2100" t="s">
        <v>7144</v>
      </c>
      <c r="G46" s="2099" t="s">
        <v>7145</v>
      </c>
      <c r="H46" s="2102" t="s">
        <v>7141</v>
      </c>
      <c r="I46" s="2103" t="e">
        <f>K46*#REF!</f>
        <v>#REF!</v>
      </c>
      <c r="J46" s="2104"/>
      <c r="K46" s="2104" t="e">
        <f>L46*#REF!+2</f>
        <v>#REF!</v>
      </c>
      <c r="L46" s="865">
        <v>7.35</v>
      </c>
    </row>
    <row r="47" spans="1:12" ht="25.5" hidden="1">
      <c r="A47" s="910">
        <v>0</v>
      </c>
      <c r="C47" s="2015" t="s">
        <v>8615</v>
      </c>
      <c r="D47" s="2186" t="s">
        <v>230</v>
      </c>
      <c r="E47" s="2101" t="s">
        <v>8758</v>
      </c>
      <c r="F47" s="2168" t="s">
        <v>7144</v>
      </c>
      <c r="G47" s="2166" t="s">
        <v>7145</v>
      </c>
      <c r="H47" s="2102" t="s">
        <v>7152</v>
      </c>
      <c r="I47" s="2103" t="e">
        <f>K47*#REF!</f>
        <v>#REF!</v>
      </c>
      <c r="J47" s="2104"/>
      <c r="K47" s="2104" t="e">
        <f>L47*#REF!+2</f>
        <v>#REF!</v>
      </c>
      <c r="L47" s="865">
        <v>23</v>
      </c>
    </row>
    <row r="48" spans="1:12">
      <c r="A48" s="910">
        <v>1</v>
      </c>
      <c r="B48" s="858">
        <v>1</v>
      </c>
      <c r="C48" s="2015" t="s">
        <v>8615</v>
      </c>
      <c r="D48" s="2186" t="s">
        <v>8636</v>
      </c>
      <c r="E48" s="2171" t="s">
        <v>7149</v>
      </c>
      <c r="F48" s="2167" t="s">
        <v>7150</v>
      </c>
      <c r="G48" s="2165" t="s">
        <v>7151</v>
      </c>
      <c r="H48" s="2102" t="s">
        <v>7152</v>
      </c>
      <c r="I48" s="2103" t="e">
        <f>K48*#REF!</f>
        <v>#REF!</v>
      </c>
      <c r="J48" s="2104"/>
      <c r="K48" s="2104" t="e">
        <f>L48*#REF!+1</f>
        <v>#REF!</v>
      </c>
      <c r="L48" s="865">
        <v>2.8</v>
      </c>
    </row>
    <row r="49" spans="1:12">
      <c r="A49" s="910">
        <v>1</v>
      </c>
      <c r="B49" s="858">
        <v>1</v>
      </c>
      <c r="C49" s="2015" t="s">
        <v>8615</v>
      </c>
      <c r="D49" s="2186" t="s">
        <v>7153</v>
      </c>
      <c r="E49" s="2171" t="s">
        <v>7149</v>
      </c>
      <c r="F49" s="2168" t="s">
        <v>7150</v>
      </c>
      <c r="G49" s="2166" t="s">
        <v>7151</v>
      </c>
      <c r="H49" s="2102" t="s">
        <v>7141</v>
      </c>
      <c r="I49" s="2103" t="e">
        <f>K49*#REF!</f>
        <v>#REF!</v>
      </c>
      <c r="J49" s="2104"/>
      <c r="K49" s="2104" t="e">
        <f>L49*#REF!+2</f>
        <v>#REF!</v>
      </c>
      <c r="L49" s="865">
        <v>7.74</v>
      </c>
    </row>
    <row r="50" spans="1:12" hidden="1">
      <c r="E50" s="931"/>
      <c r="F50" s="932"/>
      <c r="G50" s="932"/>
    </row>
    <row r="51" spans="1:12" hidden="1">
      <c r="E51" s="931"/>
      <c r="F51" s="932"/>
      <c r="G51" s="932"/>
    </row>
    <row r="52" spans="1:12" ht="20.25">
      <c r="A52" s="88" t="s">
        <v>8692</v>
      </c>
      <c r="B52" s="88"/>
      <c r="C52" s="2704" t="s">
        <v>317</v>
      </c>
      <c r="D52" s="2705"/>
      <c r="E52" s="2705"/>
      <c r="F52" s="2705"/>
      <c r="G52" s="2705"/>
      <c r="H52" s="2705"/>
      <c r="I52" s="2705"/>
      <c r="J52" s="2705"/>
      <c r="K52" s="2706"/>
    </row>
    <row r="53" spans="1:12" ht="405" hidden="1">
      <c r="A53" s="88" t="s">
        <v>8690</v>
      </c>
      <c r="B53" s="88"/>
      <c r="C53" s="2138" t="s">
        <v>7189</v>
      </c>
      <c r="D53" s="2138"/>
      <c r="E53" s="2138"/>
      <c r="F53" s="2138"/>
      <c r="G53" s="2138"/>
      <c r="H53" s="2138"/>
      <c r="I53" s="2138"/>
      <c r="J53" s="2138"/>
      <c r="K53" s="2138"/>
    </row>
    <row r="54" spans="1:12" ht="384.75" hidden="1">
      <c r="A54" s="88" t="s">
        <v>8690</v>
      </c>
      <c r="B54" s="88"/>
      <c r="C54" s="2147" t="s">
        <v>8722</v>
      </c>
      <c r="D54" s="2147"/>
      <c r="E54" s="2147"/>
      <c r="F54" s="2138"/>
      <c r="G54" s="2138"/>
      <c r="H54" s="2147"/>
      <c r="I54" s="2147"/>
      <c r="J54" s="2147"/>
      <c r="K54" s="2147"/>
    </row>
    <row r="55" spans="1:12">
      <c r="A55" s="910">
        <v>1</v>
      </c>
      <c r="B55" s="858">
        <v>1</v>
      </c>
      <c r="C55" s="2015" t="s">
        <v>8615</v>
      </c>
      <c r="D55" s="2186" t="s">
        <v>8723</v>
      </c>
      <c r="E55" s="2101" t="s">
        <v>7134</v>
      </c>
      <c r="F55" s="2168" t="s">
        <v>7135</v>
      </c>
      <c r="G55" s="2166" t="s">
        <v>7136</v>
      </c>
      <c r="H55" s="2102" t="s">
        <v>7137</v>
      </c>
      <c r="I55" s="2103" t="e">
        <f>K55*#REF!</f>
        <v>#REF!</v>
      </c>
      <c r="J55" s="2104"/>
      <c r="K55" s="2104" t="e">
        <f>L55*#REF!+4</f>
        <v>#REF!</v>
      </c>
      <c r="L55" s="865">
        <v>11</v>
      </c>
    </row>
    <row r="56" spans="1:12">
      <c r="A56" s="910">
        <v>1</v>
      </c>
      <c r="B56" s="858">
        <v>1</v>
      </c>
      <c r="C56" s="2015" t="s">
        <v>8615</v>
      </c>
      <c r="D56" s="2186" t="s">
        <v>318</v>
      </c>
      <c r="E56" s="2101" t="s">
        <v>7134</v>
      </c>
      <c r="F56" s="2168"/>
      <c r="G56" s="2166"/>
      <c r="H56" s="2102" t="s">
        <v>7158</v>
      </c>
      <c r="I56" s="2103" t="e">
        <f>K56*#REF!</f>
        <v>#REF!</v>
      </c>
      <c r="J56" s="2104"/>
      <c r="K56" s="2104" t="e">
        <f>L56*#REF!+4</f>
        <v>#REF!</v>
      </c>
      <c r="L56" s="865">
        <v>8.5</v>
      </c>
    </row>
    <row r="57" spans="1:12">
      <c r="A57" s="910">
        <v>1</v>
      </c>
      <c r="B57" s="858">
        <v>1</v>
      </c>
      <c r="C57" s="2015" t="s">
        <v>8615</v>
      </c>
      <c r="D57" s="2187" t="s">
        <v>8634</v>
      </c>
      <c r="E57" s="2101" t="s">
        <v>7146</v>
      </c>
      <c r="F57" s="2167" t="s">
        <v>7147</v>
      </c>
      <c r="G57" s="2165" t="s">
        <v>7148</v>
      </c>
      <c r="H57" s="2102" t="s">
        <v>7141</v>
      </c>
      <c r="I57" s="2103" t="e">
        <f>K57*#REF!</f>
        <v>#REF!</v>
      </c>
      <c r="J57" s="2104"/>
      <c r="K57" s="2104" t="e">
        <f>L57*#REF!+2</f>
        <v>#REF!</v>
      </c>
      <c r="L57" s="865">
        <v>4.66</v>
      </c>
    </row>
    <row r="58" spans="1:12" ht="25.5">
      <c r="A58" s="910">
        <v>1</v>
      </c>
      <c r="B58" s="858">
        <v>1</v>
      </c>
      <c r="C58" s="2015" t="s">
        <v>8615</v>
      </c>
      <c r="D58" s="2187" t="s">
        <v>8724</v>
      </c>
      <c r="E58" s="2107" t="s">
        <v>7138</v>
      </c>
      <c r="F58" s="2177" t="s">
        <v>7139</v>
      </c>
      <c r="G58" s="2176" t="s">
        <v>7140</v>
      </c>
      <c r="H58" s="2102" t="s">
        <v>7141</v>
      </c>
      <c r="I58" s="2103" t="e">
        <f>K58*#REF!</f>
        <v>#REF!</v>
      </c>
      <c r="J58" s="2104"/>
      <c r="K58" s="2104" t="e">
        <f>L58*#REF!+2</f>
        <v>#REF!</v>
      </c>
      <c r="L58" s="865">
        <v>15</v>
      </c>
    </row>
    <row r="59" spans="1:12">
      <c r="A59" s="910">
        <v>1</v>
      </c>
      <c r="B59" s="858">
        <v>1</v>
      </c>
      <c r="C59" s="2015" t="s">
        <v>8615</v>
      </c>
      <c r="D59" s="2187" t="s">
        <v>320</v>
      </c>
      <c r="E59" s="2107" t="s">
        <v>319</v>
      </c>
      <c r="F59" s="2100"/>
      <c r="G59" s="2105"/>
      <c r="H59" s="2102" t="s">
        <v>7141</v>
      </c>
      <c r="I59" s="2103" t="e">
        <f>K59*#REF!</f>
        <v>#REF!</v>
      </c>
      <c r="J59" s="2104"/>
      <c r="K59" s="2104" t="e">
        <f>L59*#REF!+2</f>
        <v>#REF!</v>
      </c>
      <c r="L59" s="865">
        <v>17</v>
      </c>
    </row>
    <row r="60" spans="1:12" ht="25.5">
      <c r="A60" s="910">
        <v>1</v>
      </c>
      <c r="B60" s="858">
        <v>1</v>
      </c>
      <c r="C60" s="2015" t="s">
        <v>8615</v>
      </c>
      <c r="D60" s="2186" t="s">
        <v>7185</v>
      </c>
      <c r="E60" s="2101" t="s">
        <v>7186</v>
      </c>
      <c r="F60" s="2100" t="s">
        <v>7144</v>
      </c>
      <c r="G60" s="2099" t="s">
        <v>7145</v>
      </c>
      <c r="H60" s="2102" t="s">
        <v>7141</v>
      </c>
      <c r="I60" s="2103" t="e">
        <f>K60*#REF!</f>
        <v>#REF!</v>
      </c>
      <c r="J60" s="2104"/>
      <c r="K60" s="2104" t="e">
        <f>L60*#REF!+2</f>
        <v>#REF!</v>
      </c>
      <c r="L60" s="865">
        <v>7.35</v>
      </c>
    </row>
    <row r="61" spans="1:12">
      <c r="A61" s="910">
        <v>1</v>
      </c>
      <c r="B61" s="858">
        <v>1</v>
      </c>
      <c r="C61" s="2015" t="s">
        <v>8615</v>
      </c>
      <c r="D61" s="2186" t="s">
        <v>230</v>
      </c>
      <c r="E61" s="2101" t="s">
        <v>8758</v>
      </c>
      <c r="F61" s="2106" t="s">
        <v>7152</v>
      </c>
      <c r="G61" s="2166" t="s">
        <v>7145</v>
      </c>
      <c r="H61" s="2102" t="s">
        <v>7152</v>
      </c>
      <c r="I61" s="2103" t="e">
        <f>K61*#REF!</f>
        <v>#REF!</v>
      </c>
      <c r="J61" s="2104"/>
      <c r="K61" s="2104" t="e">
        <f>L61*#REF!+2</f>
        <v>#REF!</v>
      </c>
      <c r="L61" s="865">
        <v>23</v>
      </c>
    </row>
    <row r="62" spans="1:12">
      <c r="A62" s="910">
        <v>1</v>
      </c>
      <c r="B62" s="858">
        <v>1</v>
      </c>
      <c r="C62" s="2015" t="s">
        <v>8615</v>
      </c>
      <c r="D62" s="2186" t="s">
        <v>8636</v>
      </c>
      <c r="E62" s="2171" t="s">
        <v>7149</v>
      </c>
      <c r="F62" s="2167" t="s">
        <v>7150</v>
      </c>
      <c r="G62" s="2165" t="s">
        <v>7151</v>
      </c>
      <c r="H62" s="2102" t="s">
        <v>7152</v>
      </c>
      <c r="I62" s="2103" t="e">
        <f>K62*#REF!</f>
        <v>#REF!</v>
      </c>
      <c r="J62" s="2104"/>
      <c r="K62" s="2104" t="e">
        <f>L62*#REF!+1</f>
        <v>#REF!</v>
      </c>
      <c r="L62" s="865">
        <v>2.8</v>
      </c>
    </row>
    <row r="63" spans="1:12">
      <c r="A63" s="910">
        <v>1</v>
      </c>
      <c r="B63" s="858">
        <v>1</v>
      </c>
      <c r="C63" s="2015" t="s">
        <v>8615</v>
      </c>
      <c r="D63" s="2186" t="s">
        <v>7153</v>
      </c>
      <c r="E63" s="2171" t="s">
        <v>7149</v>
      </c>
      <c r="F63" s="2168" t="s">
        <v>7150</v>
      </c>
      <c r="G63" s="2166" t="s">
        <v>7151</v>
      </c>
      <c r="H63" s="2102" t="s">
        <v>7141</v>
      </c>
      <c r="I63" s="2103" t="e">
        <f>K63*#REF!</f>
        <v>#REF!</v>
      </c>
      <c r="J63" s="2104"/>
      <c r="K63" s="2104" t="e">
        <f>L63*#REF!+2</f>
        <v>#REF!</v>
      </c>
      <c r="L63" s="865">
        <v>7.74</v>
      </c>
    </row>
    <row r="64" spans="1:12" hidden="1">
      <c r="E64" s="931"/>
      <c r="F64" s="932"/>
      <c r="G64" s="932"/>
    </row>
    <row r="65" spans="1:13" hidden="1">
      <c r="E65" s="931"/>
      <c r="F65" s="932"/>
      <c r="G65" s="932"/>
    </row>
    <row r="66" spans="1:13" ht="36" customHeight="1">
      <c r="A66" s="88" t="s">
        <v>8692</v>
      </c>
      <c r="B66" s="88"/>
      <c r="C66" s="2707" t="s">
        <v>8726</v>
      </c>
      <c r="D66" s="2708"/>
      <c r="E66" s="2708"/>
      <c r="F66" s="2708"/>
      <c r="G66" s="2708"/>
      <c r="H66" s="2708"/>
      <c r="I66" s="2708"/>
      <c r="J66" s="2708"/>
      <c r="K66" s="2709"/>
    </row>
    <row r="67" spans="1:13" ht="23.25" hidden="1">
      <c r="A67" s="88" t="s">
        <v>8690</v>
      </c>
      <c r="B67" s="88"/>
      <c r="C67" s="2140" t="s">
        <v>8727</v>
      </c>
      <c r="D67" s="2140"/>
      <c r="E67" s="2140"/>
      <c r="F67" s="2140"/>
      <c r="G67" s="2140"/>
      <c r="H67" s="2140"/>
      <c r="I67" s="2140"/>
      <c r="J67" s="2140"/>
      <c r="K67" s="2140"/>
    </row>
    <row r="68" spans="1:13" ht="23.25" hidden="1">
      <c r="A68" s="88" t="s">
        <v>8690</v>
      </c>
      <c r="B68" s="88"/>
      <c r="C68" s="2182" t="s">
        <v>8728</v>
      </c>
      <c r="D68" s="2182"/>
      <c r="E68" s="2182"/>
      <c r="F68" s="2140"/>
      <c r="G68" s="2140"/>
      <c r="H68" s="2182"/>
      <c r="I68" s="2182"/>
      <c r="J68" s="2182"/>
      <c r="K68" s="2182"/>
    </row>
    <row r="69" spans="1:13">
      <c r="A69" s="910">
        <v>1</v>
      </c>
      <c r="B69" s="858">
        <v>1</v>
      </c>
      <c r="C69" s="2015" t="s">
        <v>8615</v>
      </c>
      <c r="D69" s="2187" t="s">
        <v>8639</v>
      </c>
      <c r="E69" s="2101" t="s">
        <v>7134</v>
      </c>
      <c r="F69" s="2168" t="s">
        <v>7135</v>
      </c>
      <c r="G69" s="2166" t="s">
        <v>7136</v>
      </c>
      <c r="H69" s="2108" t="s">
        <v>7137</v>
      </c>
      <c r="I69" s="2103" t="e">
        <f>K69*#REF!</f>
        <v>#REF!</v>
      </c>
      <c r="J69" s="2104"/>
      <c r="K69" s="2104" t="e">
        <f>M69*#REF!+4</f>
        <v>#REF!</v>
      </c>
      <c r="L69" s="865">
        <v>13.3</v>
      </c>
      <c r="M69" s="865">
        <v>11.97</v>
      </c>
    </row>
    <row r="70" spans="1:13" ht="15.6" customHeight="1">
      <c r="A70" s="910">
        <v>1</v>
      </c>
      <c r="B70" s="858">
        <v>1</v>
      </c>
      <c r="C70" s="2015" t="s">
        <v>8615</v>
      </c>
      <c r="D70" s="2186" t="s">
        <v>8640</v>
      </c>
      <c r="E70" s="2107" t="s">
        <v>319</v>
      </c>
      <c r="F70" s="2177" t="s">
        <v>8729</v>
      </c>
      <c r="G70" s="2176" t="s">
        <v>7140</v>
      </c>
      <c r="H70" s="2102" t="s">
        <v>8730</v>
      </c>
      <c r="I70" s="2103" t="e">
        <f>K70*#REF!</f>
        <v>#REF!</v>
      </c>
      <c r="J70" s="2104"/>
      <c r="K70" s="2104" t="e">
        <f>L70*#REF!+1</f>
        <v>#REF!</v>
      </c>
      <c r="L70" s="865">
        <v>8.75</v>
      </c>
    </row>
    <row r="71" spans="1:13">
      <c r="A71" s="910">
        <v>1</v>
      </c>
      <c r="B71" s="858">
        <v>1</v>
      </c>
      <c r="C71" s="2015" t="s">
        <v>8615</v>
      </c>
      <c r="D71" s="2187" t="s">
        <v>8641</v>
      </c>
      <c r="E71" s="2101" t="s">
        <v>8758</v>
      </c>
      <c r="F71" s="2179" t="s">
        <v>8731</v>
      </c>
      <c r="G71" s="2165" t="s">
        <v>7148</v>
      </c>
      <c r="H71" s="2102" t="s">
        <v>7179</v>
      </c>
      <c r="I71" s="2103" t="e">
        <f>K71*#REF!</f>
        <v>#REF!</v>
      </c>
      <c r="J71" s="2104"/>
      <c r="K71" s="2104" t="e">
        <f>L71*#REF!+1</f>
        <v>#REF!</v>
      </c>
      <c r="L71" s="865">
        <v>3.15</v>
      </c>
    </row>
    <row r="72" spans="1:13">
      <c r="A72" s="910">
        <v>1</v>
      </c>
      <c r="B72" s="858">
        <v>1</v>
      </c>
      <c r="C72" s="2015" t="s">
        <v>8615</v>
      </c>
      <c r="D72" s="2187" t="s">
        <v>8732</v>
      </c>
      <c r="E72" s="2101" t="s">
        <v>7146</v>
      </c>
      <c r="F72" s="2180" t="s">
        <v>8733</v>
      </c>
      <c r="G72" s="2166" t="s">
        <v>7148</v>
      </c>
      <c r="H72" s="2108" t="s">
        <v>7137</v>
      </c>
      <c r="I72" s="2103" t="e">
        <f>K72*#REF!</f>
        <v>#REF!</v>
      </c>
      <c r="J72" s="2104"/>
      <c r="K72" s="2104" t="e">
        <f>M72*#REF!+4</f>
        <v>#REF!</v>
      </c>
      <c r="L72" s="865">
        <v>13.3</v>
      </c>
      <c r="M72" s="865">
        <v>13.3</v>
      </c>
    </row>
    <row r="73" spans="1:13">
      <c r="A73" s="910">
        <v>1</v>
      </c>
      <c r="B73" s="858">
        <v>1</v>
      </c>
      <c r="C73" s="2015" t="s">
        <v>8615</v>
      </c>
      <c r="D73" s="2187" t="s">
        <v>8642</v>
      </c>
      <c r="E73" s="2171" t="s">
        <v>7149</v>
      </c>
      <c r="F73" s="2181" t="s">
        <v>8734</v>
      </c>
      <c r="G73" s="2178" t="s">
        <v>7151</v>
      </c>
      <c r="H73" s="2108" t="s">
        <v>8735</v>
      </c>
      <c r="I73" s="2103" t="e">
        <f>K73*#REF!</f>
        <v>#REF!</v>
      </c>
      <c r="J73" s="2104"/>
      <c r="K73" s="2104" t="e">
        <f>M73*#REF!+1</f>
        <v>#REF!</v>
      </c>
      <c r="L73" s="865">
        <v>6.65</v>
      </c>
      <c r="M73" s="865">
        <v>6.65</v>
      </c>
    </row>
    <row r="74" spans="1:13" hidden="1">
      <c r="D74" s="934"/>
      <c r="E74" s="931"/>
      <c r="F74" s="935"/>
      <c r="G74" s="931"/>
      <c r="H74" s="936"/>
    </row>
    <row r="75" spans="1:13" hidden="1">
      <c r="D75" s="934"/>
      <c r="E75" s="931"/>
      <c r="F75" s="935"/>
      <c r="G75" s="935"/>
      <c r="H75" s="936"/>
    </row>
    <row r="76" spans="1:13" s="937" customFormat="1" ht="20.25" hidden="1">
      <c r="A76" s="88" t="s">
        <v>8690</v>
      </c>
      <c r="B76" s="88"/>
      <c r="C76" s="2137" t="s">
        <v>8736</v>
      </c>
      <c r="D76" s="2137"/>
      <c r="E76" s="2137"/>
      <c r="F76" s="2137"/>
      <c r="G76" s="2137"/>
      <c r="H76" s="2137"/>
      <c r="I76" s="2137"/>
      <c r="J76" s="2137"/>
      <c r="K76" s="2137"/>
    </row>
    <row r="77" spans="1:13" s="937" customFormat="1" ht="20.25" hidden="1">
      <c r="A77" s="88" t="s">
        <v>8690</v>
      </c>
      <c r="B77" s="88"/>
      <c r="C77" s="2137" t="s">
        <v>8737</v>
      </c>
      <c r="D77" s="2137"/>
      <c r="E77" s="2137"/>
      <c r="F77" s="2137"/>
      <c r="G77" s="2137"/>
      <c r="H77" s="2137"/>
      <c r="I77" s="2137"/>
      <c r="J77" s="2137"/>
      <c r="K77" s="2137"/>
    </row>
    <row r="78" spans="1:13" hidden="1">
      <c r="A78" s="909"/>
      <c r="B78" s="909"/>
      <c r="C78" s="910"/>
      <c r="D78" s="939"/>
      <c r="E78" s="912"/>
      <c r="F78" s="913"/>
      <c r="G78" s="912"/>
      <c r="H78" s="940"/>
      <c r="I78" s="915"/>
      <c r="J78" s="916"/>
      <c r="K78" s="917"/>
    </row>
    <row r="79" spans="1:13" ht="43.5" customHeight="1">
      <c r="A79" s="88" t="s">
        <v>8692</v>
      </c>
      <c r="B79" s="88"/>
      <c r="C79" s="2704" t="s">
        <v>8742</v>
      </c>
      <c r="D79" s="2705"/>
      <c r="E79" s="2705"/>
      <c r="F79" s="2705"/>
      <c r="G79" s="2705"/>
      <c r="H79" s="2705"/>
      <c r="I79" s="2705"/>
      <c r="J79" s="2705"/>
      <c r="K79" s="2706"/>
    </row>
    <row r="80" spans="1:13" ht="409.5" hidden="1">
      <c r="A80" s="88" t="s">
        <v>8690</v>
      </c>
      <c r="B80" s="88"/>
      <c r="C80" s="2138" t="s">
        <v>8743</v>
      </c>
      <c r="D80" s="2138"/>
      <c r="E80" s="2138"/>
      <c r="F80" s="2138"/>
      <c r="G80" s="2138"/>
      <c r="H80" s="2138"/>
      <c r="I80" s="2138"/>
      <c r="J80" s="2138"/>
      <c r="K80" s="2138"/>
    </row>
    <row r="81" spans="1:12" ht="409.5" hidden="1">
      <c r="A81" s="88" t="s">
        <v>8690</v>
      </c>
      <c r="B81" s="88"/>
      <c r="C81" s="2147" t="s">
        <v>8744</v>
      </c>
      <c r="D81" s="2147"/>
      <c r="E81" s="2147"/>
      <c r="F81" s="2138"/>
      <c r="G81" s="2138"/>
      <c r="H81" s="2147"/>
      <c r="I81" s="2147"/>
      <c r="J81" s="2147"/>
      <c r="K81" s="2147"/>
    </row>
    <row r="82" spans="1:12">
      <c r="A82" s="910">
        <v>1</v>
      </c>
      <c r="B82" s="858">
        <v>1</v>
      </c>
      <c r="C82" s="2015" t="s">
        <v>8615</v>
      </c>
      <c r="D82" s="2186" t="s">
        <v>8745</v>
      </c>
      <c r="E82" s="2101" t="s">
        <v>7134</v>
      </c>
      <c r="F82" s="2168" t="s">
        <v>8738</v>
      </c>
      <c r="G82" s="2166" t="s">
        <v>7136</v>
      </c>
      <c r="H82" s="2102" t="s">
        <v>7137</v>
      </c>
      <c r="I82" s="2103" t="e">
        <f>K82*#REF!</f>
        <v>#REF!</v>
      </c>
      <c r="J82" s="2104"/>
      <c r="K82" s="2104" t="e">
        <f>L82*#REF!+4</f>
        <v>#REF!</v>
      </c>
      <c r="L82" s="865">
        <v>12</v>
      </c>
    </row>
    <row r="83" spans="1:12" ht="25.5">
      <c r="A83" s="910">
        <v>1</v>
      </c>
      <c r="B83" s="858">
        <v>1</v>
      </c>
      <c r="C83" s="2015" t="s">
        <v>8615</v>
      </c>
      <c r="D83" s="2186" t="s">
        <v>8746</v>
      </c>
      <c r="E83" s="2107" t="s">
        <v>7138</v>
      </c>
      <c r="F83" s="2177" t="s">
        <v>8740</v>
      </c>
      <c r="G83" s="2176" t="s">
        <v>7140</v>
      </c>
      <c r="H83" s="2102" t="s">
        <v>7188</v>
      </c>
      <c r="I83" s="2103" t="e">
        <f>K83*#REF!</f>
        <v>#REF!</v>
      </c>
      <c r="J83" s="2104"/>
      <c r="K83" s="2104" t="e">
        <f>L83*#REF!+4</f>
        <v>#REF!</v>
      </c>
      <c r="L83" s="865">
        <v>64.709999999999994</v>
      </c>
    </row>
    <row r="84" spans="1:12">
      <c r="A84" s="910">
        <v>1</v>
      </c>
      <c r="B84" s="858">
        <v>1</v>
      </c>
      <c r="C84" s="2015" t="s">
        <v>8615</v>
      </c>
      <c r="D84" s="2186" t="s">
        <v>8747</v>
      </c>
      <c r="E84" s="2101" t="s">
        <v>7146</v>
      </c>
      <c r="F84" s="2177" t="s">
        <v>7147</v>
      </c>
      <c r="G84" s="2178" t="s">
        <v>7148</v>
      </c>
      <c r="H84" s="2102" t="s">
        <v>7137</v>
      </c>
      <c r="I84" s="2103" t="e">
        <f>K84*#REF!</f>
        <v>#REF!</v>
      </c>
      <c r="J84" s="2104"/>
      <c r="K84" s="2104" t="e">
        <f>L84*#REF!+4</f>
        <v>#REF!</v>
      </c>
      <c r="L84" s="865">
        <v>10.89</v>
      </c>
    </row>
    <row r="85" spans="1:12">
      <c r="A85" s="910">
        <v>1</v>
      </c>
      <c r="B85" s="858">
        <v>1</v>
      </c>
      <c r="C85" s="2015" t="s">
        <v>8615</v>
      </c>
      <c r="D85" s="2186" t="s">
        <v>8636</v>
      </c>
      <c r="E85" s="2171" t="s">
        <v>7149</v>
      </c>
      <c r="F85" s="2167" t="s">
        <v>7150</v>
      </c>
      <c r="G85" s="2165" t="s">
        <v>7151</v>
      </c>
      <c r="H85" s="2102" t="s">
        <v>7152</v>
      </c>
      <c r="I85" s="2103" t="e">
        <f>K85*#REF!</f>
        <v>#REF!</v>
      </c>
      <c r="J85" s="2104"/>
      <c r="K85" s="2104" t="e">
        <f>L85*#REF!+1</f>
        <v>#REF!</v>
      </c>
      <c r="L85" s="865">
        <v>2.8</v>
      </c>
    </row>
    <row r="86" spans="1:12">
      <c r="A86" s="910">
        <v>1</v>
      </c>
      <c r="B86" s="858">
        <v>1</v>
      </c>
      <c r="C86" s="2015" t="s">
        <v>8615</v>
      </c>
      <c r="D86" s="2186" t="s">
        <v>7153</v>
      </c>
      <c r="E86" s="2171" t="s">
        <v>7149</v>
      </c>
      <c r="F86" s="2168" t="s">
        <v>7150</v>
      </c>
      <c r="G86" s="2166" t="s">
        <v>7151</v>
      </c>
      <c r="H86" s="2102" t="s">
        <v>7141</v>
      </c>
      <c r="I86" s="2103" t="e">
        <f>K86*#REF!</f>
        <v>#REF!</v>
      </c>
      <c r="J86" s="2104"/>
      <c r="K86" s="2104" t="e">
        <f>L86*#REF!+2</f>
        <v>#REF!</v>
      </c>
      <c r="L86" s="865">
        <v>7.74</v>
      </c>
    </row>
    <row r="87" spans="1:12">
      <c r="A87" s="858">
        <v>1</v>
      </c>
      <c r="B87" s="858">
        <v>1</v>
      </c>
      <c r="C87" s="2015" t="s">
        <v>8615</v>
      </c>
      <c r="D87" s="2186" t="s">
        <v>230</v>
      </c>
      <c r="E87" s="2101" t="s">
        <v>8758</v>
      </c>
      <c r="F87" s="932"/>
      <c r="G87" s="931"/>
      <c r="H87" s="2102" t="s">
        <v>7152</v>
      </c>
      <c r="I87" s="2103" t="e">
        <f>K87*#REF!</f>
        <v>#REF!</v>
      </c>
      <c r="J87" s="2104"/>
      <c r="K87" s="2104" t="e">
        <f>L87*#REF!+2</f>
        <v>#REF!</v>
      </c>
      <c r="L87" s="865">
        <v>23</v>
      </c>
    </row>
    <row r="88" spans="1:12" hidden="1">
      <c r="E88" s="931"/>
      <c r="F88" s="932"/>
      <c r="G88" s="931"/>
    </row>
    <row r="89" spans="1:12" hidden="1">
      <c r="E89" s="931"/>
      <c r="F89" s="932"/>
      <c r="G89" s="932"/>
    </row>
    <row r="90" spans="1:12" ht="43.5" customHeight="1">
      <c r="A90" s="88" t="s">
        <v>8692</v>
      </c>
      <c r="B90" s="88"/>
      <c r="C90" s="2704" t="s">
        <v>324</v>
      </c>
      <c r="D90" s="2705"/>
      <c r="E90" s="2705"/>
      <c r="F90" s="2705"/>
      <c r="G90" s="2705"/>
      <c r="H90" s="2705"/>
      <c r="I90" s="2705"/>
      <c r="J90" s="2705"/>
      <c r="K90" s="2706"/>
    </row>
    <row r="91" spans="1:12" ht="384.75" hidden="1">
      <c r="A91" s="88" t="s">
        <v>8690</v>
      </c>
      <c r="B91" s="88"/>
      <c r="C91" s="2138" t="s">
        <v>8748</v>
      </c>
      <c r="D91" s="2138"/>
      <c r="E91" s="2138"/>
      <c r="F91" s="2138"/>
      <c r="G91" s="2138"/>
      <c r="H91" s="2138"/>
      <c r="I91" s="2138"/>
      <c r="J91" s="2138"/>
      <c r="K91" s="2138"/>
    </row>
    <row r="92" spans="1:12" ht="384.75" hidden="1">
      <c r="A92" s="88" t="s">
        <v>8690</v>
      </c>
      <c r="B92" s="88"/>
      <c r="C92" s="2147" t="s">
        <v>8749</v>
      </c>
      <c r="D92" s="2147"/>
      <c r="E92" s="2147"/>
      <c r="F92" s="2138"/>
      <c r="G92" s="2138"/>
      <c r="H92" s="2147"/>
      <c r="I92" s="2147"/>
      <c r="J92" s="2147"/>
      <c r="K92" s="2147"/>
    </row>
    <row r="93" spans="1:12">
      <c r="A93" s="910">
        <v>1</v>
      </c>
      <c r="B93" s="858">
        <v>1</v>
      </c>
      <c r="C93" s="2015" t="s">
        <v>8615</v>
      </c>
      <c r="D93" s="2186" t="s">
        <v>7182</v>
      </c>
      <c r="E93" s="2101" t="s">
        <v>7134</v>
      </c>
      <c r="F93" s="2168" t="s">
        <v>7135</v>
      </c>
      <c r="G93" s="2166" t="s">
        <v>7136</v>
      </c>
      <c r="H93" s="2102" t="s">
        <v>7137</v>
      </c>
      <c r="I93" s="2103" t="e">
        <f>K93*#REF!</f>
        <v>#REF!</v>
      </c>
      <c r="J93" s="2104"/>
      <c r="K93" s="2104" t="e">
        <f>L93*#REF!+4</f>
        <v>#REF!</v>
      </c>
      <c r="L93" s="865">
        <v>7.85</v>
      </c>
    </row>
    <row r="94" spans="1:12" ht="25.5">
      <c r="A94" s="910">
        <v>1</v>
      </c>
      <c r="B94" s="858">
        <v>1</v>
      </c>
      <c r="C94" s="2015" t="s">
        <v>8615</v>
      </c>
      <c r="D94" s="2187" t="s">
        <v>8750</v>
      </c>
      <c r="E94" s="2107" t="s">
        <v>7138</v>
      </c>
      <c r="F94" s="2177" t="s">
        <v>7139</v>
      </c>
      <c r="G94" s="2176" t="s">
        <v>7140</v>
      </c>
      <c r="H94" s="2102" t="s">
        <v>7141</v>
      </c>
      <c r="I94" s="2103" t="e">
        <f>K94*#REF!</f>
        <v>#REF!</v>
      </c>
      <c r="J94" s="2104"/>
      <c r="K94" s="2104" t="e">
        <f>L94*#REF!+2</f>
        <v>#REF!</v>
      </c>
      <c r="L94" s="865">
        <v>10.43</v>
      </c>
    </row>
    <row r="95" spans="1:12">
      <c r="A95" s="910">
        <v>1</v>
      </c>
      <c r="B95" s="858">
        <v>1</v>
      </c>
      <c r="C95" s="2015" t="s">
        <v>8615</v>
      </c>
      <c r="D95" s="2186" t="s">
        <v>7184</v>
      </c>
      <c r="E95" s="2101" t="s">
        <v>7146</v>
      </c>
      <c r="F95" s="2167" t="s">
        <v>7147</v>
      </c>
      <c r="G95" s="2165" t="s">
        <v>7148</v>
      </c>
      <c r="H95" s="2102" t="s">
        <v>7141</v>
      </c>
      <c r="I95" s="2103" t="e">
        <f>K95*#REF!</f>
        <v>#REF!</v>
      </c>
      <c r="J95" s="2104"/>
      <c r="K95" s="2104" t="e">
        <f>L95*#REF!+2</f>
        <v>#REF!</v>
      </c>
      <c r="L95" s="865">
        <v>3.75</v>
      </c>
    </row>
    <row r="96" spans="1:12" ht="25.5">
      <c r="A96" s="910">
        <v>1</v>
      </c>
      <c r="B96" s="858">
        <v>1</v>
      </c>
      <c r="C96" s="2015" t="s">
        <v>8615</v>
      </c>
      <c r="D96" s="2187" t="s">
        <v>7187</v>
      </c>
      <c r="E96" s="2101" t="s">
        <v>7186</v>
      </c>
      <c r="F96" s="2168" t="s">
        <v>8725</v>
      </c>
      <c r="G96" s="2166" t="s">
        <v>7145</v>
      </c>
      <c r="H96" s="2108" t="s">
        <v>7188</v>
      </c>
      <c r="I96" s="2103" t="e">
        <f>K96*#REF!</f>
        <v>#REF!</v>
      </c>
      <c r="J96" s="2104"/>
      <c r="K96" s="2104" t="e">
        <f>L96*#REF!+4</f>
        <v>#REF!</v>
      </c>
      <c r="L96" s="865">
        <v>17.68</v>
      </c>
    </row>
    <row r="97" spans="1:12">
      <c r="A97" s="910">
        <v>1</v>
      </c>
      <c r="B97" s="858">
        <v>1</v>
      </c>
      <c r="C97" s="2015" t="s">
        <v>8615</v>
      </c>
      <c r="D97" s="2186" t="s">
        <v>8636</v>
      </c>
      <c r="E97" s="2171" t="s">
        <v>7149</v>
      </c>
      <c r="F97" s="2167" t="s">
        <v>7150</v>
      </c>
      <c r="G97" s="2165" t="s">
        <v>7151</v>
      </c>
      <c r="H97" s="2102" t="s">
        <v>7152</v>
      </c>
      <c r="I97" s="2103" t="e">
        <f>K97*#REF!</f>
        <v>#REF!</v>
      </c>
      <c r="J97" s="2104"/>
      <c r="K97" s="2104" t="e">
        <f>L97*#REF!+1</f>
        <v>#REF!</v>
      </c>
      <c r="L97" s="865">
        <v>2.8</v>
      </c>
    </row>
    <row r="98" spans="1:12">
      <c r="A98" s="910">
        <v>1</v>
      </c>
      <c r="B98" s="858">
        <v>1</v>
      </c>
      <c r="C98" s="2015" t="s">
        <v>8615</v>
      </c>
      <c r="D98" s="2186" t="s">
        <v>7153</v>
      </c>
      <c r="E98" s="2171" t="s">
        <v>7149</v>
      </c>
      <c r="F98" s="2168" t="s">
        <v>7150</v>
      </c>
      <c r="G98" s="2166" t="s">
        <v>7151</v>
      </c>
      <c r="H98" s="2102" t="s">
        <v>7141</v>
      </c>
      <c r="I98" s="2103" t="e">
        <f>K98*#REF!</f>
        <v>#REF!</v>
      </c>
      <c r="J98" s="2104"/>
      <c r="K98" s="2104" t="e">
        <f>L98*#REF!+2</f>
        <v>#REF!</v>
      </c>
      <c r="L98" s="865">
        <v>7.74</v>
      </c>
    </row>
    <row r="99" spans="1:12" hidden="1">
      <c r="A99" s="909"/>
      <c r="B99" s="909"/>
      <c r="C99" s="910"/>
      <c r="D99" s="911"/>
      <c r="E99" s="912"/>
      <c r="F99" s="913"/>
      <c r="G99" s="912"/>
      <c r="H99" s="914"/>
      <c r="I99" s="915"/>
      <c r="J99" s="916"/>
      <c r="K99" s="917"/>
    </row>
    <row r="100" spans="1:12" ht="65.25" customHeight="1">
      <c r="A100" s="88" t="s">
        <v>8692</v>
      </c>
      <c r="B100" s="88"/>
      <c r="C100" s="2704" t="s">
        <v>325</v>
      </c>
      <c r="D100" s="2705"/>
      <c r="E100" s="2705"/>
      <c r="F100" s="2705"/>
      <c r="G100" s="2705"/>
      <c r="H100" s="2705"/>
      <c r="I100" s="2705"/>
      <c r="J100" s="2705"/>
      <c r="K100" s="2706"/>
    </row>
    <row r="101" spans="1:12" ht="409.5" hidden="1">
      <c r="A101" s="88" t="s">
        <v>8690</v>
      </c>
      <c r="B101" s="88"/>
      <c r="C101" s="2138" t="s">
        <v>8751</v>
      </c>
      <c r="D101" s="2138"/>
      <c r="E101" s="2138"/>
      <c r="F101" s="2138"/>
      <c r="G101" s="2138"/>
      <c r="H101" s="2138"/>
      <c r="I101" s="2138"/>
      <c r="J101" s="2138"/>
      <c r="K101" s="2138"/>
    </row>
    <row r="102" spans="1:12" ht="409.5" hidden="1">
      <c r="A102" s="88" t="s">
        <v>8690</v>
      </c>
      <c r="B102" s="88"/>
      <c r="C102" s="2147" t="s">
        <v>8752</v>
      </c>
      <c r="D102" s="2147"/>
      <c r="E102" s="2147"/>
      <c r="F102" s="2138"/>
      <c r="G102" s="2138"/>
      <c r="H102" s="2147"/>
      <c r="I102" s="2147"/>
      <c r="J102" s="2147"/>
      <c r="K102" s="2147"/>
    </row>
    <row r="103" spans="1:12">
      <c r="A103" s="910">
        <v>1</v>
      </c>
      <c r="B103" s="858">
        <v>1</v>
      </c>
      <c r="C103" s="2015" t="s">
        <v>8615</v>
      </c>
      <c r="D103" s="2188" t="s">
        <v>227</v>
      </c>
      <c r="E103" s="2101" t="s">
        <v>228</v>
      </c>
      <c r="F103" s="2168"/>
      <c r="G103" s="2166"/>
      <c r="H103" s="2102" t="s">
        <v>7137</v>
      </c>
      <c r="I103" s="2103" t="e">
        <f>K103*#REF!</f>
        <v>#REF!</v>
      </c>
      <c r="J103" s="2104"/>
      <c r="K103" s="2104" t="e">
        <f>L103*#REF!+4</f>
        <v>#REF!</v>
      </c>
      <c r="L103" s="865">
        <v>15</v>
      </c>
    </row>
    <row r="104" spans="1:12">
      <c r="A104" s="910">
        <v>1</v>
      </c>
      <c r="B104" s="858">
        <v>1</v>
      </c>
      <c r="C104" s="2015" t="s">
        <v>8615</v>
      </c>
      <c r="D104" s="2188" t="s">
        <v>229</v>
      </c>
      <c r="E104" s="2107" t="s">
        <v>326</v>
      </c>
      <c r="F104" s="2167"/>
      <c r="G104" s="2175"/>
      <c r="H104" s="2102" t="s">
        <v>7188</v>
      </c>
      <c r="I104" s="2103" t="e">
        <f>K104*#REF!</f>
        <v>#REF!</v>
      </c>
      <c r="J104" s="2104"/>
      <c r="K104" s="2104" t="e">
        <f>L104*#REF!+4</f>
        <v>#REF!</v>
      </c>
      <c r="L104" s="865">
        <v>115</v>
      </c>
    </row>
    <row r="105" spans="1:12">
      <c r="A105" s="910">
        <v>1</v>
      </c>
      <c r="B105" s="858">
        <v>1</v>
      </c>
      <c r="C105" s="2015" t="s">
        <v>8615</v>
      </c>
      <c r="D105" s="2187" t="s">
        <v>8634</v>
      </c>
      <c r="E105" s="2101" t="s">
        <v>7146</v>
      </c>
      <c r="F105" s="2167" t="s">
        <v>7147</v>
      </c>
      <c r="G105" s="2165" t="s">
        <v>7148</v>
      </c>
      <c r="H105" s="2102" t="s">
        <v>7141</v>
      </c>
      <c r="I105" s="2103" t="e">
        <f>K105*#REF!</f>
        <v>#REF!</v>
      </c>
      <c r="J105" s="2104"/>
      <c r="K105" s="2104" t="e">
        <f>L105*#REF!+2</f>
        <v>#REF!</v>
      </c>
      <c r="L105" s="865">
        <v>4.66</v>
      </c>
    </row>
    <row r="106" spans="1:12">
      <c r="A106" s="910">
        <v>1</v>
      </c>
      <c r="B106" s="858">
        <v>1</v>
      </c>
      <c r="C106" s="2015" t="s">
        <v>8615</v>
      </c>
      <c r="D106" s="2186" t="s">
        <v>8747</v>
      </c>
      <c r="E106" s="2101" t="s">
        <v>7146</v>
      </c>
      <c r="F106" s="2100" t="s">
        <v>7147</v>
      </c>
      <c r="G106" s="2099" t="s">
        <v>7148</v>
      </c>
      <c r="H106" s="2102" t="s">
        <v>7137</v>
      </c>
      <c r="I106" s="2103" t="e">
        <f>K106*#REF!</f>
        <v>#REF!</v>
      </c>
      <c r="J106" s="2104"/>
      <c r="K106" s="2104" t="e">
        <f>L106*#REF!+4</f>
        <v>#REF!</v>
      </c>
      <c r="L106" s="865">
        <v>10.89</v>
      </c>
    </row>
    <row r="107" spans="1:12" ht="14.85" customHeight="1">
      <c r="A107" s="910">
        <v>1</v>
      </c>
      <c r="B107" s="858">
        <v>1</v>
      </c>
      <c r="C107" s="2015" t="s">
        <v>8615</v>
      </c>
      <c r="D107" s="2187" t="s">
        <v>7187</v>
      </c>
      <c r="E107" s="2101" t="s">
        <v>7186</v>
      </c>
      <c r="F107" s="2100" t="s">
        <v>8725</v>
      </c>
      <c r="G107" s="2099" t="s">
        <v>7145</v>
      </c>
      <c r="H107" s="2108" t="s">
        <v>7188</v>
      </c>
      <c r="I107" s="2103" t="e">
        <f>K107*#REF!</f>
        <v>#REF!</v>
      </c>
      <c r="J107" s="2104"/>
      <c r="K107" s="2104" t="e">
        <f>L107*#REF!+4</f>
        <v>#REF!</v>
      </c>
      <c r="L107" s="865">
        <v>17.68</v>
      </c>
    </row>
    <row r="108" spans="1:12">
      <c r="A108" s="910">
        <v>1</v>
      </c>
      <c r="B108" s="858">
        <v>1</v>
      </c>
      <c r="C108" s="2015" t="s">
        <v>8615</v>
      </c>
      <c r="D108" s="2187" t="s">
        <v>230</v>
      </c>
      <c r="E108" s="2101" t="s">
        <v>8758</v>
      </c>
      <c r="F108" s="2100"/>
      <c r="G108" s="2099"/>
      <c r="H108" s="2108" t="s">
        <v>8760</v>
      </c>
      <c r="I108" s="2103" t="e">
        <f>K108*#REF!</f>
        <v>#REF!</v>
      </c>
      <c r="J108" s="2104"/>
      <c r="K108" s="2104" t="e">
        <f>L108*#REF!+2</f>
        <v>#REF!</v>
      </c>
      <c r="L108" s="865">
        <v>23</v>
      </c>
    </row>
    <row r="109" spans="1:12">
      <c r="A109" s="910">
        <v>1</v>
      </c>
      <c r="B109" s="858">
        <v>1</v>
      </c>
      <c r="C109" s="2015" t="s">
        <v>8615</v>
      </c>
      <c r="D109" s="2186" t="s">
        <v>8636</v>
      </c>
      <c r="E109" s="2171" t="s">
        <v>7149</v>
      </c>
      <c r="F109" s="2167" t="s">
        <v>7150</v>
      </c>
      <c r="G109" s="2165" t="s">
        <v>7151</v>
      </c>
      <c r="H109" s="2102" t="s">
        <v>7152</v>
      </c>
      <c r="I109" s="2103" t="e">
        <f>K109*#REF!</f>
        <v>#REF!</v>
      </c>
      <c r="J109" s="2104"/>
      <c r="K109" s="2104" t="e">
        <f>L109*#REF!+1</f>
        <v>#REF!</v>
      </c>
      <c r="L109" s="865">
        <v>2.8</v>
      </c>
    </row>
    <row r="110" spans="1:12">
      <c r="A110" s="910">
        <v>1</v>
      </c>
      <c r="B110" s="858">
        <v>1</v>
      </c>
      <c r="C110" s="2015" t="s">
        <v>8615</v>
      </c>
      <c r="D110" s="2186" t="s">
        <v>7153</v>
      </c>
      <c r="E110" s="2171" t="s">
        <v>7149</v>
      </c>
      <c r="F110" s="2168" t="s">
        <v>7150</v>
      </c>
      <c r="G110" s="2166" t="s">
        <v>7151</v>
      </c>
      <c r="H110" s="2102" t="s">
        <v>7141</v>
      </c>
      <c r="I110" s="2103" t="e">
        <f>K110*#REF!</f>
        <v>#REF!</v>
      </c>
      <c r="J110" s="2104"/>
      <c r="K110" s="2104" t="e">
        <f>L110*#REF!+2</f>
        <v>#REF!</v>
      </c>
      <c r="L110" s="865">
        <v>7.74</v>
      </c>
    </row>
    <row r="111" spans="1:12" hidden="1">
      <c r="E111" s="931"/>
      <c r="F111" s="932"/>
      <c r="G111" s="931"/>
    </row>
    <row r="112" spans="1:12" hidden="1">
      <c r="D112" s="934"/>
      <c r="E112" s="931"/>
      <c r="F112" s="932"/>
      <c r="G112" s="932"/>
      <c r="H112" s="936"/>
    </row>
    <row r="113" spans="1:12" ht="20.25">
      <c r="A113" s="88" t="s">
        <v>8692</v>
      </c>
      <c r="B113" s="88"/>
      <c r="C113" s="2712" t="s">
        <v>336</v>
      </c>
      <c r="D113" s="2713"/>
      <c r="E113" s="2713"/>
      <c r="F113" s="2713"/>
      <c r="G113" s="2713"/>
      <c r="H113" s="2713"/>
      <c r="I113" s="2713"/>
      <c r="J113" s="2713"/>
      <c r="K113" s="2714"/>
    </row>
    <row r="114" spans="1:12" ht="20.25" hidden="1">
      <c r="A114" s="88" t="s">
        <v>8690</v>
      </c>
      <c r="B114" s="88"/>
      <c r="C114" s="2137" t="s">
        <v>8761</v>
      </c>
      <c r="D114" s="2137"/>
      <c r="E114" s="2137"/>
      <c r="F114" s="2137"/>
      <c r="G114" s="2137"/>
      <c r="H114" s="2137"/>
      <c r="I114" s="2137"/>
      <c r="J114" s="2137"/>
      <c r="K114" s="2137"/>
    </row>
    <row r="115" spans="1:12" ht="20.25" hidden="1">
      <c r="A115" s="88" t="s">
        <v>8690</v>
      </c>
      <c r="B115" s="88"/>
      <c r="C115" s="2142" t="s">
        <v>8762</v>
      </c>
      <c r="D115" s="2142"/>
      <c r="E115" s="2142"/>
      <c r="F115" s="2137"/>
      <c r="G115" s="2137"/>
      <c r="H115" s="2142"/>
      <c r="I115" s="2142"/>
      <c r="J115" s="2142"/>
      <c r="K115" s="2142"/>
    </row>
    <row r="116" spans="1:12">
      <c r="A116" s="910">
        <v>1</v>
      </c>
      <c r="B116" s="858">
        <v>1</v>
      </c>
      <c r="C116" s="2015" t="s">
        <v>8615</v>
      </c>
      <c r="D116" s="2186" t="s">
        <v>223</v>
      </c>
      <c r="E116" s="2101" t="s">
        <v>329</v>
      </c>
      <c r="F116" s="2100"/>
      <c r="G116" s="2099"/>
      <c r="H116" s="2102" t="s">
        <v>7137</v>
      </c>
      <c r="I116" s="2103" t="e">
        <f>K116*#REF!</f>
        <v>#REF!</v>
      </c>
      <c r="J116" s="2104"/>
      <c r="K116" s="2104" t="e">
        <f>L116*#REF!+4</f>
        <v>#REF!</v>
      </c>
      <c r="L116" s="865">
        <v>16</v>
      </c>
    </row>
    <row r="117" spans="1:12">
      <c r="A117" s="910">
        <v>1</v>
      </c>
      <c r="B117" s="858">
        <v>1</v>
      </c>
      <c r="C117" s="2015" t="s">
        <v>8615</v>
      </c>
      <c r="D117" s="2186" t="s">
        <v>224</v>
      </c>
      <c r="E117" s="2107" t="s">
        <v>328</v>
      </c>
      <c r="F117" s="2100"/>
      <c r="G117" s="2099"/>
      <c r="H117" s="2102" t="s">
        <v>4879</v>
      </c>
      <c r="I117" s="2103" t="e">
        <f>K117*#REF!</f>
        <v>#REF!</v>
      </c>
      <c r="J117" s="2104"/>
      <c r="K117" s="2104" t="e">
        <f>L117*#REF!+4</f>
        <v>#REF!</v>
      </c>
      <c r="L117" s="865">
        <v>36</v>
      </c>
    </row>
    <row r="118" spans="1:12">
      <c r="A118" s="910">
        <v>1</v>
      </c>
      <c r="B118" s="858">
        <v>1</v>
      </c>
      <c r="C118" s="2015" t="s">
        <v>8615</v>
      </c>
      <c r="D118" s="2186" t="s">
        <v>225</v>
      </c>
      <c r="E118" s="2107" t="s">
        <v>330</v>
      </c>
      <c r="F118" s="2100"/>
      <c r="G118" s="2099"/>
      <c r="H118" s="2102" t="s">
        <v>7161</v>
      </c>
      <c r="I118" s="2103" t="e">
        <f>K118*#REF!</f>
        <v>#REF!</v>
      </c>
      <c r="J118" s="2104"/>
      <c r="K118" s="2104" t="e">
        <f>L118*#REF!+2</f>
        <v>#REF!</v>
      </c>
      <c r="L118" s="865">
        <v>11</v>
      </c>
    </row>
    <row r="119" spans="1:12">
      <c r="A119" s="910">
        <v>1</v>
      </c>
      <c r="B119" s="858">
        <v>1</v>
      </c>
      <c r="C119" s="2015" t="s">
        <v>8615</v>
      </c>
      <c r="D119" s="2186" t="s">
        <v>331</v>
      </c>
      <c r="E119" s="2107" t="s">
        <v>330</v>
      </c>
      <c r="F119" s="2100"/>
      <c r="G119" s="2099"/>
      <c r="H119" s="2102" t="s">
        <v>332</v>
      </c>
      <c r="I119" s="2103" t="e">
        <f>K119*#REF!</f>
        <v>#REF!</v>
      </c>
      <c r="J119" s="2104"/>
      <c r="K119" s="2104" t="e">
        <f>L119*#REF!+4</f>
        <v>#REF!</v>
      </c>
      <c r="L119" s="865">
        <v>49</v>
      </c>
    </row>
    <row r="120" spans="1:12">
      <c r="A120" s="910">
        <v>1</v>
      </c>
      <c r="B120" s="858">
        <v>1</v>
      </c>
      <c r="C120" s="2015" t="s">
        <v>8615</v>
      </c>
      <c r="D120" s="2186" t="s">
        <v>226</v>
      </c>
      <c r="E120" s="2107" t="s">
        <v>333</v>
      </c>
      <c r="F120" s="2100"/>
      <c r="G120" s="2099"/>
      <c r="H120" s="2102" t="s">
        <v>4879</v>
      </c>
      <c r="I120" s="2103" t="e">
        <f>K120*#REF!</f>
        <v>#REF!</v>
      </c>
      <c r="J120" s="2104"/>
      <c r="K120" s="2104" t="e">
        <f>L120*#REF!+4</f>
        <v>#REF!</v>
      </c>
      <c r="L120" s="865">
        <v>36</v>
      </c>
    </row>
    <row r="121" spans="1:12">
      <c r="A121" s="910">
        <v>1</v>
      </c>
      <c r="B121" s="858">
        <v>1</v>
      </c>
      <c r="C121" s="2015" t="s">
        <v>8615</v>
      </c>
      <c r="D121" s="2186" t="s">
        <v>8636</v>
      </c>
      <c r="E121" s="2101" t="s">
        <v>7149</v>
      </c>
      <c r="F121" s="2167" t="s">
        <v>7150</v>
      </c>
      <c r="G121" s="2165" t="s">
        <v>7151</v>
      </c>
      <c r="H121" s="2102" t="s">
        <v>8760</v>
      </c>
      <c r="I121" s="2103" t="e">
        <f>K121*#REF!</f>
        <v>#REF!</v>
      </c>
      <c r="J121" s="2104"/>
      <c r="K121" s="2104" t="e">
        <f>L121*#REF!+1</f>
        <v>#REF!</v>
      </c>
      <c r="L121" s="865">
        <v>2.8</v>
      </c>
    </row>
    <row r="122" spans="1:12">
      <c r="A122" s="910">
        <v>1</v>
      </c>
      <c r="B122" s="858">
        <v>1</v>
      </c>
      <c r="C122" s="2015" t="s">
        <v>8615</v>
      </c>
      <c r="D122" s="2186" t="s">
        <v>334</v>
      </c>
      <c r="E122" s="2101" t="s">
        <v>7149</v>
      </c>
      <c r="F122" s="2168" t="s">
        <v>7150</v>
      </c>
      <c r="G122" s="2166" t="s">
        <v>7151</v>
      </c>
      <c r="H122" s="2102" t="s">
        <v>335</v>
      </c>
      <c r="I122" s="2103" t="e">
        <f>K122*#REF!</f>
        <v>#REF!</v>
      </c>
      <c r="J122" s="2104"/>
      <c r="K122" s="2104" t="e">
        <f>L122*#REF!+1</f>
        <v>#REF!</v>
      </c>
      <c r="L122" s="865">
        <v>7.74</v>
      </c>
    </row>
    <row r="123" spans="1:12" hidden="1">
      <c r="E123" s="931"/>
      <c r="F123" s="932"/>
      <c r="G123" s="931"/>
    </row>
    <row r="124" spans="1:12" ht="43.5" customHeight="1">
      <c r="A124" s="88" t="s">
        <v>8692</v>
      </c>
      <c r="B124" s="1245"/>
      <c r="C124" s="2723" t="s">
        <v>337</v>
      </c>
      <c r="D124" s="2723"/>
      <c r="E124" s="2723"/>
      <c r="F124" s="2724"/>
      <c r="G124" s="2724"/>
      <c r="H124" s="2723"/>
      <c r="I124" s="2723"/>
      <c r="J124" s="2723"/>
      <c r="K124" s="2723"/>
    </row>
    <row r="125" spans="1:12">
      <c r="A125" s="858">
        <v>1</v>
      </c>
      <c r="B125" s="858">
        <v>1</v>
      </c>
      <c r="C125" s="2172" t="s">
        <v>8615</v>
      </c>
      <c r="D125" s="2189" t="s">
        <v>338</v>
      </c>
      <c r="E125" s="2173" t="s">
        <v>339</v>
      </c>
      <c r="F125" s="932"/>
      <c r="G125" s="931"/>
      <c r="H125" s="2174" t="s">
        <v>7137</v>
      </c>
      <c r="I125" s="2103" t="e">
        <f>K125*#REF!</f>
        <v>#REF!</v>
      </c>
      <c r="J125" s="2104"/>
      <c r="K125" s="2104" t="e">
        <f>L125*#REF!+4</f>
        <v>#REF!</v>
      </c>
      <c r="L125" s="865">
        <v>20</v>
      </c>
    </row>
    <row r="126" spans="1:12">
      <c r="A126" s="858">
        <v>1</v>
      </c>
      <c r="B126" s="858">
        <v>1</v>
      </c>
      <c r="C126" s="2015" t="s">
        <v>8615</v>
      </c>
      <c r="D126" s="2186" t="s">
        <v>341</v>
      </c>
      <c r="E126" s="2101" t="s">
        <v>340</v>
      </c>
      <c r="F126" s="932"/>
      <c r="G126" s="931"/>
      <c r="H126" s="2102" t="s">
        <v>7141</v>
      </c>
      <c r="I126" s="2103" t="e">
        <f>K126*#REF!</f>
        <v>#REF!</v>
      </c>
      <c r="J126" s="2104"/>
      <c r="K126" s="2104" t="e">
        <f>L126*#REF!+2</f>
        <v>#REF!</v>
      </c>
      <c r="L126" s="865">
        <v>20</v>
      </c>
    </row>
    <row r="127" spans="1:12">
      <c r="A127" s="858">
        <v>1</v>
      </c>
      <c r="B127" s="858">
        <v>1</v>
      </c>
      <c r="C127" s="2015" t="s">
        <v>8615</v>
      </c>
      <c r="D127" s="2186" t="s">
        <v>342</v>
      </c>
      <c r="E127" s="2101" t="s">
        <v>343</v>
      </c>
      <c r="F127" s="932"/>
      <c r="G127" s="931"/>
      <c r="H127" s="2102" t="s">
        <v>7141</v>
      </c>
      <c r="I127" s="2103" t="e">
        <f>K127*#REF!</f>
        <v>#REF!</v>
      </c>
      <c r="J127" s="2104"/>
      <c r="K127" s="2104" t="e">
        <f>L127*#REF!+2</f>
        <v>#REF!</v>
      </c>
      <c r="L127" s="865">
        <v>20</v>
      </c>
    </row>
    <row r="128" spans="1:12">
      <c r="A128" s="858">
        <v>1</v>
      </c>
      <c r="B128" s="858">
        <v>1</v>
      </c>
      <c r="C128" s="2015" t="s">
        <v>8615</v>
      </c>
      <c r="D128" s="2186" t="s">
        <v>344</v>
      </c>
      <c r="E128" s="2101" t="s">
        <v>345</v>
      </c>
      <c r="F128" s="932"/>
      <c r="G128" s="931"/>
      <c r="H128" s="2102" t="s">
        <v>7188</v>
      </c>
      <c r="I128" s="2103" t="e">
        <f>K128*#REF!</f>
        <v>#REF!</v>
      </c>
      <c r="J128" s="2104"/>
      <c r="K128" s="2104" t="e">
        <f>L128*#REF!+4</f>
        <v>#REF!</v>
      </c>
      <c r="L128" s="865">
        <v>22</v>
      </c>
    </row>
    <row r="129" spans="1:12">
      <c r="A129" s="858">
        <v>1</v>
      </c>
      <c r="B129" s="858">
        <v>1</v>
      </c>
      <c r="C129" s="2015" t="s">
        <v>8615</v>
      </c>
      <c r="D129" s="2186" t="s">
        <v>7153</v>
      </c>
      <c r="E129" s="2171" t="s">
        <v>7149</v>
      </c>
      <c r="F129" s="932"/>
      <c r="G129" s="931"/>
      <c r="H129" s="2102" t="s">
        <v>7141</v>
      </c>
      <c r="I129" s="2103" t="e">
        <f>K129*#REF!</f>
        <v>#REF!</v>
      </c>
      <c r="J129" s="2104"/>
      <c r="K129" s="2104" t="e">
        <f>L129*#REF!+2</f>
        <v>#REF!</v>
      </c>
      <c r="L129" s="865">
        <v>7.74</v>
      </c>
    </row>
    <row r="130" spans="1:12" hidden="1">
      <c r="E130" s="931"/>
      <c r="F130" s="932"/>
      <c r="G130" s="931"/>
    </row>
    <row r="131" spans="1:12" ht="20.25">
      <c r="A131" s="88" t="s">
        <v>8692</v>
      </c>
      <c r="B131" s="1245"/>
      <c r="C131" s="2718" t="s">
        <v>346</v>
      </c>
      <c r="D131" s="2718"/>
      <c r="E131" s="2718"/>
      <c r="F131" s="2719"/>
      <c r="G131" s="2719"/>
      <c r="H131" s="2718"/>
      <c r="I131" s="2718"/>
      <c r="J131" s="2718"/>
      <c r="K131" s="2718"/>
    </row>
    <row r="132" spans="1:12">
      <c r="A132" s="858">
        <v>1</v>
      </c>
      <c r="B132" s="858">
        <v>1</v>
      </c>
      <c r="C132" s="2015" t="s">
        <v>8615</v>
      </c>
      <c r="D132" s="2186" t="s">
        <v>347</v>
      </c>
      <c r="E132" s="2101" t="s">
        <v>8629</v>
      </c>
      <c r="F132" s="932"/>
      <c r="G132" s="931"/>
      <c r="H132" s="2102" t="s">
        <v>7137</v>
      </c>
      <c r="I132" s="2103" t="e">
        <f>K132*#REF!</f>
        <v>#REF!</v>
      </c>
      <c r="J132" s="2104"/>
      <c r="K132" s="2104" t="e">
        <f>L132*#REF!+4</f>
        <v>#REF!</v>
      </c>
      <c r="L132" s="865">
        <v>29</v>
      </c>
    </row>
    <row r="133" spans="1:12">
      <c r="A133" s="858">
        <v>1</v>
      </c>
      <c r="B133" s="858">
        <v>1</v>
      </c>
      <c r="C133" s="2015" t="s">
        <v>8615</v>
      </c>
      <c r="D133" s="2186" t="s">
        <v>348</v>
      </c>
      <c r="E133" s="2101" t="s">
        <v>8631</v>
      </c>
      <c r="F133" s="932"/>
      <c r="G133" s="931"/>
      <c r="H133" s="2102" t="s">
        <v>8763</v>
      </c>
      <c r="I133" s="2103" t="e">
        <f>K133*#REF!</f>
        <v>#REF!</v>
      </c>
      <c r="J133" s="2104"/>
      <c r="K133" s="2104" t="e">
        <f>L133*#REF!+2</f>
        <v>#REF!</v>
      </c>
      <c r="L133" s="865">
        <v>17</v>
      </c>
    </row>
    <row r="134" spans="1:12">
      <c r="A134" s="858">
        <v>1</v>
      </c>
      <c r="B134" s="858">
        <v>1</v>
      </c>
      <c r="C134" s="2015" t="s">
        <v>8615</v>
      </c>
      <c r="D134" s="2186" t="s">
        <v>7187</v>
      </c>
      <c r="E134" s="2101" t="s">
        <v>7186</v>
      </c>
      <c r="F134" s="932"/>
      <c r="G134" s="931"/>
      <c r="H134" s="2102" t="s">
        <v>7188</v>
      </c>
      <c r="I134" s="2103" t="e">
        <f>K134*#REF!</f>
        <v>#REF!</v>
      </c>
      <c r="J134" s="2104"/>
      <c r="K134" s="2104" t="e">
        <f>L134*#REF!+4</f>
        <v>#REF!</v>
      </c>
      <c r="L134" s="865">
        <v>17.68</v>
      </c>
    </row>
    <row r="135" spans="1:12">
      <c r="A135" s="858">
        <v>1</v>
      </c>
      <c r="B135" s="858">
        <v>1</v>
      </c>
      <c r="C135" s="2015" t="s">
        <v>8615</v>
      </c>
      <c r="D135" s="2186" t="s">
        <v>7153</v>
      </c>
      <c r="E135" s="2171" t="s">
        <v>7149</v>
      </c>
      <c r="F135" s="932"/>
      <c r="G135" s="931"/>
      <c r="H135" s="2102" t="s">
        <v>7141</v>
      </c>
      <c r="I135" s="2103" t="e">
        <f>K135*#REF!</f>
        <v>#REF!</v>
      </c>
      <c r="J135" s="2104"/>
      <c r="K135" s="2104" t="e">
        <f>L135*#REF!+2</f>
        <v>#REF!</v>
      </c>
      <c r="L135" s="865">
        <v>7.74</v>
      </c>
    </row>
    <row r="136" spans="1:12" hidden="1">
      <c r="E136" s="931"/>
      <c r="F136" s="932"/>
      <c r="G136" s="931"/>
    </row>
    <row r="137" spans="1:12" ht="20.25">
      <c r="A137" s="88" t="s">
        <v>8692</v>
      </c>
      <c r="B137" s="1245"/>
      <c r="C137" s="2718" t="s">
        <v>349</v>
      </c>
      <c r="D137" s="2718"/>
      <c r="E137" s="2718"/>
      <c r="F137" s="2719"/>
      <c r="G137" s="2719"/>
      <c r="H137" s="2718"/>
      <c r="I137" s="2718"/>
      <c r="J137" s="2718"/>
      <c r="K137" s="2718"/>
    </row>
    <row r="138" spans="1:12">
      <c r="A138" s="858">
        <v>1</v>
      </c>
      <c r="B138" s="858">
        <v>1</v>
      </c>
      <c r="C138" s="2015" t="s">
        <v>8615</v>
      </c>
      <c r="D138" s="2186" t="s">
        <v>8783</v>
      </c>
      <c r="E138" s="2101" t="s">
        <v>8629</v>
      </c>
      <c r="F138" s="932"/>
      <c r="G138" s="931"/>
      <c r="H138" s="2102" t="s">
        <v>7137</v>
      </c>
      <c r="I138" s="2103" t="e">
        <f>K138*#REF!</f>
        <v>#REF!</v>
      </c>
      <c r="J138" s="2104"/>
      <c r="K138" s="2104" t="e">
        <f>L138*#REF!+4</f>
        <v>#REF!</v>
      </c>
      <c r="L138" s="865">
        <v>10.11</v>
      </c>
    </row>
    <row r="139" spans="1:12">
      <c r="A139" s="858">
        <v>1</v>
      </c>
      <c r="B139" s="858">
        <v>1</v>
      </c>
      <c r="C139" s="2015" t="s">
        <v>8615</v>
      </c>
      <c r="D139" s="2186" t="s">
        <v>8788</v>
      </c>
      <c r="E139" s="2101" t="s">
        <v>350</v>
      </c>
      <c r="F139" s="932"/>
      <c r="G139" s="931"/>
      <c r="H139" s="2102" t="s">
        <v>7188</v>
      </c>
      <c r="I139" s="2103" t="e">
        <f>K139*#REF!</f>
        <v>#REF!</v>
      </c>
      <c r="J139" s="2104"/>
      <c r="K139" s="2104" t="e">
        <f>L139*#REF!+4</f>
        <v>#REF!</v>
      </c>
      <c r="L139" s="865">
        <v>18</v>
      </c>
    </row>
    <row r="140" spans="1:12">
      <c r="A140" s="858">
        <v>1</v>
      </c>
      <c r="B140" s="858">
        <v>1</v>
      </c>
      <c r="C140" s="2015" t="s">
        <v>8615</v>
      </c>
      <c r="D140" s="2186" t="s">
        <v>352</v>
      </c>
      <c r="E140" s="2101" t="s">
        <v>351</v>
      </c>
      <c r="F140" s="932"/>
      <c r="G140" s="931"/>
      <c r="H140" s="2102" t="s">
        <v>7188</v>
      </c>
      <c r="I140" s="2103" t="e">
        <f>K140*#REF!</f>
        <v>#REF!</v>
      </c>
      <c r="J140" s="2104"/>
      <c r="K140" s="2104" t="e">
        <f>L140*#REF!+4</f>
        <v>#REF!</v>
      </c>
      <c r="L140" s="865">
        <v>70</v>
      </c>
    </row>
    <row r="141" spans="1:12">
      <c r="A141" s="858">
        <v>1</v>
      </c>
      <c r="B141" s="858">
        <v>1</v>
      </c>
      <c r="C141" s="2015" t="s">
        <v>8615</v>
      </c>
      <c r="D141" s="2186" t="s">
        <v>8636</v>
      </c>
      <c r="E141" s="2171" t="s">
        <v>7149</v>
      </c>
      <c r="F141" s="932"/>
      <c r="G141" s="931"/>
      <c r="H141" s="2102" t="s">
        <v>7152</v>
      </c>
      <c r="I141" s="2103" t="e">
        <f>K141*#REF!</f>
        <v>#REF!</v>
      </c>
      <c r="J141" s="2104"/>
      <c r="K141" s="2104" t="e">
        <f>L141*#REF!+1</f>
        <v>#REF!</v>
      </c>
      <c r="L141" s="865">
        <v>2.8</v>
      </c>
    </row>
    <row r="142" spans="1:12">
      <c r="A142" s="858">
        <v>1</v>
      </c>
      <c r="B142" s="858">
        <v>1</v>
      </c>
      <c r="C142" s="2015" t="s">
        <v>8615</v>
      </c>
      <c r="D142" s="2186" t="s">
        <v>7153</v>
      </c>
      <c r="E142" s="2171" t="s">
        <v>7149</v>
      </c>
      <c r="F142" s="932"/>
      <c r="G142" s="931"/>
      <c r="H142" s="2102" t="s">
        <v>7141</v>
      </c>
      <c r="I142" s="2103" t="e">
        <f>K142*#REF!</f>
        <v>#REF!</v>
      </c>
      <c r="J142" s="2104"/>
      <c r="K142" s="2104" t="e">
        <f>L142*#REF!+2</f>
        <v>#REF!</v>
      </c>
      <c r="L142" s="865">
        <v>7.74</v>
      </c>
    </row>
    <row r="143" spans="1:12">
      <c r="A143" s="858">
        <v>1</v>
      </c>
      <c r="B143" s="858">
        <v>1</v>
      </c>
      <c r="C143" s="2015" t="s">
        <v>8615</v>
      </c>
      <c r="D143" s="2186" t="s">
        <v>7187</v>
      </c>
      <c r="E143" s="2101" t="s">
        <v>7186</v>
      </c>
      <c r="F143" s="932"/>
      <c r="G143" s="931"/>
      <c r="H143" s="2102" t="s">
        <v>7188</v>
      </c>
      <c r="I143" s="2103" t="e">
        <f>K143*#REF!</f>
        <v>#REF!</v>
      </c>
      <c r="J143" s="2104"/>
      <c r="K143" s="2104" t="e">
        <f>L143*#REF!+4</f>
        <v>#REF!</v>
      </c>
      <c r="L143" s="865">
        <v>17</v>
      </c>
    </row>
    <row r="144" spans="1:12">
      <c r="A144" s="858">
        <v>1</v>
      </c>
      <c r="B144" s="858">
        <v>1</v>
      </c>
      <c r="C144" s="2015" t="s">
        <v>8615</v>
      </c>
      <c r="D144" s="2187" t="s">
        <v>230</v>
      </c>
      <c r="E144" s="2101" t="s">
        <v>8758</v>
      </c>
      <c r="F144" s="932"/>
      <c r="G144" s="931"/>
      <c r="H144" s="2108" t="s">
        <v>8760</v>
      </c>
      <c r="I144" s="2103" t="e">
        <f>K144*#REF!</f>
        <v>#REF!</v>
      </c>
      <c r="J144" s="2104"/>
      <c r="K144" s="2104" t="e">
        <f>L144*#REF!+2</f>
        <v>#REF!</v>
      </c>
      <c r="L144" s="865">
        <v>23</v>
      </c>
    </row>
    <row r="145" spans="1:12" hidden="1">
      <c r="E145" s="931"/>
      <c r="F145" s="932"/>
      <c r="G145" s="931"/>
    </row>
    <row r="146" spans="1:12" ht="20.25">
      <c r="A146" s="88" t="s">
        <v>8692</v>
      </c>
      <c r="B146" s="1245"/>
      <c r="C146" s="2718" t="s">
        <v>382</v>
      </c>
      <c r="D146" s="2718"/>
      <c r="E146" s="2718"/>
      <c r="F146" s="2719"/>
      <c r="G146" s="2719"/>
      <c r="H146" s="2718"/>
      <c r="I146" s="2718"/>
      <c r="J146" s="2718"/>
      <c r="K146" s="2718"/>
    </row>
    <row r="147" spans="1:12">
      <c r="A147" s="858">
        <v>1</v>
      </c>
      <c r="B147" s="858">
        <v>1</v>
      </c>
      <c r="C147" s="2015" t="s">
        <v>8615</v>
      </c>
      <c r="D147" s="2186" t="s">
        <v>8780</v>
      </c>
      <c r="E147" s="2101" t="s">
        <v>8629</v>
      </c>
      <c r="F147" s="932"/>
      <c r="G147" s="931"/>
      <c r="H147" s="2102" t="s">
        <v>7137</v>
      </c>
      <c r="I147" s="2103" t="e">
        <f>K147*#REF!</f>
        <v>#REF!</v>
      </c>
      <c r="J147" s="2104"/>
      <c r="K147" s="2104" t="e">
        <f>L147*#REF!+4</f>
        <v>#REF!</v>
      </c>
      <c r="L147" s="865">
        <v>10.31</v>
      </c>
    </row>
    <row r="148" spans="1:12">
      <c r="A148" s="858">
        <v>1</v>
      </c>
      <c r="B148" s="858">
        <v>1</v>
      </c>
      <c r="C148" s="2015" t="s">
        <v>8615</v>
      </c>
      <c r="D148" s="2186" t="s">
        <v>8787</v>
      </c>
      <c r="E148" s="2101" t="s">
        <v>350</v>
      </c>
      <c r="F148" s="932"/>
      <c r="G148" s="931"/>
      <c r="H148" s="2102" t="s">
        <v>7188</v>
      </c>
      <c r="I148" s="2103" t="e">
        <f>K148*#REF!</f>
        <v>#REF!</v>
      </c>
      <c r="J148" s="2104"/>
      <c r="K148" s="2104" t="e">
        <f>L148*#REF!+4</f>
        <v>#REF!</v>
      </c>
      <c r="L148" s="865">
        <v>18</v>
      </c>
    </row>
    <row r="149" spans="1:12">
      <c r="A149" s="858">
        <v>1</v>
      </c>
      <c r="B149" s="858">
        <v>1</v>
      </c>
      <c r="C149" s="2015" t="s">
        <v>8615</v>
      </c>
      <c r="D149" s="2186" t="s">
        <v>8636</v>
      </c>
      <c r="E149" s="2171" t="s">
        <v>7149</v>
      </c>
      <c r="F149" s="932"/>
      <c r="G149" s="931"/>
      <c r="H149" s="2102" t="s">
        <v>7152</v>
      </c>
      <c r="I149" s="2103" t="e">
        <f>K149*#REF!</f>
        <v>#REF!</v>
      </c>
      <c r="J149" s="2104"/>
      <c r="K149" s="2104" t="e">
        <f>L149*#REF!+1</f>
        <v>#REF!</v>
      </c>
      <c r="L149" s="865">
        <v>2.8</v>
      </c>
    </row>
    <row r="150" spans="1:12">
      <c r="A150" s="858">
        <v>1</v>
      </c>
      <c r="B150" s="858">
        <v>1</v>
      </c>
      <c r="C150" s="2015" t="s">
        <v>8615</v>
      </c>
      <c r="D150" s="2186" t="s">
        <v>7153</v>
      </c>
      <c r="E150" s="2171" t="s">
        <v>7149</v>
      </c>
      <c r="F150" s="932"/>
      <c r="G150" s="931"/>
      <c r="H150" s="2102" t="s">
        <v>7141</v>
      </c>
      <c r="I150" s="2103" t="e">
        <f>K150*#REF!</f>
        <v>#REF!</v>
      </c>
      <c r="J150" s="2104"/>
      <c r="K150" s="2104" t="e">
        <f>L150*#REF!+2</f>
        <v>#REF!</v>
      </c>
      <c r="L150" s="865">
        <v>7.74</v>
      </c>
    </row>
    <row r="151" spans="1:12">
      <c r="A151" s="858">
        <v>1</v>
      </c>
      <c r="B151" s="858">
        <v>1</v>
      </c>
      <c r="C151" s="2015" t="s">
        <v>8615</v>
      </c>
      <c r="D151" s="2186" t="s">
        <v>7187</v>
      </c>
      <c r="E151" s="2101" t="s">
        <v>7186</v>
      </c>
      <c r="F151" s="932"/>
      <c r="G151" s="931"/>
      <c r="H151" s="2102" t="s">
        <v>7188</v>
      </c>
      <c r="I151" s="2103" t="e">
        <f>K151*#REF!</f>
        <v>#REF!</v>
      </c>
      <c r="J151" s="2104"/>
      <c r="K151" s="2104" t="e">
        <f>L151*#REF!+4</f>
        <v>#REF!</v>
      </c>
      <c r="L151" s="865">
        <v>17.68</v>
      </c>
    </row>
    <row r="152" spans="1:12">
      <c r="A152" s="858">
        <v>1</v>
      </c>
      <c r="B152" s="858">
        <v>1</v>
      </c>
      <c r="C152" s="2015" t="s">
        <v>8615</v>
      </c>
      <c r="D152" s="2187" t="s">
        <v>230</v>
      </c>
      <c r="E152" s="2101" t="s">
        <v>8758</v>
      </c>
      <c r="F152" s="932"/>
      <c r="G152" s="931"/>
      <c r="H152" s="2108" t="s">
        <v>8760</v>
      </c>
      <c r="I152" s="2103" t="e">
        <f>K152*#REF!</f>
        <v>#REF!</v>
      </c>
      <c r="J152" s="2104"/>
      <c r="K152" s="2104" t="e">
        <f>L152*#REF!+2</f>
        <v>#REF!</v>
      </c>
      <c r="L152" s="865">
        <v>23</v>
      </c>
    </row>
    <row r="153" spans="1:12" hidden="1">
      <c r="E153" s="931"/>
      <c r="F153" s="932"/>
      <c r="G153" s="931"/>
    </row>
    <row r="154" spans="1:12" ht="41.25" customHeight="1">
      <c r="A154" s="88" t="s">
        <v>8692</v>
      </c>
      <c r="B154" s="1245"/>
      <c r="C154" s="2723" t="s">
        <v>383</v>
      </c>
      <c r="D154" s="2723"/>
      <c r="E154" s="2723"/>
      <c r="F154" s="2724"/>
      <c r="G154" s="2724"/>
      <c r="H154" s="2723"/>
      <c r="I154" s="2723"/>
      <c r="J154" s="2723"/>
      <c r="K154" s="2723"/>
    </row>
    <row r="155" spans="1:12">
      <c r="A155" s="858">
        <v>1</v>
      </c>
      <c r="B155" s="858">
        <v>1</v>
      </c>
      <c r="C155" s="2015" t="s">
        <v>8615</v>
      </c>
      <c r="D155" s="2186" t="s">
        <v>8783</v>
      </c>
      <c r="E155" s="2101" t="s">
        <v>8629</v>
      </c>
      <c r="F155" s="932"/>
      <c r="G155" s="931"/>
      <c r="H155" s="2102" t="s">
        <v>7137</v>
      </c>
      <c r="I155" s="2103" t="e">
        <f>K155*#REF!</f>
        <v>#REF!</v>
      </c>
      <c r="J155" s="2104"/>
      <c r="K155" s="2104" t="e">
        <f>L155*#REF!+4</f>
        <v>#REF!</v>
      </c>
      <c r="L155" s="865">
        <v>10.11</v>
      </c>
    </row>
    <row r="156" spans="1:12">
      <c r="A156" s="858">
        <v>1</v>
      </c>
      <c r="B156" s="858">
        <v>1</v>
      </c>
      <c r="C156" s="2015" t="s">
        <v>8615</v>
      </c>
      <c r="D156" s="2186" t="s">
        <v>8784</v>
      </c>
      <c r="E156" s="2101" t="s">
        <v>350</v>
      </c>
      <c r="F156" s="932"/>
      <c r="G156" s="931"/>
      <c r="H156" s="2102" t="s">
        <v>7188</v>
      </c>
      <c r="I156" s="2103" t="e">
        <f>K156*#REF!</f>
        <v>#REF!</v>
      </c>
      <c r="J156" s="2104"/>
      <c r="K156" s="2104" t="e">
        <f>L156*#REF!+4</f>
        <v>#REF!</v>
      </c>
      <c r="L156" s="865">
        <v>18</v>
      </c>
    </row>
    <row r="157" spans="1:12">
      <c r="A157" s="858">
        <v>1</v>
      </c>
      <c r="B157" s="858">
        <v>1</v>
      </c>
      <c r="C157" s="2015" t="s">
        <v>8615</v>
      </c>
      <c r="D157" s="2186" t="s">
        <v>8786</v>
      </c>
      <c r="E157" s="2101" t="s">
        <v>8633</v>
      </c>
      <c r="F157" s="932"/>
      <c r="G157" s="931"/>
      <c r="H157" s="2102" t="s">
        <v>7188</v>
      </c>
      <c r="I157" s="2103" t="e">
        <f>K157*#REF!</f>
        <v>#REF!</v>
      </c>
      <c r="J157" s="2104"/>
      <c r="K157" s="2104" t="e">
        <f>L157*#REF!+4</f>
        <v>#REF!</v>
      </c>
      <c r="L157" s="865">
        <v>7.85</v>
      </c>
    </row>
    <row r="158" spans="1:12">
      <c r="A158" s="858">
        <v>1</v>
      </c>
      <c r="B158" s="858">
        <v>1</v>
      </c>
      <c r="C158" s="2015" t="s">
        <v>8615</v>
      </c>
      <c r="D158" s="2186" t="s">
        <v>8636</v>
      </c>
      <c r="E158" s="2171" t="s">
        <v>7149</v>
      </c>
      <c r="F158" s="932"/>
      <c r="G158" s="931"/>
      <c r="H158" s="2102" t="s">
        <v>7152</v>
      </c>
      <c r="I158" s="2103" t="e">
        <f>K158*#REF!</f>
        <v>#REF!</v>
      </c>
      <c r="J158" s="2104"/>
      <c r="K158" s="2104" t="e">
        <f>L158*#REF!+1</f>
        <v>#REF!</v>
      </c>
      <c r="L158" s="865">
        <v>2.8</v>
      </c>
    </row>
    <row r="159" spans="1:12">
      <c r="A159" s="858">
        <v>1</v>
      </c>
      <c r="B159" s="858">
        <v>1</v>
      </c>
      <c r="C159" s="2015" t="s">
        <v>8615</v>
      </c>
      <c r="D159" s="2186" t="s">
        <v>7153</v>
      </c>
      <c r="E159" s="2171" t="s">
        <v>7149</v>
      </c>
      <c r="F159" s="932"/>
      <c r="G159" s="931"/>
      <c r="H159" s="2102" t="s">
        <v>7141</v>
      </c>
      <c r="I159" s="2103" t="e">
        <f>K159*#REF!</f>
        <v>#REF!</v>
      </c>
      <c r="J159" s="2104"/>
      <c r="K159" s="2104" t="e">
        <f>L159*#REF!+2</f>
        <v>#REF!</v>
      </c>
      <c r="L159" s="865">
        <v>7.74</v>
      </c>
    </row>
    <row r="160" spans="1:12">
      <c r="A160" s="858">
        <v>1</v>
      </c>
      <c r="B160" s="858">
        <v>1</v>
      </c>
      <c r="C160" s="2015" t="s">
        <v>8615</v>
      </c>
      <c r="D160" s="2186" t="s">
        <v>7187</v>
      </c>
      <c r="E160" s="2101" t="s">
        <v>7186</v>
      </c>
      <c r="F160" s="932"/>
      <c r="G160" s="931"/>
      <c r="H160" s="2102" t="s">
        <v>7188</v>
      </c>
      <c r="I160" s="2103" t="e">
        <f>K160*#REF!</f>
        <v>#REF!</v>
      </c>
      <c r="J160" s="2104"/>
      <c r="K160" s="2104" t="e">
        <f>L160*#REF!+4</f>
        <v>#REF!</v>
      </c>
      <c r="L160" s="865">
        <v>17</v>
      </c>
    </row>
    <row r="161" spans="1:12">
      <c r="A161" s="858">
        <v>1</v>
      </c>
      <c r="B161" s="858">
        <v>1</v>
      </c>
      <c r="C161" s="2015" t="s">
        <v>8615</v>
      </c>
      <c r="D161" s="2187" t="s">
        <v>230</v>
      </c>
      <c r="E161" s="2101" t="s">
        <v>8758</v>
      </c>
      <c r="F161" s="932"/>
      <c r="G161" s="931"/>
      <c r="H161" s="2108" t="s">
        <v>8760</v>
      </c>
      <c r="I161" s="2103" t="e">
        <f>K161*#REF!</f>
        <v>#REF!</v>
      </c>
      <c r="J161" s="2104"/>
      <c r="K161" s="2104" t="e">
        <f>L161*#REF!+2</f>
        <v>#REF!</v>
      </c>
      <c r="L161" s="865">
        <v>23</v>
      </c>
    </row>
    <row r="162" spans="1:12" hidden="1">
      <c r="E162" s="931"/>
      <c r="F162" s="932"/>
      <c r="G162" s="931"/>
    </row>
    <row r="163" spans="1:12" ht="30.75" customHeight="1">
      <c r="A163" s="88" t="s">
        <v>8692</v>
      </c>
      <c r="B163" s="1245"/>
      <c r="C163" s="2718" t="s">
        <v>353</v>
      </c>
      <c r="D163" s="2718"/>
      <c r="E163" s="2718"/>
      <c r="F163" s="2719"/>
      <c r="G163" s="2719"/>
      <c r="H163" s="2718"/>
      <c r="I163" s="2718"/>
      <c r="J163" s="2718"/>
      <c r="K163" s="2718"/>
    </row>
    <row r="164" spans="1:12">
      <c r="A164" s="858">
        <v>1</v>
      </c>
      <c r="B164" s="858">
        <v>1</v>
      </c>
      <c r="C164" s="2015" t="s">
        <v>8615</v>
      </c>
      <c r="D164" s="2186" t="s">
        <v>354</v>
      </c>
      <c r="E164" s="2101" t="s">
        <v>8629</v>
      </c>
      <c r="F164" s="932"/>
      <c r="G164" s="931"/>
      <c r="H164" s="2102" t="s">
        <v>7137</v>
      </c>
      <c r="I164" s="2103" t="e">
        <f>K164*#REF!</f>
        <v>#REF!</v>
      </c>
      <c r="J164" s="2104"/>
      <c r="K164" s="2104" t="e">
        <f>L164*#REF!+4</f>
        <v>#REF!</v>
      </c>
      <c r="L164" s="865">
        <v>29.2</v>
      </c>
    </row>
    <row r="165" spans="1:12">
      <c r="A165" s="858">
        <v>1</v>
      </c>
      <c r="B165" s="858">
        <v>1</v>
      </c>
      <c r="C165" s="2015" t="s">
        <v>8615</v>
      </c>
      <c r="D165" s="2186" t="s">
        <v>355</v>
      </c>
      <c r="E165" s="2101" t="s">
        <v>350</v>
      </c>
      <c r="F165" s="932"/>
      <c r="G165" s="931"/>
      <c r="H165" s="2102" t="s">
        <v>356</v>
      </c>
      <c r="I165" s="2103" t="e">
        <f>K165*#REF!</f>
        <v>#REF!</v>
      </c>
      <c r="J165" s="2104"/>
      <c r="K165" s="2104" t="e">
        <f>L165*#REF!+2</f>
        <v>#REF!</v>
      </c>
      <c r="L165" s="865">
        <v>12</v>
      </c>
    </row>
    <row r="166" spans="1:12">
      <c r="A166" s="858">
        <v>1</v>
      </c>
      <c r="B166" s="858">
        <v>1</v>
      </c>
      <c r="C166" s="2015" t="s">
        <v>8615</v>
      </c>
      <c r="D166" s="2186" t="s">
        <v>357</v>
      </c>
      <c r="E166" s="2101" t="s">
        <v>350</v>
      </c>
      <c r="F166" s="932"/>
      <c r="G166" s="931"/>
      <c r="H166" s="2102" t="s">
        <v>358</v>
      </c>
      <c r="I166" s="2103" t="e">
        <f>K166*#REF!</f>
        <v>#REF!</v>
      </c>
      <c r="J166" s="2104"/>
      <c r="K166" s="2104" t="e">
        <f>L166*#REF!+2</f>
        <v>#REF!</v>
      </c>
      <c r="L166" s="865">
        <v>70</v>
      </c>
    </row>
    <row r="167" spans="1:12">
      <c r="A167" s="858">
        <v>1</v>
      </c>
      <c r="B167" s="858">
        <v>1</v>
      </c>
      <c r="C167" s="2015" t="s">
        <v>8615</v>
      </c>
      <c r="D167" s="2186" t="s">
        <v>359</v>
      </c>
      <c r="E167" s="2101" t="s">
        <v>360</v>
      </c>
      <c r="F167" s="932"/>
      <c r="G167" s="931"/>
      <c r="H167" s="2102" t="s">
        <v>8771</v>
      </c>
      <c r="I167" s="2103" t="e">
        <f>K167*#REF!</f>
        <v>#REF!</v>
      </c>
      <c r="J167" s="2104"/>
      <c r="K167" s="2104" t="e">
        <f>L167*#REF!+2</f>
        <v>#REF!</v>
      </c>
      <c r="L167" s="865">
        <v>24</v>
      </c>
    </row>
    <row r="168" spans="1:12">
      <c r="A168" s="858">
        <v>1</v>
      </c>
      <c r="B168" s="858">
        <v>1</v>
      </c>
      <c r="C168" s="2015" t="s">
        <v>8615</v>
      </c>
      <c r="D168" s="2186" t="s">
        <v>361</v>
      </c>
      <c r="E168" s="2101" t="s">
        <v>362</v>
      </c>
      <c r="F168" s="932"/>
      <c r="G168" s="931"/>
      <c r="H168" s="2102" t="s">
        <v>8771</v>
      </c>
      <c r="I168" s="2103" t="e">
        <f>K168*#REF!</f>
        <v>#REF!</v>
      </c>
      <c r="J168" s="2104"/>
      <c r="K168" s="2104" t="e">
        <f>L168*#REF!+2</f>
        <v>#REF!</v>
      </c>
      <c r="L168" s="865">
        <v>23</v>
      </c>
    </row>
    <row r="169" spans="1:12">
      <c r="A169" s="858">
        <v>1</v>
      </c>
      <c r="B169" s="858">
        <v>1</v>
      </c>
      <c r="C169" s="2015" t="s">
        <v>8615</v>
      </c>
      <c r="D169" s="2186" t="s">
        <v>363</v>
      </c>
      <c r="E169" s="2101" t="s">
        <v>7186</v>
      </c>
      <c r="F169" s="932"/>
      <c r="G169" s="931"/>
      <c r="H169" s="2102" t="s">
        <v>8771</v>
      </c>
      <c r="I169" s="2103" t="e">
        <f>K169*#REF!</f>
        <v>#REF!</v>
      </c>
      <c r="J169" s="2104"/>
      <c r="K169" s="2104" t="e">
        <f>L169*#REF!+2</f>
        <v>#REF!</v>
      </c>
      <c r="L169" s="865">
        <v>17.5</v>
      </c>
    </row>
    <row r="170" spans="1:12">
      <c r="A170" s="858">
        <v>1</v>
      </c>
      <c r="B170" s="858">
        <v>1</v>
      </c>
      <c r="C170" s="2015" t="s">
        <v>8615</v>
      </c>
      <c r="D170" s="2186" t="s">
        <v>364</v>
      </c>
      <c r="E170" s="2171" t="s">
        <v>7149</v>
      </c>
      <c r="F170" s="932"/>
      <c r="G170" s="931"/>
      <c r="H170" s="2102" t="s">
        <v>8763</v>
      </c>
      <c r="I170" s="2103" t="e">
        <f>K170*#REF!</f>
        <v>#REF!</v>
      </c>
      <c r="J170" s="2104"/>
      <c r="K170" s="2104" t="e">
        <f>L170*#REF!+1</f>
        <v>#REF!</v>
      </c>
      <c r="L170" s="865">
        <v>4.2</v>
      </c>
    </row>
    <row r="171" spans="1:12" hidden="1">
      <c r="E171" s="931"/>
      <c r="F171" s="932"/>
      <c r="G171" s="931"/>
    </row>
    <row r="172" spans="1:12" s="947" customFormat="1" ht="23.25" hidden="1">
      <c r="A172" s="947">
        <v>0</v>
      </c>
      <c r="C172" s="2143" t="s">
        <v>8764</v>
      </c>
      <c r="D172" s="2143"/>
      <c r="E172" s="2143"/>
      <c r="F172" s="2143"/>
      <c r="G172" s="2143"/>
      <c r="H172" s="2143"/>
      <c r="I172" s="2143"/>
      <c r="J172" s="2143"/>
      <c r="K172" s="2143"/>
      <c r="L172" s="865"/>
    </row>
    <row r="173" spans="1:12" s="947" customFormat="1" hidden="1">
      <c r="A173" s="948">
        <v>0</v>
      </c>
      <c r="B173" s="948"/>
      <c r="C173" s="948" t="s">
        <v>8764</v>
      </c>
      <c r="D173" s="949" t="s">
        <v>8765</v>
      </c>
      <c r="E173" s="950" t="s">
        <v>8629</v>
      </c>
      <c r="F173" s="951" t="s">
        <v>7135</v>
      </c>
      <c r="G173" s="952"/>
      <c r="H173" s="953" t="s">
        <v>8766</v>
      </c>
      <c r="I173" s="954"/>
      <c r="J173" s="954"/>
      <c r="K173" s="955"/>
      <c r="L173" s="865"/>
    </row>
    <row r="174" spans="1:12" s="947" customFormat="1" hidden="1">
      <c r="A174" s="948">
        <v>0</v>
      </c>
      <c r="B174" s="948"/>
      <c r="C174" s="948" t="s">
        <v>8764</v>
      </c>
      <c r="D174" s="949" t="s">
        <v>8767</v>
      </c>
      <c r="E174" s="950" t="s">
        <v>8629</v>
      </c>
      <c r="F174" s="951" t="s">
        <v>7135</v>
      </c>
      <c r="G174" s="952"/>
      <c r="H174" s="953" t="s">
        <v>8768</v>
      </c>
      <c r="I174" s="954"/>
      <c r="J174" s="954"/>
      <c r="K174" s="955"/>
      <c r="L174" s="865"/>
    </row>
    <row r="175" spans="1:12" s="947" customFormat="1" ht="25.5" hidden="1">
      <c r="A175" s="948">
        <v>0</v>
      </c>
      <c r="B175" s="948"/>
      <c r="C175" s="948" t="s">
        <v>8764</v>
      </c>
      <c r="D175" s="949" t="s">
        <v>8769</v>
      </c>
      <c r="E175" s="956" t="s">
        <v>8631</v>
      </c>
      <c r="F175" s="951" t="s">
        <v>8770</v>
      </c>
      <c r="G175" s="952"/>
      <c r="H175" s="953" t="s">
        <v>8771</v>
      </c>
      <c r="I175" s="954"/>
      <c r="J175" s="954"/>
      <c r="K175" s="955"/>
      <c r="L175" s="865"/>
    </row>
    <row r="176" spans="1:12" s="947" customFormat="1" hidden="1">
      <c r="A176" s="948">
        <v>0</v>
      </c>
      <c r="B176" s="948"/>
      <c r="C176" s="948" t="s">
        <v>8764</v>
      </c>
      <c r="D176" s="949" t="s">
        <v>8772</v>
      </c>
      <c r="E176" s="950" t="s">
        <v>8633</v>
      </c>
      <c r="F176" s="951" t="s">
        <v>7168</v>
      </c>
      <c r="G176" s="952"/>
      <c r="H176" s="953" t="s">
        <v>8768</v>
      </c>
      <c r="I176" s="954"/>
      <c r="J176" s="954"/>
      <c r="K176" s="955"/>
      <c r="L176" s="865"/>
    </row>
    <row r="177" spans="1:12" s="947" customFormat="1" ht="25.5" hidden="1">
      <c r="A177" s="948">
        <v>0</v>
      </c>
      <c r="B177" s="948"/>
      <c r="C177" s="948" t="s">
        <v>8764</v>
      </c>
      <c r="D177" s="949" t="s">
        <v>8773</v>
      </c>
      <c r="E177" s="957" t="s">
        <v>8635</v>
      </c>
      <c r="F177" s="951" t="s">
        <v>8774</v>
      </c>
      <c r="G177" s="952"/>
      <c r="H177" s="953" t="s">
        <v>8760</v>
      </c>
      <c r="I177" s="954"/>
      <c r="J177" s="954"/>
      <c r="K177" s="955"/>
      <c r="L177" s="865"/>
    </row>
    <row r="178" spans="1:12" ht="47.85" hidden="1" customHeight="1">
      <c r="A178" s="88" t="s">
        <v>390</v>
      </c>
      <c r="B178" s="88"/>
      <c r="C178" s="2704" t="s">
        <v>8775</v>
      </c>
      <c r="D178" s="2705"/>
      <c r="E178" s="2705"/>
      <c r="F178" s="2713"/>
      <c r="G178" s="2713"/>
      <c r="H178" s="2705"/>
      <c r="I178" s="2705"/>
      <c r="J178" s="2705"/>
      <c r="K178" s="2706"/>
    </row>
    <row r="179" spans="1:12" ht="20.25" hidden="1">
      <c r="A179" s="88" t="s">
        <v>8690</v>
      </c>
      <c r="B179" s="88"/>
      <c r="C179" s="2142" t="s">
        <v>8776</v>
      </c>
      <c r="D179" s="2142"/>
      <c r="E179" s="2142"/>
      <c r="F179" s="2142"/>
      <c r="G179" s="2142"/>
      <c r="H179" s="2142"/>
      <c r="I179" s="2142"/>
      <c r="J179" s="2142"/>
      <c r="K179" s="2142"/>
    </row>
    <row r="180" spans="1:12" ht="18">
      <c r="A180" s="865">
        <v>1</v>
      </c>
      <c r="B180" s="865"/>
      <c r="C180" s="958"/>
      <c r="D180" s="959"/>
      <c r="E180" s="958" t="s">
        <v>8777</v>
      </c>
      <c r="F180" s="959" t="s">
        <v>8778</v>
      </c>
      <c r="G180" s="959" t="s">
        <v>8779</v>
      </c>
      <c r="H180" s="959"/>
      <c r="I180" s="960"/>
      <c r="J180" s="961"/>
      <c r="K180" s="962"/>
    </row>
    <row r="181" spans="1:12" ht="23.25" hidden="1">
      <c r="A181" s="865">
        <v>0</v>
      </c>
      <c r="B181" s="865"/>
      <c r="C181" s="2161" t="s">
        <v>8789</v>
      </c>
      <c r="D181" s="965"/>
      <c r="E181" s="965"/>
      <c r="F181" s="965"/>
      <c r="G181" s="965"/>
      <c r="H181" s="965"/>
      <c r="I181" s="965"/>
      <c r="J181" s="965"/>
      <c r="K181" s="965"/>
    </row>
    <row r="182" spans="1:12" ht="18" hidden="1">
      <c r="A182" s="865">
        <v>0</v>
      </c>
      <c r="B182" s="865"/>
      <c r="C182" s="2160" t="s">
        <v>8790</v>
      </c>
      <c r="D182" s="963"/>
      <c r="E182" s="963"/>
      <c r="F182" s="963"/>
      <c r="G182" s="963"/>
      <c r="H182" s="963"/>
      <c r="I182" s="963"/>
      <c r="J182" s="963"/>
      <c r="K182" s="963"/>
    </row>
    <row r="183" spans="1:12" ht="38.25" hidden="1">
      <c r="A183" s="924">
        <v>0</v>
      </c>
      <c r="B183" s="924"/>
      <c r="C183" s="924" t="s">
        <v>9682</v>
      </c>
      <c r="D183" s="941" t="s">
        <v>8791</v>
      </c>
      <c r="E183" s="926" t="s">
        <v>8792</v>
      </c>
      <c r="F183" s="927" t="s">
        <v>8793</v>
      </c>
      <c r="G183" s="927"/>
      <c r="H183" s="942" t="s">
        <v>8794</v>
      </c>
      <c r="I183" s="929" t="e">
        <f>#REF!*#REF!/6*1.2+5</f>
        <v>#REF!</v>
      </c>
      <c r="J183" s="929"/>
      <c r="K183" s="966" t="e">
        <f>#REF!*#REF!/6*1.2+5</f>
        <v>#REF!</v>
      </c>
    </row>
    <row r="184" spans="1:12" ht="38.25" hidden="1">
      <c r="A184" s="888">
        <v>0</v>
      </c>
      <c r="B184" s="888"/>
      <c r="C184" s="888" t="s">
        <v>9682</v>
      </c>
      <c r="D184" s="62" t="s">
        <v>8795</v>
      </c>
      <c r="E184" s="890" t="s">
        <v>8792</v>
      </c>
      <c r="F184" s="891" t="s">
        <v>8793</v>
      </c>
      <c r="G184" s="891"/>
      <c r="H184" s="933" t="s">
        <v>8796</v>
      </c>
      <c r="I184" s="893" t="e">
        <f>#REF!*#REF!+15</f>
        <v>#REF!</v>
      </c>
      <c r="J184" s="893"/>
      <c r="K184" s="899" t="e">
        <f>#REF!*#REF!+2</f>
        <v>#REF!</v>
      </c>
    </row>
    <row r="185" spans="1:12" ht="25.5" hidden="1">
      <c r="A185" s="924">
        <v>0</v>
      </c>
      <c r="B185" s="924"/>
      <c r="C185" s="924" t="s">
        <v>9682</v>
      </c>
      <c r="D185" s="941" t="s">
        <v>8797</v>
      </c>
      <c r="E185" s="926" t="s">
        <v>8798</v>
      </c>
      <c r="F185" s="927" t="s">
        <v>8799</v>
      </c>
      <c r="G185" s="927"/>
      <c r="H185" s="942" t="s">
        <v>8800</v>
      </c>
      <c r="I185" s="929" t="e">
        <f>#REF!*#REF!/6*1.2+5</f>
        <v>#REF!</v>
      </c>
      <c r="J185" s="929"/>
      <c r="K185" s="966" t="e">
        <f>#REF!*#REF!/6*1.2+5</f>
        <v>#REF!</v>
      </c>
    </row>
    <row r="186" spans="1:12" ht="25.5" hidden="1">
      <c r="A186" s="888">
        <v>0</v>
      </c>
      <c r="B186" s="888"/>
      <c r="C186" s="888" t="s">
        <v>9682</v>
      </c>
      <c r="D186" s="62" t="s">
        <v>8801</v>
      </c>
      <c r="E186" s="890" t="s">
        <v>8798</v>
      </c>
      <c r="F186" s="891" t="s">
        <v>8799</v>
      </c>
      <c r="G186" s="891"/>
      <c r="H186" s="933" t="s">
        <v>8802</v>
      </c>
      <c r="I186" s="893" t="e">
        <f>#REF!*#REF!+15</f>
        <v>#REF!</v>
      </c>
      <c r="J186" s="893"/>
      <c r="K186" s="899" t="e">
        <f>#REF!*#REF!+2</f>
        <v>#REF!</v>
      </c>
    </row>
    <row r="187" spans="1:12" ht="18" hidden="1">
      <c r="A187" s="865">
        <v>0</v>
      </c>
      <c r="B187" s="865"/>
      <c r="C187" s="2158" t="s">
        <v>8803</v>
      </c>
      <c r="D187" s="2159"/>
      <c r="E187" s="2159"/>
      <c r="F187" s="2159"/>
      <c r="G187" s="2159"/>
      <c r="H187" s="2159"/>
      <c r="I187" s="2159"/>
      <c r="J187" s="2159"/>
      <c r="K187" s="2159"/>
    </row>
    <row r="188" spans="1:12" ht="38.25" hidden="1">
      <c r="A188" s="888">
        <v>0</v>
      </c>
      <c r="B188" s="888"/>
      <c r="C188" s="888" t="s">
        <v>9682</v>
      </c>
      <c r="D188" s="62" t="s">
        <v>8804</v>
      </c>
      <c r="E188" s="890" t="s">
        <v>8805</v>
      </c>
      <c r="F188" s="891" t="s">
        <v>8806</v>
      </c>
      <c r="G188" s="891"/>
      <c r="H188" s="933" t="s">
        <v>8796</v>
      </c>
      <c r="I188" s="893" t="e">
        <f>#REF!*#REF!+15</f>
        <v>#REF!</v>
      </c>
      <c r="J188" s="893"/>
      <c r="K188" s="899" t="e">
        <f>#REF!*#REF!+2</f>
        <v>#REF!</v>
      </c>
    </row>
    <row r="189" spans="1:12" ht="25.5" hidden="1">
      <c r="A189" s="888">
        <v>0</v>
      </c>
      <c r="B189" s="888"/>
      <c r="C189" s="888" t="s">
        <v>9682</v>
      </c>
      <c r="D189" s="62" t="s">
        <v>8807</v>
      </c>
      <c r="E189" s="890" t="s">
        <v>8808</v>
      </c>
      <c r="F189" s="891" t="s">
        <v>8809</v>
      </c>
      <c r="G189" s="891"/>
      <c r="H189" s="933" t="s">
        <v>8802</v>
      </c>
      <c r="I189" s="893" t="e">
        <f>#REF!*#REF!+15</f>
        <v>#REF!</v>
      </c>
      <c r="J189" s="893"/>
      <c r="K189" s="899" t="e">
        <f>#REF!*#REF!+2</f>
        <v>#REF!</v>
      </c>
    </row>
    <row r="190" spans="1:12" hidden="1">
      <c r="A190" s="967"/>
      <c r="B190" s="967"/>
      <c r="C190" s="967"/>
      <c r="D190" s="967"/>
      <c r="E190" s="968"/>
      <c r="F190" s="967"/>
      <c r="G190" s="967"/>
      <c r="H190" s="967"/>
      <c r="I190" s="969"/>
      <c r="J190" s="970"/>
      <c r="K190" s="970"/>
    </row>
    <row r="191" spans="1:12" ht="105.75" customHeight="1">
      <c r="A191" s="88" t="s">
        <v>8692</v>
      </c>
      <c r="B191" s="88"/>
      <c r="C191" s="2720" t="s">
        <v>8810</v>
      </c>
      <c r="D191" s="2721"/>
      <c r="E191" s="2721"/>
      <c r="F191" s="2721"/>
      <c r="G191" s="2721"/>
      <c r="H191" s="2721"/>
      <c r="I191" s="2721"/>
      <c r="J191" s="2721"/>
      <c r="K191" s="2722"/>
    </row>
    <row r="192" spans="1:12" ht="409.5" hidden="1">
      <c r="A192" s="88" t="s">
        <v>8690</v>
      </c>
      <c r="B192" s="88"/>
      <c r="C192" s="2141" t="s">
        <v>8811</v>
      </c>
      <c r="D192" s="2141"/>
      <c r="E192" s="2141"/>
      <c r="F192" s="2141"/>
      <c r="G192" s="2141"/>
      <c r="H192" s="2141"/>
      <c r="I192" s="2141"/>
      <c r="J192" s="2141"/>
      <c r="K192" s="2141"/>
    </row>
    <row r="193" spans="1:12" ht="409.5" hidden="1">
      <c r="A193" s="88" t="s">
        <v>8690</v>
      </c>
      <c r="B193" s="88"/>
      <c r="C193" s="2141" t="s">
        <v>7516</v>
      </c>
      <c r="D193" s="2141"/>
      <c r="E193" s="2141"/>
      <c r="F193" s="2141"/>
      <c r="G193" s="2141"/>
      <c r="H193" s="2141"/>
      <c r="I193" s="2141"/>
      <c r="J193" s="2141"/>
      <c r="K193" s="2141"/>
    </row>
    <row r="194" spans="1:12" ht="25.5" hidden="1">
      <c r="A194" s="924">
        <v>0</v>
      </c>
      <c r="B194" s="924"/>
      <c r="C194" s="924" t="s">
        <v>7517</v>
      </c>
      <c r="D194" s="941" t="s">
        <v>7518</v>
      </c>
      <c r="E194" s="926" t="s">
        <v>7519</v>
      </c>
      <c r="F194" s="927" t="s">
        <v>7520</v>
      </c>
      <c r="G194" s="927"/>
      <c r="H194" s="942" t="s">
        <v>7521</v>
      </c>
      <c r="I194" s="929" t="e">
        <f>#REF!*#REF!/12*1.2+15</f>
        <v>#REF!</v>
      </c>
      <c r="J194" s="929"/>
      <c r="K194" s="966" t="e">
        <f>#REF!*#REF!/12*1.2+2</f>
        <v>#REF!</v>
      </c>
    </row>
    <row r="195" spans="1:12" ht="25.5" hidden="1">
      <c r="A195" s="888">
        <v>0</v>
      </c>
      <c r="B195" s="888"/>
      <c r="C195" s="888" t="s">
        <v>7517</v>
      </c>
      <c r="D195" s="62" t="s">
        <v>7522</v>
      </c>
      <c r="E195" s="890" t="s">
        <v>7519</v>
      </c>
      <c r="F195" s="891" t="s">
        <v>7520</v>
      </c>
      <c r="G195" s="891"/>
      <c r="H195" s="933" t="s">
        <v>7523</v>
      </c>
      <c r="I195" s="893" t="e">
        <f>#REF!*#REF!+15</f>
        <v>#REF!</v>
      </c>
      <c r="J195" s="893"/>
      <c r="K195" s="899" t="e">
        <f>#REF!*#REF!+2</f>
        <v>#REF!</v>
      </c>
    </row>
    <row r="196" spans="1:12" ht="38.25" hidden="1">
      <c r="A196" s="900">
        <v>0</v>
      </c>
      <c r="B196" s="900"/>
      <c r="C196" s="900" t="s">
        <v>7517</v>
      </c>
      <c r="D196" s="64" t="s">
        <v>7524</v>
      </c>
      <c r="E196" s="901" t="s">
        <v>7525</v>
      </c>
      <c r="F196" s="902" t="s">
        <v>7526</v>
      </c>
      <c r="G196" s="902"/>
      <c r="H196" s="944" t="s">
        <v>7527</v>
      </c>
      <c r="I196" s="906" t="e">
        <f>#REF!*#REF!/3*1.2+15</f>
        <v>#REF!</v>
      </c>
      <c r="J196" s="906"/>
      <c r="K196" s="964" t="e">
        <f>#REF!*#REF!/3*1.2+2</f>
        <v>#REF!</v>
      </c>
    </row>
    <row r="197" spans="1:12" ht="38.25" hidden="1">
      <c r="A197" s="888">
        <v>0</v>
      </c>
      <c r="B197" s="924"/>
      <c r="C197" s="924" t="s">
        <v>7517</v>
      </c>
      <c r="D197" s="941" t="s">
        <v>7528</v>
      </c>
      <c r="E197" s="926" t="s">
        <v>7529</v>
      </c>
      <c r="F197" s="891" t="s">
        <v>7530</v>
      </c>
      <c r="G197" s="891"/>
      <c r="H197" s="942" t="s">
        <v>7523</v>
      </c>
      <c r="I197" s="929" t="e">
        <f>#REF!*#REF!+15</f>
        <v>#REF!</v>
      </c>
      <c r="J197" s="929"/>
      <c r="K197" s="966" t="e">
        <f>#REF!*#REF!+2</f>
        <v>#REF!</v>
      </c>
    </row>
    <row r="198" spans="1:12" ht="25.5">
      <c r="A198" s="2164">
        <v>1</v>
      </c>
      <c r="C198" s="2015" t="s">
        <v>7517</v>
      </c>
      <c r="D198" s="2169" t="s">
        <v>7531</v>
      </c>
      <c r="E198" s="2101" t="s">
        <v>8792</v>
      </c>
      <c r="F198" s="2167" t="s">
        <v>7520</v>
      </c>
      <c r="G198" s="2165" t="s">
        <v>7532</v>
      </c>
      <c r="H198" s="2108" t="s">
        <v>7533</v>
      </c>
      <c r="I198" s="2103" t="e">
        <f>L198*#REF!+10</f>
        <v>#REF!</v>
      </c>
      <c r="J198" s="2104"/>
      <c r="K198" s="2104"/>
      <c r="L198" s="971">
        <v>287.45999999999998</v>
      </c>
    </row>
    <row r="199" spans="1:12" ht="25.5">
      <c r="A199" s="2164">
        <v>1</v>
      </c>
      <c r="C199" s="2015" t="s">
        <v>7517</v>
      </c>
      <c r="D199" s="2169" t="s">
        <v>7531</v>
      </c>
      <c r="E199" s="2101" t="s">
        <v>8792</v>
      </c>
      <c r="F199" s="2168" t="s">
        <v>7520</v>
      </c>
      <c r="G199" s="2166" t="s">
        <v>7532</v>
      </c>
      <c r="H199" s="2108" t="s">
        <v>7534</v>
      </c>
      <c r="I199" s="2103" t="e">
        <f>L199*#REF!+15</f>
        <v>#REF!</v>
      </c>
      <c r="J199" s="2104"/>
      <c r="K199" s="2104"/>
      <c r="L199" s="971">
        <v>3277</v>
      </c>
    </row>
    <row r="200" spans="1:12" ht="38.25" hidden="1">
      <c r="A200" s="900">
        <v>0</v>
      </c>
      <c r="B200" s="924"/>
      <c r="C200" s="924" t="s">
        <v>7517</v>
      </c>
      <c r="D200" s="941" t="s">
        <v>7535</v>
      </c>
      <c r="E200" s="2170" t="s">
        <v>7536</v>
      </c>
      <c r="F200" s="902" t="s">
        <v>7526</v>
      </c>
      <c r="G200" s="901" t="s">
        <v>7537</v>
      </c>
      <c r="H200" s="942" t="s">
        <v>7538</v>
      </c>
      <c r="I200" s="929" t="e">
        <f>K200*#REF!</f>
        <v>#REF!</v>
      </c>
      <c r="J200" s="930"/>
      <c r="K200" s="930" t="e">
        <f>L200*#REF!/3*1.2+1</f>
        <v>#REF!</v>
      </c>
      <c r="L200" s="971"/>
    </row>
    <row r="201" spans="1:12" ht="38.25" hidden="1">
      <c r="A201" s="900">
        <v>0</v>
      </c>
      <c r="B201" s="924"/>
      <c r="C201" s="888" t="s">
        <v>7517</v>
      </c>
      <c r="D201" s="62" t="s">
        <v>7535</v>
      </c>
      <c r="E201" s="908" t="s">
        <v>7539</v>
      </c>
      <c r="F201" s="891" t="s">
        <v>7530</v>
      </c>
      <c r="G201" s="890" t="s">
        <v>7540</v>
      </c>
      <c r="H201" s="933" t="s">
        <v>7534</v>
      </c>
      <c r="I201" s="893" t="e">
        <f>K201*#REF!</f>
        <v>#REF!</v>
      </c>
      <c r="J201" s="894"/>
      <c r="K201" s="894" t="e">
        <f>L201*#REF!+1</f>
        <v>#REF!</v>
      </c>
      <c r="L201" s="971"/>
    </row>
    <row r="202" spans="1:12" ht="50.25" hidden="1" customHeight="1">
      <c r="A202" s="865">
        <v>0</v>
      </c>
      <c r="B202" s="865"/>
      <c r="C202" s="2162" t="s">
        <v>7541</v>
      </c>
      <c r="D202" s="2163"/>
      <c r="E202" s="2163"/>
      <c r="F202" s="2163"/>
      <c r="G202" s="2163"/>
      <c r="H202" s="2163"/>
      <c r="I202" s="2163"/>
      <c r="J202" s="2163"/>
      <c r="K202" s="2163"/>
    </row>
    <row r="203" spans="1:12" ht="47.25" hidden="1">
      <c r="A203" s="865">
        <v>0</v>
      </c>
      <c r="B203" s="865"/>
      <c r="C203" s="2146" t="s">
        <v>7542</v>
      </c>
      <c r="D203" s="2146"/>
      <c r="E203" s="2146"/>
      <c r="F203" s="2146"/>
      <c r="G203" s="2146"/>
      <c r="H203" s="2146"/>
      <c r="I203" s="2146"/>
      <c r="J203" s="972"/>
      <c r="K203" s="972"/>
    </row>
    <row r="204" spans="1:12" ht="25.5" hidden="1">
      <c r="A204" s="924">
        <v>0</v>
      </c>
      <c r="B204" s="924"/>
      <c r="C204" s="924" t="s">
        <v>8615</v>
      </c>
      <c r="D204" s="941" t="s">
        <v>7543</v>
      </c>
      <c r="E204" s="926" t="s">
        <v>7544</v>
      </c>
      <c r="F204" s="927" t="s">
        <v>7545</v>
      </c>
      <c r="G204" s="927"/>
      <c r="H204" s="942" t="s">
        <v>7546</v>
      </c>
      <c r="I204" s="929" t="e">
        <f>#REF!*#REF!+15</f>
        <v>#REF!</v>
      </c>
      <c r="J204" s="929"/>
      <c r="K204" s="966" t="e">
        <f>#REF!*#REF!+2</f>
        <v>#REF!</v>
      </c>
    </row>
    <row r="205" spans="1:12" ht="25.5" hidden="1">
      <c r="A205" s="924">
        <v>0</v>
      </c>
      <c r="B205" s="924"/>
      <c r="C205" s="924" t="s">
        <v>8615</v>
      </c>
      <c r="D205" s="941" t="s">
        <v>7547</v>
      </c>
      <c r="E205" s="926" t="s">
        <v>7548</v>
      </c>
      <c r="F205" s="927" t="s">
        <v>7549</v>
      </c>
      <c r="G205" s="927"/>
      <c r="H205" s="942" t="s">
        <v>7546</v>
      </c>
      <c r="I205" s="929" t="e">
        <f>#REF!*#REF!+15</f>
        <v>#REF!</v>
      </c>
      <c r="J205" s="929"/>
      <c r="K205" s="966" t="e">
        <f>#REF!*#REF!+2</f>
        <v>#REF!</v>
      </c>
    </row>
    <row r="206" spans="1:12" ht="25.5" hidden="1">
      <c r="A206" s="888">
        <v>0</v>
      </c>
      <c r="B206" s="888"/>
      <c r="C206" s="888" t="s">
        <v>8615</v>
      </c>
      <c r="D206" s="62" t="s">
        <v>7550</v>
      </c>
      <c r="E206" s="890" t="s">
        <v>7551</v>
      </c>
      <c r="F206" s="891" t="s">
        <v>7552</v>
      </c>
      <c r="G206" s="891"/>
      <c r="H206" s="933" t="s">
        <v>7546</v>
      </c>
      <c r="I206" s="893" t="e">
        <f>#REF!*#REF!+15</f>
        <v>#REF!</v>
      </c>
      <c r="J206" s="893"/>
      <c r="K206" s="899" t="e">
        <f>#REF!*#REF!+2</f>
        <v>#REF!</v>
      </c>
    </row>
    <row r="207" spans="1:12" ht="25.5" hidden="1">
      <c r="A207" s="900">
        <v>0</v>
      </c>
      <c r="B207" s="900"/>
      <c r="C207" s="900" t="s">
        <v>8615</v>
      </c>
      <c r="D207" s="64" t="s">
        <v>7553</v>
      </c>
      <c r="E207" s="901" t="s">
        <v>7554</v>
      </c>
      <c r="F207" s="902" t="s">
        <v>7545</v>
      </c>
      <c r="G207" s="902"/>
      <c r="H207" s="944" t="s">
        <v>7555</v>
      </c>
      <c r="I207" s="906" t="e">
        <f>#REF!*#REF!+15</f>
        <v>#REF!</v>
      </c>
      <c r="J207" s="906"/>
      <c r="K207" s="964" t="e">
        <f>#REF!*#REF!+2</f>
        <v>#REF!</v>
      </c>
    </row>
    <row r="208" spans="1:12" ht="25.5" hidden="1">
      <c r="A208" s="924">
        <v>0</v>
      </c>
      <c r="B208" s="924"/>
      <c r="C208" s="924" t="s">
        <v>8615</v>
      </c>
      <c r="D208" s="941" t="s">
        <v>7556</v>
      </c>
      <c r="E208" s="926" t="s">
        <v>7557</v>
      </c>
      <c r="F208" s="927" t="s">
        <v>7549</v>
      </c>
      <c r="G208" s="927"/>
      <c r="H208" s="942" t="s">
        <v>7555</v>
      </c>
      <c r="I208" s="929" t="e">
        <f>#REF!*#REF!+15</f>
        <v>#REF!</v>
      </c>
      <c r="J208" s="929"/>
      <c r="K208" s="966" t="e">
        <f>#REF!*#REF!+2</f>
        <v>#REF!</v>
      </c>
    </row>
    <row r="209" spans="1:12" ht="25.5" hidden="1">
      <c r="A209" s="888">
        <v>0</v>
      </c>
      <c r="B209" s="888"/>
      <c r="C209" s="888" t="s">
        <v>8615</v>
      </c>
      <c r="D209" s="62" t="s">
        <v>7558</v>
      </c>
      <c r="E209" s="890" t="s">
        <v>7559</v>
      </c>
      <c r="F209" s="891" t="s">
        <v>7552</v>
      </c>
      <c r="G209" s="891"/>
      <c r="H209" s="933" t="s">
        <v>7555</v>
      </c>
      <c r="I209" s="893" t="e">
        <f>#REF!*#REF!+15</f>
        <v>#REF!</v>
      </c>
      <c r="J209" s="893"/>
      <c r="K209" s="899" t="e">
        <f>#REF!*#REF!+2</f>
        <v>#REF!</v>
      </c>
    </row>
    <row r="210" spans="1:12" ht="52.5" customHeight="1">
      <c r="A210" s="88" t="s">
        <v>8692</v>
      </c>
      <c r="B210" s="88"/>
      <c r="C210" s="2715" t="s">
        <v>381</v>
      </c>
      <c r="D210" s="2716"/>
      <c r="E210" s="2716"/>
      <c r="F210" s="2705"/>
      <c r="G210" s="2705"/>
      <c r="H210" s="2716"/>
      <c r="I210" s="2716"/>
      <c r="J210" s="2716"/>
      <c r="K210" s="2717"/>
    </row>
    <row r="211" spans="1:12" ht="13.5" customHeight="1">
      <c r="A211" s="2164">
        <v>1</v>
      </c>
      <c r="B211" s="858">
        <v>1</v>
      </c>
      <c r="C211" s="2172" t="s">
        <v>8615</v>
      </c>
      <c r="D211" s="2191" t="s">
        <v>366</v>
      </c>
      <c r="E211" s="2173" t="s">
        <v>7554</v>
      </c>
      <c r="F211" s="2167" t="s">
        <v>7562</v>
      </c>
      <c r="G211" s="2165" t="s">
        <v>7563</v>
      </c>
      <c r="H211" s="2198" t="s">
        <v>7546</v>
      </c>
      <c r="I211" s="2199" t="e">
        <f>K211*#REF!</f>
        <v>#REF!</v>
      </c>
      <c r="J211" s="2200"/>
      <c r="K211" s="2200" t="e">
        <f>L211*#REF!+1</f>
        <v>#REF!</v>
      </c>
      <c r="L211" s="865">
        <v>10</v>
      </c>
    </row>
    <row r="212" spans="1:12" ht="13.5" customHeight="1">
      <c r="A212" s="2164">
        <v>1</v>
      </c>
      <c r="B212" s="858">
        <v>1</v>
      </c>
      <c r="C212" s="2192" t="s">
        <v>8615</v>
      </c>
      <c r="D212" s="2193" t="s">
        <v>367</v>
      </c>
      <c r="E212" s="2194" t="s">
        <v>7557</v>
      </c>
      <c r="F212" s="2100"/>
      <c r="G212" s="2099"/>
      <c r="H212" s="2201" t="s">
        <v>7546</v>
      </c>
      <c r="I212" s="2202" t="e">
        <f>K212*#REF!</f>
        <v>#REF!</v>
      </c>
      <c r="J212" s="2203"/>
      <c r="K212" s="2203" t="e">
        <f>L212*#REF!+1</f>
        <v>#REF!</v>
      </c>
      <c r="L212" s="971">
        <v>10</v>
      </c>
    </row>
    <row r="213" spans="1:12" ht="13.5" customHeight="1">
      <c r="A213" s="2164">
        <v>1</v>
      </c>
      <c r="B213" s="858">
        <v>1</v>
      </c>
      <c r="C213" s="2195" t="s">
        <v>8615</v>
      </c>
      <c r="D213" s="2196" t="s">
        <v>368</v>
      </c>
      <c r="E213" s="2197" t="s">
        <v>7559</v>
      </c>
      <c r="F213" s="2100"/>
      <c r="G213" s="2099"/>
      <c r="H213" s="2204" t="s">
        <v>7546</v>
      </c>
      <c r="I213" s="2205" t="e">
        <f>K213*#REF!</f>
        <v>#REF!</v>
      </c>
      <c r="J213" s="2206"/>
      <c r="K213" s="2206" t="e">
        <f>L213*#REF!+1</f>
        <v>#REF!</v>
      </c>
      <c r="L213" s="971">
        <v>10</v>
      </c>
    </row>
    <row r="214" spans="1:12" ht="13.5" customHeight="1">
      <c r="A214" s="2164">
        <v>1</v>
      </c>
      <c r="B214" s="858">
        <v>1</v>
      </c>
      <c r="C214" s="2172" t="s">
        <v>8615</v>
      </c>
      <c r="D214" s="2207" t="s">
        <v>7560</v>
      </c>
      <c r="E214" s="2173" t="s">
        <v>7561</v>
      </c>
      <c r="F214" s="2100"/>
      <c r="G214" s="2099"/>
      <c r="H214" s="2198" t="s">
        <v>7546</v>
      </c>
      <c r="I214" s="2199" t="e">
        <f>K214*#REF!</f>
        <v>#REF!</v>
      </c>
      <c r="J214" s="2200"/>
      <c r="K214" s="2200" t="e">
        <f>L214*#REF!+1</f>
        <v>#REF!</v>
      </c>
      <c r="L214" s="971">
        <v>14.997149999999998</v>
      </c>
    </row>
    <row r="215" spans="1:12" ht="13.5" customHeight="1">
      <c r="A215" s="2164">
        <v>1</v>
      </c>
      <c r="B215" s="858">
        <v>1</v>
      </c>
      <c r="C215" s="2192" t="s">
        <v>8615</v>
      </c>
      <c r="D215" s="2193" t="s">
        <v>7564</v>
      </c>
      <c r="E215" s="2194" t="s">
        <v>8637</v>
      </c>
      <c r="F215" s="2100" t="s">
        <v>7565</v>
      </c>
      <c r="G215" s="2099" t="s">
        <v>7566</v>
      </c>
      <c r="H215" s="2201" t="s">
        <v>7546</v>
      </c>
      <c r="I215" s="2202" t="e">
        <f>K215*#REF!</f>
        <v>#REF!</v>
      </c>
      <c r="J215" s="2203"/>
      <c r="K215" s="2203" t="e">
        <f>L215*#REF!+1</f>
        <v>#REF!</v>
      </c>
      <c r="L215" s="971">
        <v>14.997149999999998</v>
      </c>
    </row>
    <row r="216" spans="1:12" ht="13.5" customHeight="1">
      <c r="A216" s="2164">
        <v>1</v>
      </c>
      <c r="B216" s="858">
        <v>1</v>
      </c>
      <c r="C216" s="2208" t="s">
        <v>8615</v>
      </c>
      <c r="D216" s="2209" t="s">
        <v>7567</v>
      </c>
      <c r="E216" s="2210" t="s">
        <v>7568</v>
      </c>
      <c r="F216" s="2168" t="s">
        <v>7569</v>
      </c>
      <c r="G216" s="2166" t="s">
        <v>7570</v>
      </c>
      <c r="H216" s="2211" t="s">
        <v>7546</v>
      </c>
      <c r="I216" s="2212" t="e">
        <f>K216*#REF!</f>
        <v>#REF!</v>
      </c>
      <c r="J216" s="2213"/>
      <c r="K216" s="2213" t="e">
        <f>L216*#REF!+1</f>
        <v>#REF!</v>
      </c>
      <c r="L216" s="971">
        <v>14.997149999999998</v>
      </c>
    </row>
    <row r="217" spans="1:12" ht="39.6" customHeight="1">
      <c r="A217" s="88" t="s">
        <v>8692</v>
      </c>
      <c r="B217" s="88"/>
      <c r="C217" s="2715" t="s">
        <v>386</v>
      </c>
      <c r="D217" s="2716"/>
      <c r="E217" s="2716"/>
      <c r="F217" s="2705"/>
      <c r="G217" s="2705"/>
      <c r="H217" s="2716"/>
      <c r="I217" s="2716"/>
      <c r="J217" s="2716"/>
      <c r="K217" s="2717"/>
      <c r="L217" s="971"/>
    </row>
    <row r="218" spans="1:12" ht="13.5" customHeight="1">
      <c r="A218" s="2164">
        <v>1</v>
      </c>
      <c r="B218" s="858">
        <v>1</v>
      </c>
      <c r="C218" s="2172" t="s">
        <v>8615</v>
      </c>
      <c r="D218" s="2207" t="s">
        <v>369</v>
      </c>
      <c r="E218" s="2173" t="s">
        <v>375</v>
      </c>
      <c r="F218" s="2100"/>
      <c r="G218" s="2099"/>
      <c r="H218" s="2198" t="s">
        <v>7546</v>
      </c>
      <c r="I218" s="2199" t="e">
        <f>K218*#REF!</f>
        <v>#REF!</v>
      </c>
      <c r="J218" s="2200"/>
      <c r="K218" s="2200" t="e">
        <f>L218*#REF!+1</f>
        <v>#REF!</v>
      </c>
      <c r="L218" s="971">
        <v>14</v>
      </c>
    </row>
    <row r="219" spans="1:12" ht="13.5" customHeight="1">
      <c r="A219" s="2164">
        <v>1</v>
      </c>
      <c r="B219" s="858">
        <v>1</v>
      </c>
      <c r="C219" s="2192" t="s">
        <v>8615</v>
      </c>
      <c r="D219" s="2193" t="s">
        <v>370</v>
      </c>
      <c r="E219" s="2194" t="s">
        <v>376</v>
      </c>
      <c r="F219" s="2100"/>
      <c r="G219" s="2099"/>
      <c r="H219" s="2201" t="s">
        <v>7546</v>
      </c>
      <c r="I219" s="2202" t="e">
        <f>K219*#REF!</f>
        <v>#REF!</v>
      </c>
      <c r="J219" s="2203"/>
      <c r="K219" s="2203" t="e">
        <f>L219*#REF!+1</f>
        <v>#REF!</v>
      </c>
      <c r="L219" s="971">
        <v>14</v>
      </c>
    </row>
    <row r="220" spans="1:12" ht="13.5" customHeight="1">
      <c r="A220" s="2164">
        <v>1</v>
      </c>
      <c r="B220" s="858">
        <v>1</v>
      </c>
      <c r="C220" s="2208" t="s">
        <v>8615</v>
      </c>
      <c r="D220" s="2209" t="s">
        <v>371</v>
      </c>
      <c r="E220" s="2210" t="s">
        <v>377</v>
      </c>
      <c r="F220" s="2100"/>
      <c r="G220" s="2099"/>
      <c r="H220" s="2211" t="s">
        <v>7546</v>
      </c>
      <c r="I220" s="2212" t="e">
        <f>K220*#REF!</f>
        <v>#REF!</v>
      </c>
      <c r="J220" s="2213"/>
      <c r="K220" s="2213" t="e">
        <f>L220*#REF!+1</f>
        <v>#REF!</v>
      </c>
      <c r="L220" s="971">
        <v>14</v>
      </c>
    </row>
    <row r="221" spans="1:12" ht="40.35" customHeight="1">
      <c r="A221" s="88" t="s">
        <v>8692</v>
      </c>
      <c r="B221" s="88"/>
      <c r="C221" s="2715" t="s">
        <v>387</v>
      </c>
      <c r="D221" s="2716"/>
      <c r="E221" s="2716"/>
      <c r="F221" s="2705"/>
      <c r="G221" s="2705"/>
      <c r="H221" s="2716"/>
      <c r="I221" s="2716"/>
      <c r="J221" s="2716"/>
      <c r="K221" s="2717"/>
      <c r="L221" s="971"/>
    </row>
    <row r="222" spans="1:12" ht="13.5" customHeight="1">
      <c r="A222" s="2164">
        <v>1</v>
      </c>
      <c r="B222" s="858">
        <v>1</v>
      </c>
      <c r="C222" s="2172" t="s">
        <v>8615</v>
      </c>
      <c r="D222" s="2207" t="s">
        <v>372</v>
      </c>
      <c r="E222" s="2173" t="s">
        <v>378</v>
      </c>
      <c r="F222" s="2100"/>
      <c r="G222" s="2099"/>
      <c r="H222" s="2198" t="s">
        <v>7555</v>
      </c>
      <c r="I222" s="2199" t="e">
        <f>K222*#REF!</f>
        <v>#REF!</v>
      </c>
      <c r="J222" s="2200"/>
      <c r="K222" s="2200" t="e">
        <f>L222*#REF!+1</f>
        <v>#REF!</v>
      </c>
      <c r="L222" s="971">
        <v>18</v>
      </c>
    </row>
    <row r="223" spans="1:12" ht="13.5" customHeight="1">
      <c r="A223" s="2164">
        <v>1</v>
      </c>
      <c r="B223" s="858">
        <v>1</v>
      </c>
      <c r="C223" s="2192" t="s">
        <v>8615</v>
      </c>
      <c r="D223" s="2193" t="s">
        <v>373</v>
      </c>
      <c r="E223" s="2194" t="s">
        <v>379</v>
      </c>
      <c r="F223" s="2100"/>
      <c r="G223" s="2099"/>
      <c r="H223" s="2201" t="s">
        <v>7555</v>
      </c>
      <c r="I223" s="2202" t="e">
        <f>K223*#REF!</f>
        <v>#REF!</v>
      </c>
      <c r="J223" s="2203"/>
      <c r="K223" s="2203" t="e">
        <f>L223*#REF!+1</f>
        <v>#REF!</v>
      </c>
      <c r="L223" s="971">
        <v>18</v>
      </c>
    </row>
    <row r="224" spans="1:12" ht="13.5" customHeight="1">
      <c r="A224" s="2164">
        <v>1</v>
      </c>
      <c r="B224" s="858">
        <v>1</v>
      </c>
      <c r="C224" s="2195" t="s">
        <v>8615</v>
      </c>
      <c r="D224" s="2196" t="s">
        <v>374</v>
      </c>
      <c r="E224" s="2197" t="s">
        <v>380</v>
      </c>
      <c r="F224" s="2100"/>
      <c r="G224" s="2099"/>
      <c r="H224" s="2204" t="s">
        <v>7555</v>
      </c>
      <c r="I224" s="2205" t="e">
        <f>K224*#REF!</f>
        <v>#REF!</v>
      </c>
      <c r="J224" s="2206"/>
      <c r="K224" s="2206" t="e">
        <f>L224*#REF!+1</f>
        <v>#REF!</v>
      </c>
      <c r="L224" s="971">
        <v>18</v>
      </c>
    </row>
    <row r="225" spans="1:12" hidden="1">
      <c r="A225" s="900"/>
      <c r="C225" s="865"/>
      <c r="D225" s="865"/>
      <c r="E225" s="865"/>
      <c r="F225" s="865"/>
      <c r="G225" s="865"/>
      <c r="H225" s="865"/>
      <c r="I225" s="865"/>
      <c r="J225" s="865"/>
      <c r="K225" s="865"/>
    </row>
    <row r="226" spans="1:12" hidden="1">
      <c r="A226" s="900"/>
      <c r="C226" s="865"/>
      <c r="D226" s="865"/>
      <c r="E226" s="865"/>
      <c r="F226" s="865"/>
      <c r="G226" s="865"/>
      <c r="H226" s="865"/>
      <c r="I226" s="865"/>
      <c r="J226" s="865"/>
      <c r="K226" s="865"/>
    </row>
    <row r="227" spans="1:12" hidden="1"/>
    <row r="228" spans="1:12" hidden="1"/>
    <row r="229" spans="1:12" ht="12.75" hidden="1" customHeight="1">
      <c r="A229" s="88" t="s">
        <v>8690</v>
      </c>
      <c r="B229" s="1245"/>
      <c r="C229" s="2139" t="s">
        <v>7571</v>
      </c>
      <c r="D229" s="2139"/>
      <c r="E229" s="2139"/>
      <c r="F229" s="2139"/>
      <c r="G229" s="2139"/>
      <c r="H229" s="2139"/>
      <c r="I229" s="2139"/>
      <c r="J229" s="2139"/>
      <c r="K229" s="2139"/>
    </row>
    <row r="230" spans="1:12" ht="12.75" hidden="1" customHeight="1">
      <c r="A230" s="88" t="s">
        <v>8690</v>
      </c>
      <c r="B230" s="1245"/>
      <c r="C230" s="2139" t="s">
        <v>7572</v>
      </c>
      <c r="D230" s="2139"/>
      <c r="E230" s="2139"/>
      <c r="F230" s="2139"/>
      <c r="G230" s="2139"/>
      <c r="H230" s="2139"/>
      <c r="I230" s="2139"/>
      <c r="J230" s="2139"/>
      <c r="K230" s="2139"/>
    </row>
    <row r="231" spans="1:12" ht="12.75" hidden="1" customHeight="1">
      <c r="A231" s="88" t="s">
        <v>8690</v>
      </c>
      <c r="B231" s="1245"/>
      <c r="C231" s="2139" t="s">
        <v>7573</v>
      </c>
      <c r="D231" s="2139"/>
      <c r="E231" s="2139"/>
      <c r="F231" s="2139"/>
      <c r="G231" s="2139"/>
      <c r="H231" s="2139"/>
      <c r="I231" s="2139"/>
      <c r="J231" s="2139"/>
      <c r="K231" s="2139"/>
    </row>
    <row r="232" spans="1:12" ht="12.75" hidden="1" customHeight="1">
      <c r="A232" s="973">
        <v>0</v>
      </c>
      <c r="B232" s="973"/>
      <c r="C232" s="63" t="s">
        <v>8623</v>
      </c>
      <c r="D232" s="974" t="s">
        <v>7574</v>
      </c>
      <c r="E232" s="896" t="s">
        <v>7575</v>
      </c>
      <c r="F232" s="975" t="s">
        <v>7576</v>
      </c>
      <c r="G232" s="896" t="s">
        <v>7577</v>
      </c>
      <c r="H232" s="976" t="s">
        <v>7578</v>
      </c>
      <c r="I232" s="919" t="e">
        <f>J232*#REF!</f>
        <v>#REF!</v>
      </c>
      <c r="J232" s="920" t="e">
        <f>L232*#REF!+0.5</f>
        <v>#REF!</v>
      </c>
      <c r="K232" s="920"/>
      <c r="L232" s="865">
        <v>6</v>
      </c>
    </row>
    <row r="233" spans="1:12" hidden="1"/>
    <row r="234" spans="1:12" hidden="1"/>
    <row r="235" spans="1:12" hidden="1"/>
    <row r="236" spans="1:12" hidden="1"/>
    <row r="237" spans="1:12" hidden="1"/>
    <row r="238" spans="1:12" hidden="1"/>
    <row r="239" spans="1:12" hidden="1"/>
    <row r="240" spans="1:12" hidden="1"/>
    <row r="241" spans="1:11" hidden="1"/>
    <row r="242" spans="1:11" hidden="1"/>
    <row r="243" spans="1:11" hidden="1"/>
    <row r="244" spans="1:11" hidden="1"/>
    <row r="245" spans="1:11" hidden="1"/>
    <row r="246" spans="1:11" hidden="1"/>
    <row r="247" spans="1:11" hidden="1"/>
    <row r="248" spans="1:11" hidden="1"/>
    <row r="249" spans="1:11" hidden="1"/>
    <row r="250" spans="1:11" hidden="1"/>
    <row r="251" spans="1:11" hidden="1"/>
    <row r="252" spans="1:11" hidden="1"/>
    <row r="253" spans="1:11" hidden="1"/>
    <row r="254" spans="1:11" hidden="1">
      <c r="A254" s="865"/>
      <c r="B254" s="865"/>
      <c r="C254" s="865"/>
      <c r="D254" s="934"/>
      <c r="E254" s="931"/>
      <c r="F254" s="932"/>
      <c r="G254" s="932"/>
      <c r="H254" s="936"/>
      <c r="I254" s="865"/>
      <c r="J254" s="865"/>
      <c r="K254" s="865"/>
    </row>
    <row r="255" spans="1:11" hidden="1">
      <c r="A255" s="865"/>
      <c r="B255" s="865"/>
      <c r="C255" s="865"/>
      <c r="D255" s="934"/>
      <c r="E255" s="931"/>
      <c r="F255" s="932"/>
      <c r="G255" s="932"/>
      <c r="H255" s="936"/>
      <c r="I255" s="865"/>
      <c r="J255" s="865"/>
      <c r="K255" s="865"/>
    </row>
    <row r="256" spans="1:11" hidden="1">
      <c r="A256" s="865"/>
      <c r="B256" s="865"/>
      <c r="C256" s="865"/>
      <c r="D256" s="934"/>
      <c r="E256" s="931"/>
      <c r="F256" s="932"/>
      <c r="G256" s="932"/>
      <c r="H256" s="936"/>
      <c r="I256" s="865"/>
      <c r="J256" s="865"/>
      <c r="K256" s="865"/>
    </row>
    <row r="257" spans="1:11" hidden="1">
      <c r="D257" s="934"/>
      <c r="E257" s="931"/>
      <c r="F257" s="932"/>
      <c r="G257" s="932"/>
      <c r="H257" s="936"/>
    </row>
    <row r="258" spans="1:11" hidden="1">
      <c r="D258" s="934"/>
      <c r="E258" s="931"/>
      <c r="F258" s="932"/>
      <c r="G258" s="932"/>
      <c r="H258" s="936"/>
    </row>
    <row r="259" spans="1:11" hidden="1"/>
    <row r="260" spans="1:11" hidden="1"/>
    <row r="261" spans="1:11" ht="12.75" hidden="1" customHeight="1">
      <c r="A261" s="865">
        <v>0</v>
      </c>
      <c r="B261" s="865"/>
      <c r="C261" s="2144" t="s">
        <v>7579</v>
      </c>
      <c r="D261" s="2144"/>
      <c r="E261" s="2144"/>
      <c r="F261" s="2144"/>
      <c r="G261" s="2144"/>
      <c r="H261" s="2144"/>
      <c r="I261" s="2144"/>
      <c r="J261" s="977"/>
      <c r="K261" s="977"/>
    </row>
    <row r="262" spans="1:11" ht="12.75" hidden="1" customHeight="1">
      <c r="A262" s="865">
        <v>0</v>
      </c>
      <c r="B262" s="865"/>
      <c r="C262" s="2145" t="s">
        <v>7580</v>
      </c>
      <c r="D262" s="2145"/>
      <c r="E262" s="2145"/>
      <c r="F262" s="2145"/>
      <c r="G262" s="2145"/>
      <c r="H262" s="2145"/>
      <c r="I262" s="2145"/>
      <c r="J262" s="977"/>
      <c r="K262" s="977"/>
    </row>
    <row r="263" spans="1:11" ht="25.5" hidden="1">
      <c r="A263" s="865">
        <v>0</v>
      </c>
      <c r="B263" s="865"/>
      <c r="C263" s="900" t="s">
        <v>7517</v>
      </c>
      <c r="D263" s="64" t="s">
        <v>7581</v>
      </c>
      <c r="E263" s="901" t="s">
        <v>7582</v>
      </c>
      <c r="F263" s="902" t="s">
        <v>7583</v>
      </c>
      <c r="G263" s="902"/>
      <c r="H263" s="944" t="s">
        <v>7584</v>
      </c>
      <c r="I263" s="906" t="e">
        <f>#REF!*#REF!</f>
        <v>#REF!</v>
      </c>
      <c r="J263" s="907"/>
      <c r="K263" s="907" t="e">
        <f>#REF!*#REF!</f>
        <v>#REF!</v>
      </c>
    </row>
    <row r="264" spans="1:11" hidden="1">
      <c r="A264" s="865">
        <v>0</v>
      </c>
      <c r="B264" s="865"/>
      <c r="C264" s="924" t="s">
        <v>7517</v>
      </c>
      <c r="D264" s="941" t="s">
        <v>7585</v>
      </c>
      <c r="E264" s="926" t="s">
        <v>7586</v>
      </c>
      <c r="F264" s="927" t="s">
        <v>7587</v>
      </c>
      <c r="G264" s="927"/>
      <c r="H264" s="942" t="s">
        <v>7584</v>
      </c>
      <c r="I264" s="929" t="e">
        <f>#REF!*#REF!</f>
        <v>#REF!</v>
      </c>
      <c r="J264" s="930"/>
      <c r="K264" s="930" t="e">
        <f>#REF!*#REF!</f>
        <v>#REF!</v>
      </c>
    </row>
    <row r="265" spans="1:11" ht="25.5" hidden="1">
      <c r="A265" s="865">
        <v>0</v>
      </c>
      <c r="B265" s="865"/>
      <c r="C265" s="888" t="s">
        <v>7517</v>
      </c>
      <c r="D265" s="62" t="s">
        <v>7588</v>
      </c>
      <c r="E265" s="890" t="s">
        <v>7589</v>
      </c>
      <c r="F265" s="891" t="s">
        <v>7590</v>
      </c>
      <c r="G265" s="891"/>
      <c r="H265" s="933" t="s">
        <v>7584</v>
      </c>
      <c r="I265" s="893" t="e">
        <f>#REF!*#REF!</f>
        <v>#REF!</v>
      </c>
      <c r="J265" s="894"/>
      <c r="K265" s="894" t="e">
        <f>#REF!*#REF!</f>
        <v>#REF!</v>
      </c>
    </row>
    <row r="266" spans="1:11" hidden="1">
      <c r="A266" s="865">
        <v>0</v>
      </c>
      <c r="B266" s="865"/>
    </row>
    <row r="267" spans="1:11" hidden="1">
      <c r="A267" s="865">
        <v>0</v>
      </c>
      <c r="B267" s="865"/>
    </row>
    <row r="268" spans="1:11" ht="12.75" hidden="1" customHeight="1">
      <c r="A268" s="865">
        <v>0</v>
      </c>
      <c r="B268" s="865"/>
      <c r="C268" s="2144" t="s">
        <v>7591</v>
      </c>
      <c r="D268" s="2144"/>
      <c r="E268" s="2144"/>
      <c r="F268" s="2144"/>
      <c r="G268" s="2144"/>
      <c r="H268" s="2144"/>
      <c r="I268" s="2144"/>
      <c r="J268" s="977"/>
      <c r="K268" s="977"/>
    </row>
    <row r="269" spans="1:11" ht="25.5" hidden="1">
      <c r="A269" s="865">
        <v>0</v>
      </c>
      <c r="B269" s="865"/>
      <c r="C269" s="900" t="s">
        <v>7517</v>
      </c>
      <c r="D269" s="64" t="s">
        <v>7592</v>
      </c>
      <c r="E269" s="901" t="s">
        <v>7593</v>
      </c>
      <c r="F269" s="902" t="s">
        <v>7594</v>
      </c>
      <c r="G269" s="902"/>
      <c r="H269" s="944" t="s">
        <v>7584</v>
      </c>
      <c r="I269" s="906" t="e">
        <f>#REF!*#REF!</f>
        <v>#REF!</v>
      </c>
      <c r="J269" s="907"/>
      <c r="K269" s="907" t="e">
        <f>#REF!*#REF!</f>
        <v>#REF!</v>
      </c>
    </row>
    <row r="270" spans="1:11" hidden="1">
      <c r="A270" s="865">
        <v>0</v>
      </c>
      <c r="B270" s="865"/>
      <c r="C270" s="924" t="s">
        <v>7517</v>
      </c>
      <c r="D270" s="941" t="s">
        <v>7595</v>
      </c>
      <c r="E270" s="926" t="s">
        <v>7596</v>
      </c>
      <c r="F270" s="927" t="s">
        <v>7597</v>
      </c>
      <c r="G270" s="927"/>
      <c r="H270" s="942" t="s">
        <v>7584</v>
      </c>
      <c r="I270" s="929" t="e">
        <f>#REF!*#REF!</f>
        <v>#REF!</v>
      </c>
      <c r="J270" s="930"/>
      <c r="K270" s="930" t="e">
        <f>#REF!*#REF!</f>
        <v>#REF!</v>
      </c>
    </row>
    <row r="271" spans="1:11" ht="25.5" hidden="1">
      <c r="A271" s="865">
        <v>0</v>
      </c>
      <c r="B271" s="865"/>
      <c r="C271" s="888" t="s">
        <v>7517</v>
      </c>
      <c r="D271" s="62" t="s">
        <v>7598</v>
      </c>
      <c r="E271" s="890" t="s">
        <v>7599</v>
      </c>
      <c r="F271" s="891" t="s">
        <v>7600</v>
      </c>
      <c r="G271" s="891"/>
      <c r="H271" s="933" t="s">
        <v>7584</v>
      </c>
      <c r="I271" s="893" t="e">
        <f>#REF!*#REF!</f>
        <v>#REF!</v>
      </c>
      <c r="J271" s="894"/>
      <c r="K271" s="894" t="e">
        <f>#REF!*#REF!</f>
        <v>#REF!</v>
      </c>
    </row>
    <row r="272" spans="1:11" hidden="1">
      <c r="A272" s="865">
        <v>0</v>
      </c>
      <c r="B272" s="865"/>
    </row>
    <row r="273" spans="1:11" hidden="1">
      <c r="A273" s="865">
        <v>0</v>
      </c>
      <c r="B273" s="865"/>
    </row>
    <row r="274" spans="1:11" ht="12.75" hidden="1" customHeight="1">
      <c r="A274" s="865">
        <v>0</v>
      </c>
      <c r="B274" s="865"/>
      <c r="C274" s="2144" t="s">
        <v>7601</v>
      </c>
      <c r="D274" s="2144"/>
      <c r="E274" s="2144"/>
      <c r="F274" s="2144"/>
      <c r="G274" s="2144"/>
      <c r="H274" s="2144"/>
      <c r="I274" s="2144"/>
      <c r="J274" s="977"/>
      <c r="K274" s="977"/>
    </row>
    <row r="275" spans="1:11" ht="25.5" hidden="1">
      <c r="A275" s="865">
        <v>0</v>
      </c>
      <c r="B275" s="865"/>
      <c r="C275" s="900" t="s">
        <v>7517</v>
      </c>
      <c r="D275" s="64" t="s">
        <v>7602</v>
      </c>
      <c r="E275" s="901" t="s">
        <v>7603</v>
      </c>
      <c r="F275" s="902" t="s">
        <v>7604</v>
      </c>
      <c r="G275" s="902"/>
      <c r="H275" s="944" t="s">
        <v>7605</v>
      </c>
      <c r="I275" s="906" t="e">
        <f>#REF!*#REF!</f>
        <v>#REF!</v>
      </c>
      <c r="J275" s="907"/>
      <c r="K275" s="907" t="e">
        <f>#REF!*#REF!</f>
        <v>#REF!</v>
      </c>
    </row>
    <row r="276" spans="1:11" hidden="1">
      <c r="A276" s="865">
        <v>0</v>
      </c>
      <c r="B276" s="865"/>
      <c r="C276" s="924" t="s">
        <v>7517</v>
      </c>
      <c r="D276" s="941" t="s">
        <v>7606</v>
      </c>
      <c r="E276" s="926" t="s">
        <v>7607</v>
      </c>
      <c r="F276" s="927" t="s">
        <v>7608</v>
      </c>
      <c r="G276" s="927"/>
      <c r="H276" s="942" t="s">
        <v>7605</v>
      </c>
      <c r="I276" s="929" t="e">
        <f>#REF!*#REF!</f>
        <v>#REF!</v>
      </c>
      <c r="J276" s="930"/>
      <c r="K276" s="930" t="e">
        <f>#REF!*#REF!</f>
        <v>#REF!</v>
      </c>
    </row>
    <row r="277" spans="1:11" ht="25.5" hidden="1">
      <c r="A277" s="865">
        <v>0</v>
      </c>
      <c r="B277" s="865"/>
      <c r="C277" s="888" t="s">
        <v>7517</v>
      </c>
      <c r="D277" s="62" t="s">
        <v>7609</v>
      </c>
      <c r="E277" s="890" t="s">
        <v>7610</v>
      </c>
      <c r="F277" s="891" t="s">
        <v>7611</v>
      </c>
      <c r="G277" s="891"/>
      <c r="H277" s="933" t="s">
        <v>7605</v>
      </c>
      <c r="I277" s="893" t="e">
        <f>#REF!*#REF!</f>
        <v>#REF!</v>
      </c>
      <c r="J277" s="894"/>
      <c r="K277" s="894" t="e">
        <f>#REF!*#REF!</f>
        <v>#REF!</v>
      </c>
    </row>
    <row r="278" spans="1:11" hidden="1">
      <c r="A278" s="865">
        <v>0</v>
      </c>
      <c r="B278" s="865"/>
    </row>
    <row r="279" spans="1:11" hidden="1">
      <c r="A279" s="865">
        <v>0</v>
      </c>
      <c r="B279" s="865"/>
    </row>
    <row r="280" spans="1:11" ht="12.75" hidden="1" customHeight="1">
      <c r="A280" s="865">
        <v>0</v>
      </c>
      <c r="B280" s="865"/>
      <c r="C280" s="2144" t="s">
        <v>7612</v>
      </c>
      <c r="D280" s="2144"/>
      <c r="E280" s="2144"/>
      <c r="F280" s="2144"/>
      <c r="G280" s="2144"/>
      <c r="H280" s="2144"/>
      <c r="I280" s="2144"/>
      <c r="J280" s="977"/>
      <c r="K280" s="977"/>
    </row>
    <row r="281" spans="1:11" ht="18" hidden="1" customHeight="1">
      <c r="A281" s="865">
        <v>0</v>
      </c>
      <c r="B281" s="865"/>
      <c r="C281" s="2149" t="s">
        <v>7613</v>
      </c>
      <c r="D281" s="2149"/>
      <c r="E281" s="2149"/>
      <c r="F281" s="2149"/>
      <c r="G281" s="2149"/>
      <c r="H281" s="2149"/>
      <c r="I281" s="2149"/>
      <c r="J281" s="977"/>
      <c r="K281" s="977"/>
    </row>
    <row r="282" spans="1:11" ht="25.5" hidden="1">
      <c r="A282" s="865">
        <v>0</v>
      </c>
      <c r="B282" s="865"/>
      <c r="C282" s="895" t="s">
        <v>7517</v>
      </c>
      <c r="D282" s="65" t="s">
        <v>7614</v>
      </c>
      <c r="E282" s="921" t="s">
        <v>7615</v>
      </c>
      <c r="F282" s="897" t="s">
        <v>7616</v>
      </c>
      <c r="G282" s="897"/>
      <c r="H282" s="918" t="s">
        <v>7617</v>
      </c>
      <c r="I282" s="919" t="e">
        <f>#REF!*#REF!</f>
        <v>#REF!</v>
      </c>
      <c r="J282" s="920"/>
      <c r="K282" s="920" t="e">
        <f>#REF!*#REF!</f>
        <v>#REF!</v>
      </c>
    </row>
    <row r="283" spans="1:11" hidden="1">
      <c r="A283" s="865">
        <v>0</v>
      </c>
      <c r="B283" s="865"/>
      <c r="C283" s="895" t="s">
        <v>7517</v>
      </c>
      <c r="D283" s="65" t="s">
        <v>7618</v>
      </c>
      <c r="E283" s="921" t="s">
        <v>7619</v>
      </c>
      <c r="F283" s="897" t="s">
        <v>7620</v>
      </c>
      <c r="G283" s="897"/>
      <c r="H283" s="918" t="s">
        <v>7617</v>
      </c>
      <c r="I283" s="919" t="e">
        <f>#REF!*#REF!</f>
        <v>#REF!</v>
      </c>
      <c r="J283" s="920"/>
      <c r="K283" s="920" t="e">
        <f>#REF!*#REF!</f>
        <v>#REF!</v>
      </c>
    </row>
    <row r="284" spans="1:11" hidden="1">
      <c r="A284" s="865">
        <v>0</v>
      </c>
      <c r="B284" s="865"/>
      <c r="C284" s="895" t="s">
        <v>7517</v>
      </c>
      <c r="D284" s="65" t="s">
        <v>7621</v>
      </c>
      <c r="E284" s="921" t="s">
        <v>7622</v>
      </c>
      <c r="F284" s="897" t="s">
        <v>7623</v>
      </c>
      <c r="G284" s="897"/>
      <c r="H284" s="918" t="s">
        <v>7617</v>
      </c>
      <c r="I284" s="919" t="e">
        <f>#REF!*#REF!</f>
        <v>#REF!</v>
      </c>
      <c r="J284" s="920"/>
      <c r="K284" s="920" t="e">
        <f>#REF!*#REF!</f>
        <v>#REF!</v>
      </c>
    </row>
    <row r="285" spans="1:11" hidden="1">
      <c r="A285" s="865">
        <v>0</v>
      </c>
      <c r="B285" s="865"/>
      <c r="D285" s="934"/>
      <c r="E285" s="931"/>
      <c r="F285" s="932"/>
      <c r="G285" s="932"/>
      <c r="H285" s="936"/>
    </row>
    <row r="286" spans="1:11" hidden="1">
      <c r="A286" s="865">
        <v>0</v>
      </c>
      <c r="B286" s="865"/>
    </row>
    <row r="287" spans="1:11" hidden="1">
      <c r="A287" s="865">
        <v>0</v>
      </c>
      <c r="B287" s="865"/>
    </row>
    <row r="288" spans="1:11" ht="12.75" hidden="1" customHeight="1">
      <c r="A288" s="865">
        <v>0</v>
      </c>
      <c r="B288" s="865"/>
      <c r="C288" s="2145" t="s">
        <v>7624</v>
      </c>
      <c r="D288" s="2145"/>
      <c r="E288" s="2145"/>
      <c r="F288" s="2145"/>
      <c r="G288" s="2145"/>
      <c r="H288" s="2145"/>
      <c r="I288" s="2145"/>
      <c r="J288" s="977"/>
      <c r="K288" s="977"/>
    </row>
    <row r="289" spans="1:11" ht="25.5" hidden="1">
      <c r="A289" s="865">
        <v>0</v>
      </c>
      <c r="B289" s="865"/>
      <c r="C289" s="895" t="s">
        <v>7517</v>
      </c>
      <c r="D289" s="65" t="s">
        <v>7625</v>
      </c>
      <c r="E289" s="921" t="s">
        <v>7548</v>
      </c>
      <c r="F289" s="897" t="s">
        <v>7626</v>
      </c>
      <c r="G289" s="897"/>
      <c r="H289" s="918" t="s">
        <v>7617</v>
      </c>
      <c r="I289" s="919" t="e">
        <f>#REF!*#REF!</f>
        <v>#REF!</v>
      </c>
      <c r="J289" s="920"/>
      <c r="K289" s="920" t="e">
        <f>#REF!*#REF!</f>
        <v>#REF!</v>
      </c>
    </row>
    <row r="290" spans="1:11" hidden="1">
      <c r="A290" s="865">
        <v>0</v>
      </c>
      <c r="B290" s="865"/>
      <c r="C290" s="895" t="s">
        <v>7517</v>
      </c>
      <c r="D290" s="65" t="s">
        <v>7627</v>
      </c>
      <c r="E290" s="921" t="s">
        <v>7544</v>
      </c>
      <c r="F290" s="897" t="s">
        <v>7628</v>
      </c>
      <c r="G290" s="897"/>
      <c r="H290" s="918" t="s">
        <v>7617</v>
      </c>
      <c r="I290" s="919" t="e">
        <f>#REF!*#REF!</f>
        <v>#REF!</v>
      </c>
      <c r="J290" s="920"/>
      <c r="K290" s="920" t="e">
        <f>#REF!*#REF!</f>
        <v>#REF!</v>
      </c>
    </row>
    <row r="291" spans="1:11" hidden="1">
      <c r="A291" s="865">
        <v>0</v>
      </c>
      <c r="B291" s="865"/>
      <c r="C291" s="895" t="s">
        <v>7517</v>
      </c>
      <c r="D291" s="65" t="s">
        <v>7629</v>
      </c>
      <c r="E291" s="921" t="s">
        <v>7551</v>
      </c>
      <c r="F291" s="897" t="s">
        <v>7630</v>
      </c>
      <c r="G291" s="897"/>
      <c r="H291" s="918" t="s">
        <v>7617</v>
      </c>
      <c r="I291" s="919" t="e">
        <f>#REF!*#REF!</f>
        <v>#REF!</v>
      </c>
      <c r="J291" s="920"/>
      <c r="K291" s="920" t="e">
        <f>#REF!*#REF!</f>
        <v>#REF!</v>
      </c>
    </row>
    <row r="292" spans="1:11" hidden="1">
      <c r="A292" s="865">
        <v>0</v>
      </c>
      <c r="B292" s="865"/>
    </row>
    <row r="293" spans="1:11" hidden="1">
      <c r="A293" s="865">
        <v>0</v>
      </c>
      <c r="B293" s="865"/>
    </row>
    <row r="294" spans="1:11" ht="12.75" hidden="1" customHeight="1">
      <c r="A294" s="865">
        <v>0</v>
      </c>
      <c r="B294" s="865"/>
      <c r="C294" s="2144" t="s">
        <v>6205</v>
      </c>
      <c r="D294" s="2144"/>
      <c r="E294" s="2144"/>
      <c r="F294" s="2144"/>
      <c r="G294" s="2144"/>
      <c r="H294" s="2144"/>
      <c r="I294" s="2144"/>
      <c r="J294" s="977"/>
      <c r="K294" s="977"/>
    </row>
    <row r="295" spans="1:11" ht="12.75" hidden="1" customHeight="1">
      <c r="A295" s="865">
        <v>0</v>
      </c>
      <c r="B295" s="865"/>
      <c r="C295" s="2151" t="s">
        <v>6206</v>
      </c>
      <c r="D295" s="2151"/>
      <c r="E295" s="2151"/>
      <c r="F295" s="2151"/>
      <c r="G295" s="2151"/>
      <c r="H295" s="2151"/>
      <c r="I295" s="2151"/>
      <c r="J295" s="978"/>
      <c r="K295" s="978"/>
    </row>
    <row r="296" spans="1:11" ht="25.5" hidden="1">
      <c r="A296" s="865">
        <v>0</v>
      </c>
      <c r="B296" s="865"/>
      <c r="C296" s="895" t="s">
        <v>7517</v>
      </c>
      <c r="D296" s="65" t="s">
        <v>6207</v>
      </c>
      <c r="E296" s="921" t="s">
        <v>6208</v>
      </c>
      <c r="F296" s="897" t="s">
        <v>6209</v>
      </c>
      <c r="G296" s="897"/>
      <c r="H296" s="918" t="s">
        <v>7546</v>
      </c>
      <c r="I296" s="919" t="e">
        <f>#REF!*#REF!</f>
        <v>#REF!</v>
      </c>
      <c r="J296" s="920"/>
      <c r="K296" s="920" t="e">
        <f>#REF!*#REF!</f>
        <v>#REF!</v>
      </c>
    </row>
    <row r="297" spans="1:11" ht="25.5" hidden="1">
      <c r="A297" s="865">
        <v>0</v>
      </c>
      <c r="B297" s="865"/>
      <c r="C297" s="895" t="s">
        <v>7517</v>
      </c>
      <c r="D297" s="65" t="s">
        <v>6210</v>
      </c>
      <c r="E297" s="921" t="s">
        <v>6211</v>
      </c>
      <c r="F297" s="897" t="s">
        <v>6212</v>
      </c>
      <c r="G297" s="897"/>
      <c r="H297" s="918" t="s">
        <v>7546</v>
      </c>
      <c r="I297" s="919" t="e">
        <f>#REF!*#REF!</f>
        <v>#REF!</v>
      </c>
      <c r="J297" s="920"/>
      <c r="K297" s="920" t="e">
        <f>#REF!*#REF!</f>
        <v>#REF!</v>
      </c>
    </row>
    <row r="298" spans="1:11" ht="25.5" hidden="1">
      <c r="A298" s="865">
        <v>0</v>
      </c>
      <c r="B298" s="865"/>
      <c r="C298" s="895" t="s">
        <v>7517</v>
      </c>
      <c r="D298" s="65" t="s">
        <v>6213</v>
      </c>
      <c r="E298" s="921" t="s">
        <v>6214</v>
      </c>
      <c r="F298" s="897" t="s">
        <v>6215</v>
      </c>
      <c r="G298" s="897"/>
      <c r="H298" s="918" t="s">
        <v>7546</v>
      </c>
      <c r="I298" s="919" t="e">
        <f>#REF!*#REF!</f>
        <v>#REF!</v>
      </c>
      <c r="J298" s="920"/>
      <c r="K298" s="920" t="e">
        <f>#REF!*#REF!</f>
        <v>#REF!</v>
      </c>
    </row>
    <row r="299" spans="1:11" hidden="1">
      <c r="A299" s="865">
        <v>0</v>
      </c>
      <c r="B299" s="865"/>
    </row>
    <row r="300" spans="1:11" hidden="1">
      <c r="A300" s="865">
        <v>0</v>
      </c>
      <c r="B300" s="865"/>
    </row>
    <row r="301" spans="1:11" ht="12.75" hidden="1" customHeight="1">
      <c r="A301" s="865">
        <v>0</v>
      </c>
      <c r="B301" s="865"/>
      <c r="C301" s="2144" t="s">
        <v>6216</v>
      </c>
      <c r="D301" s="2144"/>
      <c r="E301" s="2144"/>
      <c r="F301" s="2144"/>
      <c r="G301" s="2144"/>
      <c r="H301" s="2144"/>
      <c r="I301" s="2144"/>
      <c r="J301" s="977"/>
      <c r="K301" s="977"/>
    </row>
    <row r="302" spans="1:11" ht="25.5" hidden="1">
      <c r="A302" s="865">
        <v>0</v>
      </c>
      <c r="B302" s="865"/>
      <c r="C302" s="900" t="s">
        <v>7517</v>
      </c>
      <c r="D302" s="64" t="s">
        <v>6217</v>
      </c>
      <c r="E302" s="901" t="s">
        <v>6218</v>
      </c>
      <c r="F302" s="902" t="s">
        <v>6219</v>
      </c>
      <c r="G302" s="902"/>
      <c r="H302" s="944" t="s">
        <v>6220</v>
      </c>
      <c r="I302" s="906" t="e">
        <f>#REF!*#REF!</f>
        <v>#REF!</v>
      </c>
      <c r="J302" s="907"/>
      <c r="K302" s="907" t="e">
        <f>#REF!*#REF!</f>
        <v>#REF!</v>
      </c>
    </row>
    <row r="303" spans="1:11" ht="25.5" hidden="1">
      <c r="A303" s="865">
        <v>0</v>
      </c>
      <c r="B303" s="865"/>
      <c r="C303" s="924" t="s">
        <v>7517</v>
      </c>
      <c r="D303" s="941" t="s">
        <v>6221</v>
      </c>
      <c r="E303" s="926" t="s">
        <v>6222</v>
      </c>
      <c r="F303" s="927" t="s">
        <v>6223</v>
      </c>
      <c r="G303" s="927"/>
      <c r="H303" s="942" t="s">
        <v>6220</v>
      </c>
      <c r="I303" s="929" t="e">
        <f>#REF!*#REF!</f>
        <v>#REF!</v>
      </c>
      <c r="J303" s="930"/>
      <c r="K303" s="930" t="e">
        <f>#REF!*#REF!</f>
        <v>#REF!</v>
      </c>
    </row>
    <row r="304" spans="1:11" ht="25.5" hidden="1">
      <c r="A304" s="865">
        <v>0</v>
      </c>
      <c r="B304" s="865"/>
      <c r="C304" s="888" t="s">
        <v>7517</v>
      </c>
      <c r="D304" s="62" t="s">
        <v>6224</v>
      </c>
      <c r="E304" s="890" t="s">
        <v>6225</v>
      </c>
      <c r="F304" s="891" t="s">
        <v>6226</v>
      </c>
      <c r="G304" s="891"/>
      <c r="H304" s="933" t="s">
        <v>6220</v>
      </c>
      <c r="I304" s="893" t="e">
        <f>#REF!*#REF!</f>
        <v>#REF!</v>
      </c>
      <c r="J304" s="894"/>
      <c r="K304" s="894" t="e">
        <f>#REF!*#REF!</f>
        <v>#REF!</v>
      </c>
    </row>
    <row r="305" spans="1:11" hidden="1">
      <c r="A305" s="865">
        <v>0</v>
      </c>
      <c r="B305" s="865"/>
    </row>
    <row r="306" spans="1:11" hidden="1">
      <c r="A306" s="865">
        <v>0</v>
      </c>
      <c r="B306" s="865"/>
    </row>
    <row r="307" spans="1:11" ht="12.75" hidden="1" customHeight="1">
      <c r="A307" s="865">
        <v>0</v>
      </c>
      <c r="B307" s="865"/>
      <c r="C307" s="2151" t="s">
        <v>6227</v>
      </c>
      <c r="D307" s="2151"/>
      <c r="E307" s="2151"/>
      <c r="F307" s="2151"/>
      <c r="G307" s="2151"/>
      <c r="H307" s="2151"/>
      <c r="I307" s="2151"/>
      <c r="J307" s="978"/>
      <c r="K307" s="978"/>
    </row>
    <row r="308" spans="1:11" ht="25.5" hidden="1">
      <c r="A308" s="865">
        <v>0</v>
      </c>
      <c r="B308" s="865"/>
      <c r="C308" s="900" t="s">
        <v>7517</v>
      </c>
      <c r="D308" s="64" t="s">
        <v>6228</v>
      </c>
      <c r="E308" s="901" t="s">
        <v>6229</v>
      </c>
      <c r="F308" s="902" t="s">
        <v>6230</v>
      </c>
      <c r="G308" s="902"/>
      <c r="H308" s="944" t="s">
        <v>7555</v>
      </c>
      <c r="I308" s="906" t="e">
        <f>#REF!*#REF!</f>
        <v>#REF!</v>
      </c>
      <c r="J308" s="907"/>
      <c r="K308" s="907" t="e">
        <f>#REF!*#REF!</f>
        <v>#REF!</v>
      </c>
    </row>
    <row r="309" spans="1:11" ht="25.5" hidden="1">
      <c r="A309" s="865">
        <v>0</v>
      </c>
      <c r="B309" s="865"/>
      <c r="C309" s="924" t="s">
        <v>7517</v>
      </c>
      <c r="D309" s="941" t="s">
        <v>6231</v>
      </c>
      <c r="E309" s="926" t="s">
        <v>6232</v>
      </c>
      <c r="F309" s="927" t="s">
        <v>6233</v>
      </c>
      <c r="G309" s="927"/>
      <c r="H309" s="942" t="s">
        <v>7555</v>
      </c>
      <c r="I309" s="929" t="e">
        <f>#REF!*#REF!</f>
        <v>#REF!</v>
      </c>
      <c r="J309" s="930"/>
      <c r="K309" s="930" t="e">
        <f>#REF!*#REF!</f>
        <v>#REF!</v>
      </c>
    </row>
    <row r="310" spans="1:11" ht="25.5" hidden="1">
      <c r="A310" s="865">
        <v>0</v>
      </c>
      <c r="B310" s="865"/>
      <c r="C310" s="888" t="s">
        <v>7517</v>
      </c>
      <c r="D310" s="62" t="s">
        <v>6234</v>
      </c>
      <c r="E310" s="890" t="s">
        <v>6235</v>
      </c>
      <c r="F310" s="891" t="s">
        <v>6236</v>
      </c>
      <c r="G310" s="891"/>
      <c r="H310" s="933" t="s">
        <v>7555</v>
      </c>
      <c r="I310" s="893" t="e">
        <f>#REF!*#REF!</f>
        <v>#REF!</v>
      </c>
      <c r="J310" s="894"/>
      <c r="K310" s="894" t="e">
        <f>#REF!*#REF!</f>
        <v>#REF!</v>
      </c>
    </row>
    <row r="311" spans="1:11" hidden="1">
      <c r="A311" s="865">
        <v>0</v>
      </c>
      <c r="B311" s="865"/>
    </row>
    <row r="312" spans="1:11" hidden="1">
      <c r="A312" s="865">
        <v>0</v>
      </c>
      <c r="B312" s="865"/>
    </row>
    <row r="313" spans="1:11" ht="12.75" hidden="1" customHeight="1">
      <c r="A313" s="865">
        <v>0</v>
      </c>
      <c r="B313" s="865"/>
      <c r="C313" s="2151" t="s">
        <v>6237</v>
      </c>
      <c r="D313" s="2151"/>
      <c r="E313" s="2151"/>
      <c r="F313" s="2151"/>
      <c r="G313" s="2151"/>
      <c r="H313" s="2151"/>
      <c r="I313" s="2151"/>
      <c r="J313" s="978"/>
      <c r="K313" s="978"/>
    </row>
    <row r="314" spans="1:11" ht="25.5" hidden="1">
      <c r="A314" s="865">
        <v>0</v>
      </c>
      <c r="B314" s="865"/>
      <c r="C314" s="900" t="s">
        <v>7517</v>
      </c>
      <c r="D314" s="64" t="s">
        <v>6238</v>
      </c>
      <c r="E314" s="901" t="s">
        <v>6239</v>
      </c>
      <c r="F314" s="902" t="s">
        <v>6240</v>
      </c>
      <c r="G314" s="902"/>
      <c r="H314" s="944" t="s">
        <v>7555</v>
      </c>
      <c r="I314" s="906" t="e">
        <f>#REF!*#REF!</f>
        <v>#REF!</v>
      </c>
      <c r="J314" s="907"/>
      <c r="K314" s="907" t="e">
        <f>#REF!*#REF!</f>
        <v>#REF!</v>
      </c>
    </row>
    <row r="315" spans="1:11" hidden="1">
      <c r="A315" s="865">
        <v>0</v>
      </c>
      <c r="B315" s="865"/>
      <c r="C315" s="924" t="s">
        <v>7517</v>
      </c>
      <c r="D315" s="941" t="s">
        <v>6241</v>
      </c>
      <c r="E315" s="926" t="s">
        <v>6242</v>
      </c>
      <c r="F315" s="927" t="s">
        <v>6243</v>
      </c>
      <c r="G315" s="927"/>
      <c r="H315" s="942" t="s">
        <v>7555</v>
      </c>
      <c r="I315" s="929" t="e">
        <f>#REF!*#REF!</f>
        <v>#REF!</v>
      </c>
      <c r="J315" s="930"/>
      <c r="K315" s="930" t="e">
        <f>#REF!*#REF!</f>
        <v>#REF!</v>
      </c>
    </row>
    <row r="316" spans="1:11" ht="25.5" hidden="1">
      <c r="A316" s="865">
        <v>0</v>
      </c>
      <c r="B316" s="865"/>
      <c r="C316" s="888" t="s">
        <v>7517</v>
      </c>
      <c r="D316" s="62" t="s">
        <v>6244</v>
      </c>
      <c r="E316" s="890" t="s">
        <v>6245</v>
      </c>
      <c r="F316" s="891" t="s">
        <v>6246</v>
      </c>
      <c r="G316" s="891"/>
      <c r="H316" s="933" t="s">
        <v>7555</v>
      </c>
      <c r="I316" s="893" t="e">
        <f>#REF!*#REF!</f>
        <v>#REF!</v>
      </c>
      <c r="J316" s="894"/>
      <c r="K316" s="894" t="e">
        <f>#REF!*#REF!</f>
        <v>#REF!</v>
      </c>
    </row>
    <row r="317" spans="1:11" hidden="1">
      <c r="A317" s="865">
        <v>0</v>
      </c>
      <c r="B317" s="865"/>
    </row>
    <row r="318" spans="1:11" hidden="1">
      <c r="A318" s="865">
        <v>0</v>
      </c>
      <c r="B318" s="865"/>
    </row>
    <row r="319" spans="1:11" s="982" customFormat="1" ht="15.75" hidden="1">
      <c r="A319" s="865">
        <v>0</v>
      </c>
      <c r="B319" s="865"/>
      <c r="C319" s="979"/>
      <c r="D319" s="980" t="s">
        <v>6247</v>
      </c>
      <c r="E319" s="981" t="s">
        <v>6248</v>
      </c>
      <c r="F319" s="979"/>
      <c r="G319" s="979"/>
      <c r="H319" s="979"/>
      <c r="I319" s="969"/>
      <c r="J319" s="970"/>
      <c r="K319" s="970"/>
    </row>
    <row r="320" spans="1:11" hidden="1">
      <c r="A320" s="865">
        <v>0</v>
      </c>
      <c r="B320" s="865"/>
      <c r="E320" s="983"/>
      <c r="F320" s="984"/>
      <c r="G320" s="984"/>
      <c r="H320" s="984"/>
      <c r="I320" s="969"/>
      <c r="J320" s="970"/>
      <c r="K320" s="970"/>
    </row>
    <row r="321" spans="1:11" hidden="1">
      <c r="A321" s="865">
        <v>0</v>
      </c>
      <c r="B321" s="865"/>
      <c r="E321" s="983"/>
      <c r="F321" s="984"/>
      <c r="G321" s="984"/>
      <c r="H321" s="984"/>
      <c r="I321" s="969"/>
      <c r="J321" s="970"/>
      <c r="K321" s="970"/>
    </row>
    <row r="322" spans="1:11" hidden="1">
      <c r="A322" s="865">
        <v>0</v>
      </c>
      <c r="B322" s="865"/>
      <c r="E322" s="983"/>
      <c r="F322" s="984"/>
      <c r="G322" s="984"/>
      <c r="H322" s="984"/>
      <c r="I322" s="969"/>
      <c r="J322" s="970"/>
      <c r="K322" s="970"/>
    </row>
    <row r="323" spans="1:11" s="937" customFormat="1" ht="23.25" hidden="1" customHeight="1">
      <c r="A323" s="865">
        <v>0</v>
      </c>
      <c r="B323" s="865"/>
      <c r="C323" s="2148" t="s">
        <v>6249</v>
      </c>
      <c r="D323" s="2148"/>
      <c r="E323" s="2148"/>
      <c r="F323" s="2148"/>
      <c r="G323" s="2148"/>
      <c r="H323" s="2148"/>
      <c r="I323" s="2148"/>
      <c r="J323" s="985"/>
      <c r="K323" s="985"/>
    </row>
    <row r="324" spans="1:11" s="937" customFormat="1" ht="23.25" hidden="1" customHeight="1">
      <c r="A324" s="865">
        <v>0</v>
      </c>
      <c r="B324" s="865"/>
      <c r="C324" s="2148" t="s">
        <v>6250</v>
      </c>
      <c r="D324" s="2148"/>
      <c r="E324" s="2148"/>
      <c r="F324" s="2148"/>
      <c r="G324" s="2148"/>
      <c r="H324" s="2148"/>
      <c r="I324" s="2148"/>
      <c r="J324" s="985"/>
      <c r="K324" s="985"/>
    </row>
    <row r="325" spans="1:11" ht="23.25" hidden="1" customHeight="1">
      <c r="A325" s="865">
        <v>0</v>
      </c>
      <c r="B325" s="865"/>
      <c r="C325" s="2148" t="s">
        <v>6251</v>
      </c>
      <c r="D325" s="2148"/>
      <c r="E325" s="2148"/>
      <c r="F325" s="2148"/>
      <c r="G325" s="2148"/>
      <c r="H325" s="2148"/>
      <c r="I325" s="2148"/>
      <c r="J325" s="985"/>
      <c r="K325" s="985"/>
    </row>
    <row r="326" spans="1:11" ht="23.25" hidden="1" customHeight="1">
      <c r="A326" s="865">
        <v>0</v>
      </c>
      <c r="B326" s="865"/>
      <c r="C326" s="2150" t="s">
        <v>6252</v>
      </c>
      <c r="D326" s="2150"/>
      <c r="E326" s="2150"/>
      <c r="F326" s="2150"/>
      <c r="G326" s="2150"/>
      <c r="H326" s="2150"/>
      <c r="I326" s="2150"/>
      <c r="J326" s="985"/>
      <c r="K326" s="985"/>
    </row>
    <row r="327" spans="1:11" ht="23.25" hidden="1" customHeight="1">
      <c r="A327" s="865">
        <v>0</v>
      </c>
      <c r="B327" s="865"/>
      <c r="C327" s="2148" t="s">
        <v>6253</v>
      </c>
      <c r="D327" s="2148"/>
      <c r="E327" s="2148"/>
      <c r="F327" s="2148"/>
      <c r="G327" s="2148"/>
      <c r="H327" s="2148"/>
      <c r="I327" s="2148"/>
      <c r="J327" s="985"/>
      <c r="K327" s="985"/>
    </row>
    <row r="328" spans="1:11" hidden="1">
      <c r="A328" s="865">
        <v>0</v>
      </c>
      <c r="B328" s="865"/>
      <c r="C328" s="895" t="s">
        <v>8615</v>
      </c>
      <c r="D328" s="63" t="s">
        <v>7182</v>
      </c>
      <c r="E328" s="921" t="s">
        <v>8629</v>
      </c>
      <c r="F328" s="897" t="s">
        <v>8738</v>
      </c>
      <c r="G328" s="897"/>
      <c r="H328" s="898" t="s">
        <v>7137</v>
      </c>
      <c r="I328" s="919" t="e">
        <f>#REF!*#REF!+40</f>
        <v>#REF!</v>
      </c>
      <c r="J328" s="920"/>
      <c r="K328" s="920" t="e">
        <f>#REF!*#REF!+4</f>
        <v>#REF!</v>
      </c>
    </row>
    <row r="329" spans="1:11" ht="25.5" hidden="1">
      <c r="A329" s="865">
        <v>0</v>
      </c>
      <c r="B329" s="865"/>
      <c r="C329" s="895" t="s">
        <v>8615</v>
      </c>
      <c r="D329" s="63" t="s">
        <v>8739</v>
      </c>
      <c r="E329" s="896" t="s">
        <v>8631</v>
      </c>
      <c r="F329" s="897" t="s">
        <v>8740</v>
      </c>
      <c r="G329" s="897"/>
      <c r="H329" s="898" t="s">
        <v>8741</v>
      </c>
      <c r="I329" s="919" t="e">
        <f>#REF!*#REF!+15</f>
        <v>#REF!</v>
      </c>
      <c r="J329" s="920"/>
      <c r="K329" s="920" t="e">
        <f>#REF!*#REF!+2</f>
        <v>#REF!</v>
      </c>
    </row>
    <row r="330" spans="1:11" hidden="1">
      <c r="A330" s="865">
        <v>0</v>
      </c>
      <c r="B330" s="865"/>
      <c r="C330" s="895" t="s">
        <v>8615</v>
      </c>
      <c r="D330" s="938" t="s">
        <v>7184</v>
      </c>
      <c r="E330" s="921" t="s">
        <v>8633</v>
      </c>
      <c r="F330" s="897" t="s">
        <v>7147</v>
      </c>
      <c r="G330" s="897"/>
      <c r="H330" s="898" t="s">
        <v>7141</v>
      </c>
      <c r="I330" s="919" t="e">
        <f>#REF!*#REF!+15</f>
        <v>#REF!</v>
      </c>
      <c r="J330" s="920"/>
      <c r="K330" s="920" t="e">
        <f>#REF!*#REF!+2</f>
        <v>#REF!</v>
      </c>
    </row>
    <row r="331" spans="1:11" hidden="1">
      <c r="A331" s="865">
        <v>0</v>
      </c>
      <c r="B331" s="865"/>
      <c r="C331" s="900" t="s">
        <v>8615</v>
      </c>
      <c r="D331" s="904" t="s">
        <v>8636</v>
      </c>
      <c r="E331" s="901" t="s">
        <v>8635</v>
      </c>
      <c r="F331" s="902" t="s">
        <v>7150</v>
      </c>
      <c r="G331" s="902"/>
      <c r="H331" s="903" t="s">
        <v>7152</v>
      </c>
      <c r="I331" s="906" t="e">
        <f>#REF!*#REF!+15</f>
        <v>#REF!</v>
      </c>
      <c r="J331" s="907"/>
      <c r="K331" s="907" t="e">
        <f>#REF!*#REF!+2</f>
        <v>#REF!</v>
      </c>
    </row>
    <row r="332" spans="1:11" hidden="1">
      <c r="A332" s="865">
        <v>0</v>
      </c>
      <c r="B332" s="865"/>
      <c r="C332" s="888" t="s">
        <v>8615</v>
      </c>
      <c r="D332" s="62" t="s">
        <v>7153</v>
      </c>
      <c r="E332" s="890" t="s">
        <v>8635</v>
      </c>
      <c r="F332" s="891" t="s">
        <v>7150</v>
      </c>
      <c r="G332" s="891"/>
      <c r="H332" s="933" t="s">
        <v>7141</v>
      </c>
      <c r="I332" s="893" t="e">
        <f>#REF!*#REF!+15</f>
        <v>#REF!</v>
      </c>
      <c r="J332" s="894"/>
      <c r="K332" s="894" t="e">
        <f>#REF!*#REF!+2</f>
        <v>#REF!</v>
      </c>
    </row>
    <row r="333" spans="1:11" hidden="1">
      <c r="A333" s="865">
        <v>0</v>
      </c>
      <c r="B333" s="865"/>
    </row>
    <row r="334" spans="1:11" hidden="1">
      <c r="A334" s="865">
        <v>0</v>
      </c>
      <c r="B334" s="865"/>
    </row>
    <row r="335" spans="1:11" ht="23.25" hidden="1" customHeight="1">
      <c r="A335" s="865">
        <v>0</v>
      </c>
      <c r="B335" s="865"/>
      <c r="C335" s="2148" t="s">
        <v>6254</v>
      </c>
      <c r="D335" s="2148"/>
      <c r="E335" s="2148"/>
      <c r="F335" s="2148"/>
      <c r="G335" s="2148"/>
      <c r="H335" s="2148"/>
      <c r="I335" s="2148"/>
      <c r="J335" s="985"/>
      <c r="K335" s="985"/>
    </row>
    <row r="336" spans="1:11" ht="12.75" hidden="1" customHeight="1">
      <c r="A336" s="865">
        <v>0</v>
      </c>
      <c r="B336" s="865"/>
      <c r="C336" s="2150" t="s">
        <v>6255</v>
      </c>
      <c r="D336" s="2150"/>
      <c r="E336" s="2150"/>
      <c r="F336" s="2150"/>
      <c r="G336" s="2150"/>
      <c r="H336" s="2150"/>
      <c r="I336" s="2150"/>
      <c r="J336" s="985"/>
      <c r="K336" s="985"/>
    </row>
    <row r="337" spans="1:11" hidden="1">
      <c r="A337" s="865">
        <v>0</v>
      </c>
      <c r="B337" s="865"/>
      <c r="C337" s="895" t="s">
        <v>8615</v>
      </c>
      <c r="D337" s="63" t="s">
        <v>7182</v>
      </c>
      <c r="E337" s="921" t="s">
        <v>8629</v>
      </c>
      <c r="F337" s="897" t="s">
        <v>7135</v>
      </c>
      <c r="G337" s="897"/>
      <c r="H337" s="898" t="s">
        <v>7137</v>
      </c>
      <c r="I337" s="919" t="e">
        <f>#REF!*#REF!+40</f>
        <v>#REF!</v>
      </c>
      <c r="J337" s="920"/>
      <c r="K337" s="920" t="e">
        <f>#REF!*#REF!+4</f>
        <v>#REF!</v>
      </c>
    </row>
    <row r="338" spans="1:11" ht="25.5" hidden="1">
      <c r="A338" s="865">
        <v>0</v>
      </c>
      <c r="B338" s="865"/>
      <c r="C338" s="895" t="s">
        <v>8615</v>
      </c>
      <c r="D338" s="65" t="s">
        <v>8750</v>
      </c>
      <c r="E338" s="896" t="s">
        <v>8631</v>
      </c>
      <c r="F338" s="897" t="s">
        <v>7139</v>
      </c>
      <c r="G338" s="897"/>
      <c r="H338" s="898" t="s">
        <v>7141</v>
      </c>
      <c r="I338" s="919" t="e">
        <f>#REF!*#REF!+15</f>
        <v>#REF!</v>
      </c>
      <c r="J338" s="920"/>
      <c r="K338" s="920" t="e">
        <f>#REF!*#REF!+2</f>
        <v>#REF!</v>
      </c>
    </row>
    <row r="339" spans="1:11" hidden="1">
      <c r="A339" s="865">
        <v>0</v>
      </c>
      <c r="B339" s="865"/>
      <c r="C339" s="900" t="s">
        <v>8615</v>
      </c>
      <c r="D339" s="904" t="s">
        <v>7184</v>
      </c>
      <c r="E339" s="901" t="s">
        <v>8633</v>
      </c>
      <c r="F339" s="902" t="s">
        <v>7147</v>
      </c>
      <c r="G339" s="902"/>
      <c r="H339" s="903" t="s">
        <v>7141</v>
      </c>
      <c r="I339" s="906" t="e">
        <f>#REF!*#REF!+15</f>
        <v>#REF!</v>
      </c>
      <c r="J339" s="907"/>
      <c r="K339" s="907" t="e">
        <f>#REF!*#REF!+2</f>
        <v>#REF!</v>
      </c>
    </row>
    <row r="340" spans="1:11" ht="25.5" hidden="1">
      <c r="A340" s="865">
        <v>0</v>
      </c>
      <c r="B340" s="865"/>
      <c r="C340" s="888" t="s">
        <v>8615</v>
      </c>
      <c r="D340" s="62" t="s">
        <v>7187</v>
      </c>
      <c r="E340" s="890" t="s">
        <v>7143</v>
      </c>
      <c r="F340" s="891" t="s">
        <v>8725</v>
      </c>
      <c r="G340" s="891"/>
      <c r="H340" s="933" t="s">
        <v>7188</v>
      </c>
      <c r="I340" s="893" t="e">
        <f>#REF!*#REF!+15</f>
        <v>#REF!</v>
      </c>
      <c r="J340" s="894"/>
      <c r="K340" s="894" t="e">
        <f>#REF!*#REF!+2</f>
        <v>#REF!</v>
      </c>
    </row>
    <row r="341" spans="1:11" hidden="1">
      <c r="A341" s="865">
        <v>0</v>
      </c>
      <c r="B341" s="865"/>
      <c r="C341" s="900" t="s">
        <v>8615</v>
      </c>
      <c r="D341" s="904" t="s">
        <v>8636</v>
      </c>
      <c r="E341" s="901" t="s">
        <v>8635</v>
      </c>
      <c r="F341" s="902" t="s">
        <v>7150</v>
      </c>
      <c r="G341" s="902"/>
      <c r="H341" s="903" t="s">
        <v>7152</v>
      </c>
      <c r="I341" s="906" t="e">
        <f>#REF!*#REF!+15</f>
        <v>#REF!</v>
      </c>
      <c r="J341" s="907"/>
      <c r="K341" s="907" t="e">
        <f>#REF!*#REF!+2</f>
        <v>#REF!</v>
      </c>
    </row>
    <row r="342" spans="1:11" hidden="1">
      <c r="A342" s="865">
        <v>0</v>
      </c>
      <c r="B342" s="865"/>
      <c r="C342" s="888" t="s">
        <v>8615</v>
      </c>
      <c r="D342" s="889" t="s">
        <v>7153</v>
      </c>
      <c r="E342" s="890" t="s">
        <v>8635</v>
      </c>
      <c r="F342" s="891" t="s">
        <v>7150</v>
      </c>
      <c r="G342" s="891"/>
      <c r="H342" s="892" t="s">
        <v>7141</v>
      </c>
      <c r="I342" s="893" t="e">
        <f>#REF!*#REF!+15</f>
        <v>#REF!</v>
      </c>
      <c r="J342" s="894"/>
      <c r="K342" s="894" t="e">
        <f>#REF!*#REF!+2</f>
        <v>#REF!</v>
      </c>
    </row>
    <row r="343" spans="1:11" hidden="1">
      <c r="A343" s="865">
        <v>0</v>
      </c>
      <c r="B343" s="865"/>
      <c r="E343" s="931"/>
      <c r="F343" s="932"/>
      <c r="G343" s="932"/>
    </row>
    <row r="344" spans="1:11" hidden="1">
      <c r="A344" s="865">
        <v>0</v>
      </c>
      <c r="B344" s="865"/>
      <c r="E344" s="931"/>
      <c r="F344" s="932"/>
      <c r="G344" s="932"/>
    </row>
    <row r="345" spans="1:11" s="986" customFormat="1" ht="23.25" hidden="1" customHeight="1">
      <c r="A345" s="865">
        <v>0</v>
      </c>
      <c r="B345" s="865"/>
      <c r="C345" s="2148" t="s">
        <v>6256</v>
      </c>
      <c r="D345" s="2148"/>
      <c r="E345" s="2148"/>
      <c r="F345" s="2148"/>
      <c r="G345" s="2148"/>
      <c r="H345" s="2148"/>
      <c r="I345" s="2148"/>
      <c r="J345" s="985"/>
      <c r="K345" s="985"/>
    </row>
    <row r="346" spans="1:11" s="986" customFormat="1" ht="12.75" hidden="1" customHeight="1">
      <c r="A346" s="865">
        <v>0</v>
      </c>
      <c r="B346" s="865"/>
      <c r="C346" s="2150" t="s">
        <v>6257</v>
      </c>
      <c r="D346" s="2150"/>
      <c r="E346" s="2150"/>
      <c r="F346" s="2150"/>
      <c r="G346" s="2150"/>
      <c r="H346" s="2150"/>
      <c r="I346" s="2150"/>
      <c r="J346" s="985"/>
      <c r="K346" s="985"/>
    </row>
    <row r="347" spans="1:11" s="986" customFormat="1" ht="18" hidden="1" customHeight="1">
      <c r="A347" s="865">
        <v>0</v>
      </c>
      <c r="B347" s="865"/>
      <c r="C347" s="2150" t="s">
        <v>6258</v>
      </c>
      <c r="D347" s="2150"/>
      <c r="E347" s="2150"/>
      <c r="F347" s="2150"/>
      <c r="G347" s="2150"/>
      <c r="H347" s="2150"/>
      <c r="I347" s="2150"/>
      <c r="J347" s="987"/>
      <c r="K347" s="987"/>
    </row>
    <row r="348" spans="1:11" ht="25.5" hidden="1">
      <c r="A348" s="865">
        <v>0</v>
      </c>
      <c r="B348" s="865"/>
      <c r="C348" s="895" t="s">
        <v>8615</v>
      </c>
      <c r="D348" s="938" t="s">
        <v>8753</v>
      </c>
      <c r="E348" s="921" t="s">
        <v>8629</v>
      </c>
      <c r="F348" s="897" t="s">
        <v>8754</v>
      </c>
      <c r="G348" s="897"/>
      <c r="H348" s="898" t="s">
        <v>7137</v>
      </c>
      <c r="I348" s="919" t="e">
        <f>#REF!*#REF!+40</f>
        <v>#REF!</v>
      </c>
      <c r="J348" s="920"/>
      <c r="K348" s="920" t="e">
        <f>#REF!*#REF!+4</f>
        <v>#REF!</v>
      </c>
    </row>
    <row r="349" spans="1:11" ht="25.5" hidden="1">
      <c r="A349" s="865">
        <v>0</v>
      </c>
      <c r="B349" s="865"/>
      <c r="C349" s="895" t="s">
        <v>8615</v>
      </c>
      <c r="D349" s="938" t="s">
        <v>8755</v>
      </c>
      <c r="E349" s="896" t="s">
        <v>8631</v>
      </c>
      <c r="F349" s="897" t="s">
        <v>8756</v>
      </c>
      <c r="G349" s="897"/>
      <c r="H349" s="898" t="s">
        <v>7188</v>
      </c>
      <c r="I349" s="919" t="e">
        <f>#REF!*#REF!+15</f>
        <v>#REF!</v>
      </c>
      <c r="J349" s="920"/>
      <c r="K349" s="920" t="e">
        <f>#REF!*#REF!+2</f>
        <v>#REF!</v>
      </c>
    </row>
    <row r="350" spans="1:11" hidden="1">
      <c r="A350" s="865">
        <v>0</v>
      </c>
      <c r="B350" s="865"/>
      <c r="C350" s="900" t="s">
        <v>8615</v>
      </c>
      <c r="D350" s="64" t="s">
        <v>8634</v>
      </c>
      <c r="E350" s="901" t="s">
        <v>8633</v>
      </c>
      <c r="F350" s="902" t="s">
        <v>7147</v>
      </c>
      <c r="G350" s="902"/>
      <c r="H350" s="903" t="s">
        <v>7141</v>
      </c>
      <c r="I350" s="906" t="e">
        <f>#REF!*#REF!+15</f>
        <v>#REF!</v>
      </c>
      <c r="J350" s="907"/>
      <c r="K350" s="907" t="e">
        <f>#REF!*#REF!+2</f>
        <v>#REF!</v>
      </c>
    </row>
    <row r="351" spans="1:11" hidden="1">
      <c r="A351" s="865">
        <v>0</v>
      </c>
      <c r="B351" s="865"/>
      <c r="C351" s="924" t="s">
        <v>8615</v>
      </c>
      <c r="D351" s="925" t="s">
        <v>8747</v>
      </c>
      <c r="E351" s="926" t="s">
        <v>8633</v>
      </c>
      <c r="F351" s="927" t="s">
        <v>7147</v>
      </c>
      <c r="G351" s="927"/>
      <c r="H351" s="928" t="s">
        <v>7137</v>
      </c>
      <c r="I351" s="929" t="e">
        <f>#REF!*#REF!+40</f>
        <v>#REF!</v>
      </c>
      <c r="J351" s="930"/>
      <c r="K351" s="930" t="e">
        <f>#REF!*#REF!+4</f>
        <v>#REF!</v>
      </c>
    </row>
    <row r="352" spans="1:11" ht="25.5" hidden="1">
      <c r="A352" s="865">
        <v>0</v>
      </c>
      <c r="B352" s="865"/>
      <c r="C352" s="924" t="s">
        <v>8615</v>
      </c>
      <c r="D352" s="941" t="s">
        <v>7187</v>
      </c>
      <c r="E352" s="926" t="s">
        <v>7143</v>
      </c>
      <c r="F352" s="927" t="s">
        <v>8725</v>
      </c>
      <c r="G352" s="927"/>
      <c r="H352" s="942" t="s">
        <v>7188</v>
      </c>
      <c r="I352" s="929" t="e">
        <f>#REF!*#REF!+15</f>
        <v>#REF!</v>
      </c>
      <c r="J352" s="930"/>
      <c r="K352" s="930" t="e">
        <f>#REF!*#REF!+2</f>
        <v>#REF!</v>
      </c>
    </row>
    <row r="353" spans="1:11" ht="12.75" hidden="1" customHeight="1">
      <c r="A353" s="865">
        <v>0</v>
      </c>
      <c r="B353" s="865"/>
      <c r="C353" s="888" t="s">
        <v>8615</v>
      </c>
      <c r="D353" s="62" t="s">
        <v>8757</v>
      </c>
      <c r="E353" s="890" t="s">
        <v>6259</v>
      </c>
      <c r="F353" s="891" t="s">
        <v>8759</v>
      </c>
      <c r="G353" s="891"/>
      <c r="H353" s="933" t="s">
        <v>6260</v>
      </c>
      <c r="I353" s="893" t="e">
        <f>#REF!*#REF!+15</f>
        <v>#REF!</v>
      </c>
      <c r="J353" s="894"/>
      <c r="K353" s="894" t="e">
        <f>#REF!*#REF!+2</f>
        <v>#REF!</v>
      </c>
    </row>
    <row r="354" spans="1:11" hidden="1">
      <c r="A354" s="865">
        <v>0</v>
      </c>
      <c r="B354" s="865"/>
      <c r="C354" s="900" t="s">
        <v>8615</v>
      </c>
      <c r="D354" s="904" t="s">
        <v>8636</v>
      </c>
      <c r="E354" s="901" t="s">
        <v>8635</v>
      </c>
      <c r="F354" s="902" t="s">
        <v>7150</v>
      </c>
      <c r="G354" s="902"/>
      <c r="H354" s="903" t="s">
        <v>7152</v>
      </c>
      <c r="I354" s="906" t="e">
        <f>#REF!*#REF!+15</f>
        <v>#REF!</v>
      </c>
      <c r="J354" s="907"/>
      <c r="K354" s="907" t="e">
        <f>#REF!*#REF!+2</f>
        <v>#REF!</v>
      </c>
    </row>
    <row r="355" spans="1:11" hidden="1">
      <c r="A355" s="865">
        <v>0</v>
      </c>
      <c r="B355" s="865"/>
      <c r="C355" s="888" t="s">
        <v>8615</v>
      </c>
      <c r="D355" s="889" t="s">
        <v>7153</v>
      </c>
      <c r="E355" s="890" t="s">
        <v>8635</v>
      </c>
      <c r="F355" s="891" t="s">
        <v>7150</v>
      </c>
      <c r="G355" s="891"/>
      <c r="H355" s="892" t="s">
        <v>7141</v>
      </c>
      <c r="I355" s="893" t="e">
        <f>#REF!*#REF!+15</f>
        <v>#REF!</v>
      </c>
      <c r="J355" s="894"/>
      <c r="K355" s="894" t="e">
        <f>#REF!*#REF!+2</f>
        <v>#REF!</v>
      </c>
    </row>
    <row r="356" spans="1:11" hidden="1">
      <c r="A356" s="865">
        <v>0</v>
      </c>
      <c r="B356" s="865"/>
    </row>
    <row r="357" spans="1:11" hidden="1">
      <c r="A357" s="865">
        <v>0</v>
      </c>
      <c r="B357" s="865"/>
    </row>
    <row r="358" spans="1:11" ht="23.25" hidden="1" customHeight="1">
      <c r="A358" s="865">
        <v>0</v>
      </c>
      <c r="B358" s="865"/>
      <c r="C358" s="2148" t="s">
        <v>6261</v>
      </c>
      <c r="D358" s="2148"/>
      <c r="E358" s="2148"/>
      <c r="F358" s="2148"/>
      <c r="G358" s="2148"/>
      <c r="H358" s="2148"/>
      <c r="I358" s="2148"/>
      <c r="J358" s="985"/>
      <c r="K358" s="985"/>
    </row>
    <row r="359" spans="1:11" hidden="1">
      <c r="A359" s="865">
        <v>0</v>
      </c>
      <c r="B359" s="865"/>
      <c r="C359" s="895" t="s">
        <v>8615</v>
      </c>
      <c r="D359" s="65" t="s">
        <v>8780</v>
      </c>
      <c r="E359" s="921" t="s">
        <v>8629</v>
      </c>
      <c r="F359" s="897" t="s">
        <v>7135</v>
      </c>
      <c r="G359" s="897"/>
      <c r="H359" s="918" t="s">
        <v>7137</v>
      </c>
      <c r="I359" s="919" t="e">
        <f>#REF!*#REF!+40</f>
        <v>#REF!</v>
      </c>
      <c r="J359" s="920"/>
      <c r="K359" s="920" t="e">
        <f>#REF!*#REF!+4</f>
        <v>#REF!</v>
      </c>
    </row>
    <row r="360" spans="1:11" ht="25.5" hidden="1">
      <c r="A360" s="865">
        <v>0</v>
      </c>
      <c r="B360" s="865"/>
      <c r="C360" s="895" t="s">
        <v>8615</v>
      </c>
      <c r="D360" s="63" t="s">
        <v>8739</v>
      </c>
      <c r="E360" s="896" t="s">
        <v>8631</v>
      </c>
      <c r="F360" s="897" t="s">
        <v>8740</v>
      </c>
      <c r="G360" s="897"/>
      <c r="H360" s="898" t="s">
        <v>8741</v>
      </c>
      <c r="I360" s="919" t="e">
        <f>#REF!*#REF!+15</f>
        <v>#REF!</v>
      </c>
      <c r="J360" s="920"/>
      <c r="K360" s="920" t="e">
        <f>#REF!*#REF!+2</f>
        <v>#REF!</v>
      </c>
    </row>
    <row r="361" spans="1:11" ht="38.25" hidden="1">
      <c r="A361" s="865">
        <v>0</v>
      </c>
      <c r="B361" s="865"/>
      <c r="C361" s="895" t="s">
        <v>8615</v>
      </c>
      <c r="D361" s="65" t="s">
        <v>8781</v>
      </c>
      <c r="E361" s="921" t="s">
        <v>8633</v>
      </c>
      <c r="F361" s="897" t="s">
        <v>8782</v>
      </c>
      <c r="G361" s="897"/>
      <c r="H361" s="918" t="s">
        <v>7141</v>
      </c>
      <c r="I361" s="919" t="e">
        <f>#REF!*#REF!+15</f>
        <v>#REF!</v>
      </c>
      <c r="J361" s="920"/>
      <c r="K361" s="920" t="e">
        <f>#REF!*#REF!+2</f>
        <v>#REF!</v>
      </c>
    </row>
    <row r="362" spans="1:11" hidden="1">
      <c r="A362" s="865">
        <v>0</v>
      </c>
      <c r="B362" s="865"/>
      <c r="C362" s="900" t="s">
        <v>8615</v>
      </c>
      <c r="D362" s="64" t="s">
        <v>8636</v>
      </c>
      <c r="E362" s="901" t="s">
        <v>8635</v>
      </c>
      <c r="F362" s="902" t="s">
        <v>7150</v>
      </c>
      <c r="G362" s="902"/>
      <c r="H362" s="944" t="s">
        <v>7152</v>
      </c>
      <c r="I362" s="906" t="e">
        <f>#REF!*#REF!+15</f>
        <v>#REF!</v>
      </c>
      <c r="J362" s="907"/>
      <c r="K362" s="907" t="e">
        <f>#REF!*#REF!+2</f>
        <v>#REF!</v>
      </c>
    </row>
    <row r="363" spans="1:11" hidden="1">
      <c r="A363" s="865">
        <v>0</v>
      </c>
      <c r="B363" s="865"/>
      <c r="C363" s="888" t="s">
        <v>8615</v>
      </c>
      <c r="D363" s="62" t="s">
        <v>7153</v>
      </c>
      <c r="E363" s="890" t="s">
        <v>8635</v>
      </c>
      <c r="F363" s="891" t="s">
        <v>7150</v>
      </c>
      <c r="G363" s="891"/>
      <c r="H363" s="933" t="s">
        <v>7141</v>
      </c>
      <c r="I363" s="893" t="e">
        <f>#REF!*#REF!+15</f>
        <v>#REF!</v>
      </c>
      <c r="J363" s="894"/>
      <c r="K363" s="894" t="e">
        <f>#REF!*#REF!+2</f>
        <v>#REF!</v>
      </c>
    </row>
    <row r="364" spans="1:11" hidden="1">
      <c r="A364" s="865">
        <v>0</v>
      </c>
      <c r="B364" s="865"/>
      <c r="D364" s="934"/>
      <c r="E364" s="931"/>
      <c r="F364" s="932"/>
      <c r="G364" s="932"/>
      <c r="H364" s="936"/>
    </row>
    <row r="365" spans="1:11" hidden="1">
      <c r="A365" s="865">
        <v>0</v>
      </c>
      <c r="B365" s="865"/>
      <c r="D365" s="934"/>
      <c r="E365" s="931"/>
      <c r="F365" s="932"/>
      <c r="G365" s="932"/>
      <c r="H365" s="936"/>
    </row>
    <row r="366" spans="1:11" ht="23.25" hidden="1" customHeight="1">
      <c r="A366" s="865">
        <v>0</v>
      </c>
      <c r="B366" s="865"/>
      <c r="C366" s="2148" t="s">
        <v>6262</v>
      </c>
      <c r="D366" s="2148"/>
      <c r="E366" s="2148"/>
      <c r="F366" s="2148"/>
      <c r="G366" s="2148"/>
      <c r="H366" s="2148"/>
      <c r="I366" s="2148"/>
      <c r="J366" s="988"/>
      <c r="K366" s="988"/>
    </row>
    <row r="367" spans="1:11" hidden="1">
      <c r="A367" s="865">
        <v>0</v>
      </c>
      <c r="B367" s="865"/>
      <c r="C367" s="895" t="s">
        <v>8615</v>
      </c>
      <c r="D367" s="65" t="s">
        <v>8783</v>
      </c>
      <c r="E367" s="921" t="s">
        <v>8629</v>
      </c>
      <c r="F367" s="897" t="s">
        <v>7135</v>
      </c>
      <c r="G367" s="897"/>
      <c r="H367" s="918" t="s">
        <v>7137</v>
      </c>
      <c r="I367" s="919" t="e">
        <f>#REF!*#REF!+40</f>
        <v>#REF!</v>
      </c>
      <c r="J367" s="920"/>
      <c r="K367" s="920" t="e">
        <f>#REF!*#REF!+4</f>
        <v>#REF!</v>
      </c>
    </row>
    <row r="368" spans="1:11" ht="38.25" hidden="1">
      <c r="A368" s="865">
        <v>0</v>
      </c>
      <c r="B368" s="865"/>
      <c r="C368" s="895" t="s">
        <v>8615</v>
      </c>
      <c r="D368" s="63" t="s">
        <v>8784</v>
      </c>
      <c r="E368" s="896" t="s">
        <v>8631</v>
      </c>
      <c r="F368" s="897" t="s">
        <v>8785</v>
      </c>
      <c r="G368" s="897"/>
      <c r="H368" s="918" t="s">
        <v>7188</v>
      </c>
      <c r="I368" s="919" t="e">
        <f>#REF!*#REF!+15</f>
        <v>#REF!</v>
      </c>
      <c r="J368" s="920"/>
      <c r="K368" s="920" t="e">
        <f>#REF!*#REF!+2</f>
        <v>#REF!</v>
      </c>
    </row>
    <row r="369" spans="1:11" hidden="1">
      <c r="A369" s="865">
        <v>0</v>
      </c>
      <c r="B369" s="865"/>
      <c r="C369" s="900" t="s">
        <v>8615</v>
      </c>
      <c r="D369" s="64" t="s">
        <v>8786</v>
      </c>
      <c r="E369" s="901" t="s">
        <v>8633</v>
      </c>
      <c r="F369" s="902" t="s">
        <v>7147</v>
      </c>
      <c r="G369" s="902"/>
      <c r="H369" s="944" t="s">
        <v>7188</v>
      </c>
      <c r="I369" s="906" t="e">
        <f>#REF!*#REF!+15</f>
        <v>#REF!</v>
      </c>
      <c r="J369" s="907"/>
      <c r="K369" s="907" t="e">
        <f>#REF!*#REF!+2</f>
        <v>#REF!</v>
      </c>
    </row>
    <row r="370" spans="1:11" ht="25.5" hidden="1">
      <c r="A370" s="865">
        <v>0</v>
      </c>
      <c r="B370" s="865"/>
      <c r="C370" s="888" t="s">
        <v>8615</v>
      </c>
      <c r="D370" s="62" t="s">
        <v>7187</v>
      </c>
      <c r="E370" s="890" t="s">
        <v>7143</v>
      </c>
      <c r="F370" s="891" t="s">
        <v>8725</v>
      </c>
      <c r="G370" s="891"/>
      <c r="H370" s="933" t="s">
        <v>7188</v>
      </c>
      <c r="I370" s="893" t="e">
        <f>#REF!*#REF!+15</f>
        <v>#REF!</v>
      </c>
      <c r="J370" s="894"/>
      <c r="K370" s="894" t="e">
        <f>#REF!*#REF!+2</f>
        <v>#REF!</v>
      </c>
    </row>
    <row r="371" spans="1:11" hidden="1">
      <c r="A371" s="865">
        <v>0</v>
      </c>
      <c r="B371" s="865"/>
      <c r="C371" s="900" t="s">
        <v>8615</v>
      </c>
      <c r="D371" s="64" t="s">
        <v>8636</v>
      </c>
      <c r="E371" s="901" t="s">
        <v>8635</v>
      </c>
      <c r="F371" s="902" t="s">
        <v>7150</v>
      </c>
      <c r="G371" s="902"/>
      <c r="H371" s="944" t="s">
        <v>7152</v>
      </c>
      <c r="I371" s="906" t="e">
        <f>#REF!*#REF!+15</f>
        <v>#REF!</v>
      </c>
      <c r="J371" s="907"/>
      <c r="K371" s="907" t="e">
        <f>#REF!*#REF!+2</f>
        <v>#REF!</v>
      </c>
    </row>
    <row r="372" spans="1:11" hidden="1">
      <c r="A372" s="865">
        <v>0</v>
      </c>
      <c r="B372" s="865"/>
      <c r="C372" s="888" t="s">
        <v>8615</v>
      </c>
      <c r="D372" s="62" t="s">
        <v>7153</v>
      </c>
      <c r="E372" s="890" t="s">
        <v>8635</v>
      </c>
      <c r="F372" s="891" t="s">
        <v>7150</v>
      </c>
      <c r="G372" s="891"/>
      <c r="H372" s="933" t="s">
        <v>7141</v>
      </c>
      <c r="I372" s="893" t="e">
        <f>#REF!*#REF!+15</f>
        <v>#REF!</v>
      </c>
      <c r="J372" s="894"/>
      <c r="K372" s="894" t="e">
        <f>#REF!*#REF!+2</f>
        <v>#REF!</v>
      </c>
    </row>
    <row r="373" spans="1:11" hidden="1">
      <c r="A373" s="865">
        <v>0</v>
      </c>
      <c r="B373" s="865"/>
      <c r="D373" s="934"/>
      <c r="E373" s="931"/>
      <c r="F373" s="932"/>
      <c r="G373" s="932"/>
      <c r="H373" s="936"/>
    </row>
    <row r="374" spans="1:11" hidden="1">
      <c r="A374" s="865">
        <v>0</v>
      </c>
      <c r="B374" s="865"/>
      <c r="D374" s="934"/>
      <c r="E374" s="931"/>
      <c r="F374" s="932"/>
      <c r="G374" s="932"/>
      <c r="H374" s="936"/>
    </row>
    <row r="375" spans="1:11" ht="23.25" hidden="1" customHeight="1">
      <c r="A375" s="865">
        <v>0</v>
      </c>
      <c r="B375" s="865"/>
      <c r="C375" s="2148" t="s">
        <v>6263</v>
      </c>
      <c r="D375" s="2148"/>
      <c r="E375" s="2148"/>
      <c r="F375" s="2148"/>
      <c r="G375" s="2148"/>
      <c r="H375" s="2148"/>
      <c r="I375" s="2148"/>
      <c r="J375" s="988"/>
      <c r="K375" s="988"/>
    </row>
    <row r="376" spans="1:11" hidden="1">
      <c r="A376" s="865">
        <v>0</v>
      </c>
      <c r="B376" s="865"/>
      <c r="C376" s="895" t="s">
        <v>8615</v>
      </c>
      <c r="D376" s="65" t="s">
        <v>8780</v>
      </c>
      <c r="E376" s="921" t="s">
        <v>8629</v>
      </c>
      <c r="F376" s="897" t="s">
        <v>7135</v>
      </c>
      <c r="G376" s="897"/>
      <c r="H376" s="918" t="s">
        <v>7137</v>
      </c>
      <c r="I376" s="919" t="e">
        <f>#REF!*#REF!+40</f>
        <v>#REF!</v>
      </c>
      <c r="J376" s="920"/>
      <c r="K376" s="920" t="e">
        <f>#REF!*#REF!+4</f>
        <v>#REF!</v>
      </c>
    </row>
    <row r="377" spans="1:11" ht="38.25" hidden="1">
      <c r="A377" s="865">
        <v>0</v>
      </c>
      <c r="B377" s="865"/>
      <c r="C377" s="895" t="s">
        <v>8615</v>
      </c>
      <c r="D377" s="65" t="s">
        <v>8787</v>
      </c>
      <c r="E377" s="896" t="s">
        <v>8631</v>
      </c>
      <c r="F377" s="897" t="s">
        <v>8785</v>
      </c>
      <c r="G377" s="897"/>
      <c r="H377" s="918" t="s">
        <v>7188</v>
      </c>
      <c r="I377" s="919" t="e">
        <f>#REF!*#REF!+15</f>
        <v>#REF!</v>
      </c>
      <c r="J377" s="920"/>
      <c r="K377" s="920" t="e">
        <f>#REF!*#REF!+2</f>
        <v>#REF!</v>
      </c>
    </row>
    <row r="378" spans="1:11" ht="25.5" hidden="1">
      <c r="A378" s="865">
        <v>0</v>
      </c>
      <c r="B378" s="865"/>
      <c r="C378" s="895" t="s">
        <v>8615</v>
      </c>
      <c r="D378" s="65" t="s">
        <v>7187</v>
      </c>
      <c r="E378" s="921" t="s">
        <v>7143</v>
      </c>
      <c r="F378" s="897" t="s">
        <v>8725</v>
      </c>
      <c r="G378" s="897"/>
      <c r="H378" s="918" t="s">
        <v>7188</v>
      </c>
      <c r="I378" s="919" t="e">
        <f>#REF!*#REF!+15</f>
        <v>#REF!</v>
      </c>
      <c r="J378" s="920"/>
      <c r="K378" s="920" t="e">
        <f>#REF!*#REF!+2</f>
        <v>#REF!</v>
      </c>
    </row>
    <row r="379" spans="1:11" hidden="1">
      <c r="A379" s="865">
        <v>0</v>
      </c>
      <c r="B379" s="865"/>
      <c r="C379" s="900" t="s">
        <v>8615</v>
      </c>
      <c r="D379" s="64" t="s">
        <v>8636</v>
      </c>
      <c r="E379" s="901" t="s">
        <v>8635</v>
      </c>
      <c r="F379" s="902" t="s">
        <v>7150</v>
      </c>
      <c r="G379" s="902"/>
      <c r="H379" s="944" t="s">
        <v>7152</v>
      </c>
      <c r="I379" s="906" t="e">
        <f>#REF!*#REF!+15</f>
        <v>#REF!</v>
      </c>
      <c r="J379" s="907"/>
      <c r="K379" s="907" t="e">
        <f>#REF!*#REF!+2</f>
        <v>#REF!</v>
      </c>
    </row>
    <row r="380" spans="1:11" hidden="1">
      <c r="A380" s="865">
        <v>0</v>
      </c>
      <c r="B380" s="865"/>
      <c r="C380" s="888" t="s">
        <v>8615</v>
      </c>
      <c r="D380" s="62" t="s">
        <v>7153</v>
      </c>
      <c r="E380" s="890" t="s">
        <v>8635</v>
      </c>
      <c r="F380" s="891" t="s">
        <v>7150</v>
      </c>
      <c r="G380" s="891"/>
      <c r="H380" s="933" t="s">
        <v>7141</v>
      </c>
      <c r="I380" s="893" t="e">
        <f>#REF!*#REF!+15</f>
        <v>#REF!</v>
      </c>
      <c r="J380" s="894"/>
      <c r="K380" s="894" t="e">
        <f>#REF!*#REF!+2</f>
        <v>#REF!</v>
      </c>
    </row>
    <row r="381" spans="1:11" hidden="1">
      <c r="A381" s="865">
        <v>0</v>
      </c>
      <c r="B381" s="865"/>
      <c r="D381" s="934"/>
      <c r="E381" s="931"/>
      <c r="F381" s="932"/>
      <c r="G381" s="932"/>
      <c r="H381" s="936"/>
    </row>
    <row r="382" spans="1:11" hidden="1">
      <c r="A382" s="865">
        <v>0</v>
      </c>
      <c r="B382" s="865"/>
      <c r="D382" s="934"/>
      <c r="E382" s="931"/>
      <c r="F382" s="932"/>
      <c r="G382" s="932"/>
      <c r="H382" s="936"/>
    </row>
    <row r="383" spans="1:11" ht="23.25" hidden="1" customHeight="1">
      <c r="A383" s="865">
        <v>0</v>
      </c>
      <c r="B383" s="865"/>
      <c r="C383" s="2148" t="s">
        <v>6264</v>
      </c>
      <c r="D383" s="2148"/>
      <c r="E383" s="2148"/>
      <c r="F383" s="2148"/>
      <c r="G383" s="2148"/>
      <c r="H383" s="2148"/>
      <c r="I383" s="2148"/>
      <c r="J383" s="988"/>
      <c r="K383" s="988"/>
    </row>
    <row r="384" spans="1:11" ht="23.25" hidden="1" customHeight="1">
      <c r="A384" s="865">
        <v>0</v>
      </c>
      <c r="B384" s="865"/>
      <c r="C384" s="2157" t="s">
        <v>6265</v>
      </c>
      <c r="D384" s="2157"/>
      <c r="E384" s="2157"/>
      <c r="F384" s="2157"/>
      <c r="G384" s="2157"/>
      <c r="H384" s="2157"/>
      <c r="I384" s="2157"/>
      <c r="J384" s="988"/>
      <c r="K384" s="988"/>
    </row>
    <row r="385" spans="1:11" hidden="1">
      <c r="A385" s="865">
        <v>0</v>
      </c>
      <c r="B385" s="865"/>
      <c r="C385" s="895" t="s">
        <v>8615</v>
      </c>
      <c r="D385" s="63" t="s">
        <v>8783</v>
      </c>
      <c r="E385" s="921" t="s">
        <v>8629</v>
      </c>
      <c r="F385" s="897" t="s">
        <v>7135</v>
      </c>
      <c r="G385" s="897"/>
      <c r="H385" s="918" t="s">
        <v>7137</v>
      </c>
      <c r="I385" s="919" t="e">
        <f>#REF!*#REF!+40</f>
        <v>#REF!</v>
      </c>
      <c r="J385" s="920"/>
      <c r="K385" s="920" t="e">
        <f>#REF!*#REF!+4</f>
        <v>#REF!</v>
      </c>
    </row>
    <row r="386" spans="1:11" ht="38.25" hidden="1">
      <c r="A386" s="865">
        <v>0</v>
      </c>
      <c r="B386" s="865"/>
      <c r="C386" s="895" t="s">
        <v>8615</v>
      </c>
      <c r="D386" s="63" t="s">
        <v>8784</v>
      </c>
      <c r="E386" s="896" t="s">
        <v>8631</v>
      </c>
      <c r="F386" s="897" t="s">
        <v>8785</v>
      </c>
      <c r="G386" s="897"/>
      <c r="H386" s="918" t="s">
        <v>7188</v>
      </c>
      <c r="I386" s="919" t="e">
        <f>#REF!*#REF!+15</f>
        <v>#REF!</v>
      </c>
      <c r="J386" s="920"/>
      <c r="K386" s="920" t="e">
        <f>#REF!*#REF!+2</f>
        <v>#REF!</v>
      </c>
    </row>
    <row r="387" spans="1:11" ht="25.5" hidden="1">
      <c r="A387" s="865">
        <v>0</v>
      </c>
      <c r="B387" s="865"/>
      <c r="C387" s="895" t="s">
        <v>8615</v>
      </c>
      <c r="D387" s="65" t="s">
        <v>7187</v>
      </c>
      <c r="E387" s="921" t="s">
        <v>7143</v>
      </c>
      <c r="F387" s="897" t="s">
        <v>8725</v>
      </c>
      <c r="G387" s="897"/>
      <c r="H387" s="918" t="s">
        <v>7188</v>
      </c>
      <c r="I387" s="919" t="e">
        <f>#REF!*#REF!+15</f>
        <v>#REF!</v>
      </c>
      <c r="J387" s="920"/>
      <c r="K387" s="920" t="e">
        <f>#REF!*#REF!+2</f>
        <v>#REF!</v>
      </c>
    </row>
    <row r="388" spans="1:11" hidden="1">
      <c r="A388" s="865">
        <v>0</v>
      </c>
      <c r="B388" s="865"/>
      <c r="C388" s="900" t="s">
        <v>8615</v>
      </c>
      <c r="D388" s="64" t="s">
        <v>8636</v>
      </c>
      <c r="E388" s="901" t="s">
        <v>8635</v>
      </c>
      <c r="F388" s="902" t="s">
        <v>7150</v>
      </c>
      <c r="G388" s="902"/>
      <c r="H388" s="944" t="s">
        <v>7152</v>
      </c>
      <c r="I388" s="906" t="e">
        <f>#REF!*#REF!+15</f>
        <v>#REF!</v>
      </c>
      <c r="J388" s="907"/>
      <c r="K388" s="907" t="e">
        <f>#REF!*#REF!+2</f>
        <v>#REF!</v>
      </c>
    </row>
    <row r="389" spans="1:11" hidden="1">
      <c r="A389" s="865">
        <v>0</v>
      </c>
      <c r="B389" s="865"/>
      <c r="C389" s="888" t="s">
        <v>8615</v>
      </c>
      <c r="D389" s="62" t="s">
        <v>7153</v>
      </c>
      <c r="E389" s="890" t="s">
        <v>8635</v>
      </c>
      <c r="F389" s="891" t="s">
        <v>7150</v>
      </c>
      <c r="G389" s="891"/>
      <c r="H389" s="933" t="s">
        <v>7141</v>
      </c>
      <c r="I389" s="893" t="e">
        <f>#REF!*#REF!+15</f>
        <v>#REF!</v>
      </c>
      <c r="J389" s="894"/>
      <c r="K389" s="894" t="e">
        <f>#REF!*#REF!+2</f>
        <v>#REF!</v>
      </c>
    </row>
    <row r="390" spans="1:11" hidden="1">
      <c r="A390" s="865">
        <v>0</v>
      </c>
      <c r="B390" s="865"/>
      <c r="D390" s="934"/>
      <c r="E390" s="931"/>
      <c r="F390" s="932"/>
      <c r="G390" s="932"/>
      <c r="H390" s="936"/>
    </row>
    <row r="391" spans="1:11" hidden="1">
      <c r="A391" s="865">
        <v>0</v>
      </c>
      <c r="B391" s="865"/>
      <c r="D391" s="934"/>
      <c r="E391" s="931"/>
      <c r="F391" s="932"/>
      <c r="G391" s="932"/>
      <c r="H391" s="936"/>
    </row>
    <row r="392" spans="1:11" ht="23.25" hidden="1" customHeight="1">
      <c r="A392" s="865">
        <v>0</v>
      </c>
      <c r="B392" s="865"/>
      <c r="C392" s="2148" t="s">
        <v>6266</v>
      </c>
      <c r="D392" s="2148"/>
      <c r="E392" s="2148"/>
      <c r="F392" s="2148"/>
      <c r="G392" s="2148"/>
      <c r="H392" s="2148"/>
      <c r="I392" s="2148"/>
      <c r="J392" s="988"/>
      <c r="K392" s="988"/>
    </row>
    <row r="393" spans="1:11" hidden="1">
      <c r="A393" s="865">
        <v>0</v>
      </c>
      <c r="B393" s="865"/>
      <c r="C393" s="895" t="s">
        <v>8615</v>
      </c>
      <c r="D393" s="63" t="s">
        <v>8783</v>
      </c>
      <c r="E393" s="921" t="s">
        <v>8629</v>
      </c>
      <c r="F393" s="897" t="s">
        <v>7135</v>
      </c>
      <c r="G393" s="897"/>
      <c r="H393" s="918" t="s">
        <v>7137</v>
      </c>
      <c r="I393" s="919" t="e">
        <f>#REF!*#REF!+40</f>
        <v>#REF!</v>
      </c>
      <c r="J393" s="920"/>
      <c r="K393" s="920" t="e">
        <f>#REF!*#REF!+4</f>
        <v>#REF!</v>
      </c>
    </row>
    <row r="394" spans="1:11" ht="25.5" hidden="1">
      <c r="A394" s="865">
        <v>0</v>
      </c>
      <c r="B394" s="865"/>
      <c r="C394" s="895" t="s">
        <v>8615</v>
      </c>
      <c r="D394" s="65" t="s">
        <v>8788</v>
      </c>
      <c r="E394" s="896" t="s">
        <v>8631</v>
      </c>
      <c r="F394" s="897" t="s">
        <v>7139</v>
      </c>
      <c r="G394" s="897"/>
      <c r="H394" s="918" t="s">
        <v>7188</v>
      </c>
      <c r="I394" s="919" t="e">
        <f>#REF!*#REF!+15</f>
        <v>#REF!</v>
      </c>
      <c r="J394" s="920"/>
      <c r="K394" s="920" t="e">
        <f>#REF!*#REF!+2</f>
        <v>#REF!</v>
      </c>
    </row>
    <row r="395" spans="1:11" hidden="1">
      <c r="A395" s="865">
        <v>0</v>
      </c>
      <c r="B395" s="865"/>
      <c r="C395" s="900" t="s">
        <v>8615</v>
      </c>
      <c r="D395" s="64" t="s">
        <v>8786</v>
      </c>
      <c r="E395" s="901" t="s">
        <v>8633</v>
      </c>
      <c r="F395" s="902" t="s">
        <v>7147</v>
      </c>
      <c r="G395" s="902"/>
      <c r="H395" s="944" t="s">
        <v>7188</v>
      </c>
      <c r="I395" s="906" t="e">
        <f>#REF!*#REF!+15</f>
        <v>#REF!</v>
      </c>
      <c r="J395" s="907"/>
      <c r="K395" s="907" t="e">
        <f>#REF!*#REF!+2</f>
        <v>#REF!</v>
      </c>
    </row>
    <row r="396" spans="1:11" ht="25.5" hidden="1">
      <c r="A396" s="865">
        <v>0</v>
      </c>
      <c r="B396" s="865"/>
      <c r="C396" s="888" t="s">
        <v>8615</v>
      </c>
      <c r="D396" s="62" t="s">
        <v>7187</v>
      </c>
      <c r="E396" s="890" t="s">
        <v>7143</v>
      </c>
      <c r="F396" s="891" t="s">
        <v>8725</v>
      </c>
      <c r="G396" s="891"/>
      <c r="H396" s="933" t="s">
        <v>7188</v>
      </c>
      <c r="I396" s="893" t="e">
        <f>#REF!*#REF!+15</f>
        <v>#REF!</v>
      </c>
      <c r="J396" s="894"/>
      <c r="K396" s="894" t="e">
        <f>#REF!*#REF!+2</f>
        <v>#REF!</v>
      </c>
    </row>
    <row r="397" spans="1:11" hidden="1">
      <c r="A397" s="865">
        <v>0</v>
      </c>
      <c r="B397" s="865"/>
      <c r="C397" s="900" t="s">
        <v>8615</v>
      </c>
      <c r="D397" s="64" t="s">
        <v>8636</v>
      </c>
      <c r="E397" s="901" t="s">
        <v>8635</v>
      </c>
      <c r="F397" s="902" t="s">
        <v>7150</v>
      </c>
      <c r="G397" s="902"/>
      <c r="H397" s="944" t="s">
        <v>7152</v>
      </c>
      <c r="I397" s="906" t="e">
        <f>#REF!*#REF!+15</f>
        <v>#REF!</v>
      </c>
      <c r="J397" s="907"/>
      <c r="K397" s="907" t="e">
        <f>#REF!*#REF!+2</f>
        <v>#REF!</v>
      </c>
    </row>
    <row r="398" spans="1:11" hidden="1">
      <c r="A398" s="865">
        <v>0</v>
      </c>
      <c r="B398" s="865"/>
      <c r="C398" s="888" t="s">
        <v>8615</v>
      </c>
      <c r="D398" s="62" t="s">
        <v>7153</v>
      </c>
      <c r="E398" s="890" t="s">
        <v>8635</v>
      </c>
      <c r="F398" s="891" t="s">
        <v>7150</v>
      </c>
      <c r="G398" s="891"/>
      <c r="H398" s="933" t="s">
        <v>7141</v>
      </c>
      <c r="I398" s="893" t="e">
        <f>#REF!*#REF!+15</f>
        <v>#REF!</v>
      </c>
      <c r="J398" s="894"/>
      <c r="K398" s="894" t="e">
        <f>#REF!*#REF!+2</f>
        <v>#REF!</v>
      </c>
    </row>
    <row r="399" spans="1:11" hidden="1">
      <c r="A399" s="865">
        <v>0</v>
      </c>
      <c r="B399" s="865"/>
    </row>
    <row r="400" spans="1:11" hidden="1">
      <c r="A400" s="865">
        <v>0</v>
      </c>
      <c r="B400" s="865"/>
    </row>
    <row r="401" spans="1:11" ht="23.25" hidden="1" customHeight="1">
      <c r="A401" s="865">
        <v>0</v>
      </c>
      <c r="B401" s="865"/>
      <c r="C401" s="2148" t="s">
        <v>6267</v>
      </c>
      <c r="D401" s="2148"/>
      <c r="E401" s="2148"/>
      <c r="F401" s="2148"/>
      <c r="G401" s="2148"/>
      <c r="H401" s="2148"/>
      <c r="I401" s="2148"/>
      <c r="J401" s="989"/>
      <c r="K401" s="989"/>
    </row>
    <row r="402" spans="1:11" s="986" customFormat="1" ht="18" hidden="1" customHeight="1">
      <c r="A402" s="865">
        <v>0</v>
      </c>
      <c r="B402" s="865"/>
      <c r="C402" s="2150" t="s">
        <v>6268</v>
      </c>
      <c r="D402" s="2150"/>
      <c r="E402" s="2150"/>
      <c r="F402" s="2150"/>
      <c r="G402" s="2150"/>
      <c r="H402" s="2150"/>
      <c r="I402" s="2150"/>
      <c r="J402" s="987"/>
      <c r="K402" s="987"/>
    </row>
    <row r="403" spans="1:11" ht="25.5" hidden="1">
      <c r="A403" s="865">
        <v>0</v>
      </c>
      <c r="B403" s="865"/>
      <c r="C403" s="900" t="s">
        <v>6269</v>
      </c>
      <c r="D403" s="64" t="s">
        <v>6270</v>
      </c>
      <c r="E403" s="901" t="s">
        <v>7519</v>
      </c>
      <c r="F403" s="902" t="s">
        <v>7565</v>
      </c>
      <c r="G403" s="902"/>
      <c r="H403" s="944" t="s">
        <v>7546</v>
      </c>
      <c r="I403" s="906" t="e">
        <f>#REF!*#REF!/6*1.2+15</f>
        <v>#REF!</v>
      </c>
      <c r="J403" s="907"/>
      <c r="K403" s="907" t="e">
        <f>#REF!*#REF!/6*1.2+2</f>
        <v>#REF!</v>
      </c>
    </row>
    <row r="404" spans="1:11" ht="25.5" hidden="1">
      <c r="A404" s="865">
        <v>0</v>
      </c>
      <c r="B404" s="865"/>
      <c r="C404" s="888" t="s">
        <v>6269</v>
      </c>
      <c r="D404" s="62" t="s">
        <v>6271</v>
      </c>
      <c r="E404" s="890" t="s">
        <v>7519</v>
      </c>
      <c r="F404" s="891" t="s">
        <v>7565</v>
      </c>
      <c r="G404" s="891"/>
      <c r="H404" s="933" t="s">
        <v>6272</v>
      </c>
      <c r="I404" s="893" t="e">
        <f>#REF!*#REF!+15</f>
        <v>#REF!</v>
      </c>
      <c r="J404" s="894"/>
      <c r="K404" s="894" t="e">
        <f>#REF!*#REF!+2</f>
        <v>#REF!</v>
      </c>
    </row>
    <row r="405" spans="1:11" hidden="1">
      <c r="A405" s="865">
        <v>0</v>
      </c>
      <c r="B405" s="865"/>
      <c r="C405" s="967"/>
      <c r="D405" s="967"/>
      <c r="E405" s="968"/>
      <c r="F405" s="967"/>
      <c r="G405" s="967"/>
      <c r="H405" s="967"/>
      <c r="I405" s="969"/>
      <c r="J405" s="970"/>
      <c r="K405" s="970"/>
    </row>
    <row r="406" spans="1:11" hidden="1">
      <c r="A406" s="865">
        <v>0</v>
      </c>
      <c r="B406" s="865"/>
      <c r="C406" s="967"/>
      <c r="D406" s="967"/>
      <c r="E406" s="968"/>
      <c r="F406" s="967"/>
      <c r="G406" s="967"/>
      <c r="H406" s="967"/>
      <c r="I406" s="969"/>
      <c r="J406" s="970"/>
      <c r="K406" s="970"/>
    </row>
    <row r="407" spans="1:11" ht="23.25" hidden="1" customHeight="1">
      <c r="A407" s="865">
        <v>0</v>
      </c>
      <c r="B407" s="865"/>
      <c r="C407" s="2152" t="s">
        <v>6273</v>
      </c>
      <c r="D407" s="2152"/>
      <c r="E407" s="2152"/>
      <c r="F407" s="2152"/>
      <c r="G407" s="2152"/>
      <c r="H407" s="2152"/>
      <c r="I407" s="2152"/>
      <c r="J407" s="990"/>
      <c r="K407" s="990"/>
    </row>
    <row r="408" spans="1:11" ht="23.25" hidden="1" customHeight="1">
      <c r="A408" s="865">
        <v>0</v>
      </c>
      <c r="B408" s="865"/>
      <c r="C408" s="2145" t="s">
        <v>6274</v>
      </c>
      <c r="D408" s="2145"/>
      <c r="E408" s="2145"/>
      <c r="F408" s="2145"/>
      <c r="G408" s="2145"/>
      <c r="H408" s="2145"/>
      <c r="I408" s="2145"/>
      <c r="J408" s="990"/>
      <c r="K408" s="990"/>
    </row>
    <row r="409" spans="1:11" ht="23.25" hidden="1" customHeight="1">
      <c r="A409" s="865">
        <v>0</v>
      </c>
      <c r="B409" s="865"/>
      <c r="C409" s="2153" t="s">
        <v>6275</v>
      </c>
      <c r="D409" s="2153"/>
      <c r="E409" s="2153"/>
      <c r="F409" s="2153"/>
      <c r="G409" s="2153"/>
      <c r="H409" s="2153"/>
      <c r="I409" s="2153"/>
      <c r="J409" s="990"/>
      <c r="K409" s="990"/>
    </row>
    <row r="410" spans="1:11" ht="18" hidden="1" customHeight="1">
      <c r="A410" s="865">
        <v>0</v>
      </c>
      <c r="B410" s="865"/>
      <c r="C410" s="2154" t="s">
        <v>6276</v>
      </c>
      <c r="D410" s="2154"/>
      <c r="E410" s="2154"/>
      <c r="F410" s="2154"/>
      <c r="G410" s="2154"/>
      <c r="H410" s="2154"/>
      <c r="I410" s="2154"/>
      <c r="J410" s="978"/>
      <c r="K410" s="978"/>
    </row>
    <row r="411" spans="1:11" ht="25.5" hidden="1">
      <c r="A411" s="900">
        <v>0</v>
      </c>
      <c r="B411" s="900"/>
      <c r="C411" s="900" t="s">
        <v>8615</v>
      </c>
      <c r="D411" s="64" t="s">
        <v>7543</v>
      </c>
      <c r="E411" s="901" t="s">
        <v>7544</v>
      </c>
      <c r="F411" s="902" t="s">
        <v>7545</v>
      </c>
      <c r="G411" s="902"/>
      <c r="H411" s="944" t="s">
        <v>7546</v>
      </c>
      <c r="I411" s="906" t="e">
        <f>#REF!*#REF!+15</f>
        <v>#REF!</v>
      </c>
      <c r="J411" s="906"/>
      <c r="K411" s="964" t="e">
        <f>#REF!*#REF!+2</f>
        <v>#REF!</v>
      </c>
    </row>
    <row r="412" spans="1:11" ht="25.5" hidden="1">
      <c r="A412" s="924">
        <v>0</v>
      </c>
      <c r="B412" s="924"/>
      <c r="C412" s="924" t="s">
        <v>8615</v>
      </c>
      <c r="D412" s="941" t="s">
        <v>7547</v>
      </c>
      <c r="E412" s="926" t="s">
        <v>7548</v>
      </c>
      <c r="F412" s="927" t="s">
        <v>7549</v>
      </c>
      <c r="G412" s="927"/>
      <c r="H412" s="942" t="s">
        <v>7546</v>
      </c>
      <c r="I412" s="929" t="e">
        <f>#REF!*#REF!+15</f>
        <v>#REF!</v>
      </c>
      <c r="J412" s="929"/>
      <c r="K412" s="966" t="e">
        <f>#REF!*#REF!+2</f>
        <v>#REF!</v>
      </c>
    </row>
    <row r="413" spans="1:11" ht="25.5" hidden="1">
      <c r="A413" s="888">
        <v>0</v>
      </c>
      <c r="B413" s="888"/>
      <c r="C413" s="888" t="s">
        <v>8615</v>
      </c>
      <c r="D413" s="62" t="s">
        <v>7550</v>
      </c>
      <c r="E413" s="890" t="s">
        <v>7551</v>
      </c>
      <c r="F413" s="891" t="s">
        <v>7552</v>
      </c>
      <c r="G413" s="891"/>
      <c r="H413" s="933" t="s">
        <v>7546</v>
      </c>
      <c r="I413" s="893" t="e">
        <f>#REF!*#REF!+15</f>
        <v>#REF!</v>
      </c>
      <c r="J413" s="893"/>
      <c r="K413" s="899" t="e">
        <f>#REF!*#REF!+2</f>
        <v>#REF!</v>
      </c>
    </row>
    <row r="414" spans="1:11" ht="25.5" hidden="1">
      <c r="A414" s="900">
        <v>0</v>
      </c>
      <c r="B414" s="900"/>
      <c r="C414" s="900" t="s">
        <v>8615</v>
      </c>
      <c r="D414" s="64" t="s">
        <v>7553</v>
      </c>
      <c r="E414" s="901" t="s">
        <v>7544</v>
      </c>
      <c r="F414" s="902" t="s">
        <v>7545</v>
      </c>
      <c r="G414" s="902"/>
      <c r="H414" s="944" t="s">
        <v>7555</v>
      </c>
      <c r="I414" s="906" t="e">
        <f>#REF!*#REF!+15</f>
        <v>#REF!</v>
      </c>
      <c r="J414" s="906"/>
      <c r="K414" s="964" t="e">
        <f>#REF!*#REF!+2</f>
        <v>#REF!</v>
      </c>
    </row>
    <row r="415" spans="1:11" ht="25.5" hidden="1">
      <c r="A415" s="924">
        <v>0</v>
      </c>
      <c r="B415" s="924"/>
      <c r="C415" s="924" t="s">
        <v>8615</v>
      </c>
      <c r="D415" s="941" t="s">
        <v>7556</v>
      </c>
      <c r="E415" s="926" t="s">
        <v>7548</v>
      </c>
      <c r="F415" s="927" t="s">
        <v>7549</v>
      </c>
      <c r="G415" s="927"/>
      <c r="H415" s="942" t="s">
        <v>7555</v>
      </c>
      <c r="I415" s="929" t="e">
        <f>#REF!*#REF!+15</f>
        <v>#REF!</v>
      </c>
      <c r="J415" s="929"/>
      <c r="K415" s="966" t="e">
        <f>#REF!*#REF!+2</f>
        <v>#REF!</v>
      </c>
    </row>
    <row r="416" spans="1:11" ht="25.5" hidden="1">
      <c r="A416" s="888">
        <v>0</v>
      </c>
      <c r="B416" s="888"/>
      <c r="C416" s="888" t="s">
        <v>8615</v>
      </c>
      <c r="D416" s="62" t="s">
        <v>7558</v>
      </c>
      <c r="E416" s="890" t="s">
        <v>7551</v>
      </c>
      <c r="F416" s="891" t="s">
        <v>7552</v>
      </c>
      <c r="G416" s="891"/>
      <c r="H416" s="933" t="s">
        <v>7555</v>
      </c>
      <c r="I416" s="893" t="e">
        <f>#REF!*#REF!+15</f>
        <v>#REF!</v>
      </c>
      <c r="J416" s="893"/>
      <c r="K416" s="899" t="e">
        <f>#REF!*#REF!+2</f>
        <v>#REF!</v>
      </c>
    </row>
    <row r="417" spans="1:11" hidden="1">
      <c r="A417" s="858">
        <v>0</v>
      </c>
      <c r="I417" s="946"/>
      <c r="J417" s="946"/>
      <c r="K417" s="945"/>
    </row>
    <row r="418" spans="1:11" hidden="1">
      <c r="A418" s="858">
        <v>0</v>
      </c>
      <c r="I418" s="946"/>
      <c r="J418" s="946"/>
      <c r="K418" s="945"/>
    </row>
    <row r="419" spans="1:11" ht="23.25" hidden="1" customHeight="1">
      <c r="A419" s="865">
        <v>0</v>
      </c>
      <c r="B419" s="865"/>
      <c r="C419" s="2152" t="s">
        <v>6277</v>
      </c>
      <c r="D419" s="2152"/>
      <c r="E419" s="2152"/>
      <c r="F419" s="2152"/>
      <c r="G419" s="2152"/>
      <c r="H419" s="2152"/>
      <c r="I419" s="2152"/>
      <c r="J419" s="990"/>
      <c r="K419" s="990"/>
    </row>
    <row r="420" spans="1:11" ht="23.25" hidden="1" customHeight="1">
      <c r="A420" s="865">
        <v>0</v>
      </c>
      <c r="B420" s="865"/>
      <c r="C420" s="2155" t="s">
        <v>6278</v>
      </c>
      <c r="D420" s="2155"/>
      <c r="E420" s="2155"/>
      <c r="F420" s="2155"/>
      <c r="G420" s="2155"/>
      <c r="H420" s="2155"/>
      <c r="I420" s="2155"/>
      <c r="J420" s="990"/>
      <c r="K420" s="990"/>
    </row>
    <row r="421" spans="1:11" ht="12.75" hidden="1" customHeight="1">
      <c r="A421" s="865">
        <v>0</v>
      </c>
      <c r="B421" s="865"/>
      <c r="C421" s="2156" t="s">
        <v>6279</v>
      </c>
      <c r="D421" s="2156"/>
      <c r="E421" s="2156"/>
      <c r="F421" s="2156"/>
      <c r="G421" s="2156"/>
      <c r="H421" s="2156"/>
      <c r="I421" s="2156"/>
      <c r="J421" s="978"/>
      <c r="K421" s="978"/>
    </row>
    <row r="422" spans="1:11" ht="25.5" hidden="1">
      <c r="A422" s="900">
        <v>0</v>
      </c>
      <c r="B422" s="900"/>
      <c r="C422" s="900" t="s">
        <v>8615</v>
      </c>
      <c r="D422" s="64" t="s">
        <v>6280</v>
      </c>
      <c r="E422" s="901" t="s">
        <v>6281</v>
      </c>
      <c r="F422" s="902" t="s">
        <v>7562</v>
      </c>
      <c r="G422" s="902"/>
      <c r="H422" s="944" t="s">
        <v>7546</v>
      </c>
      <c r="I422" s="906" t="e">
        <f>#REF!*#REF!+15</f>
        <v>#REF!</v>
      </c>
      <c r="J422" s="906"/>
      <c r="K422" s="964" t="e">
        <f>#REF!*#REF!+2</f>
        <v>#REF!</v>
      </c>
    </row>
    <row r="423" spans="1:11" ht="25.5" hidden="1">
      <c r="A423" s="924">
        <v>0</v>
      </c>
      <c r="B423" s="924"/>
      <c r="C423" s="924" t="s">
        <v>8615</v>
      </c>
      <c r="D423" s="941" t="s">
        <v>8638</v>
      </c>
      <c r="E423" s="926" t="s">
        <v>6282</v>
      </c>
      <c r="F423" s="927" t="s">
        <v>7565</v>
      </c>
      <c r="G423" s="927"/>
      <c r="H423" s="942" t="s">
        <v>7546</v>
      </c>
      <c r="I423" s="929" t="e">
        <f>#REF!*#REF!+15</f>
        <v>#REF!</v>
      </c>
      <c r="J423" s="929"/>
      <c r="K423" s="966" t="e">
        <f>#REF!*#REF!+2</f>
        <v>#REF!</v>
      </c>
    </row>
    <row r="424" spans="1:11" ht="25.5" hidden="1">
      <c r="A424" s="888">
        <v>0</v>
      </c>
      <c r="B424" s="888"/>
      <c r="C424" s="888" t="s">
        <v>8615</v>
      </c>
      <c r="D424" s="62" t="s">
        <v>6283</v>
      </c>
      <c r="E424" s="890" t="s">
        <v>6284</v>
      </c>
      <c r="F424" s="891" t="s">
        <v>7569</v>
      </c>
      <c r="G424" s="891"/>
      <c r="H424" s="933" t="s">
        <v>7546</v>
      </c>
      <c r="I424" s="893" t="e">
        <f>#REF!*#REF!+15</f>
        <v>#REF!</v>
      </c>
      <c r="J424" s="893"/>
      <c r="K424" s="899" t="e">
        <f>#REF!*#REF!+2</f>
        <v>#REF!</v>
      </c>
    </row>
    <row r="425" spans="1:11" ht="25.5" hidden="1">
      <c r="A425" s="991">
        <v>0</v>
      </c>
      <c r="B425" s="991"/>
      <c r="C425" s="991" t="s">
        <v>8615</v>
      </c>
      <c r="D425" s="992" t="s">
        <v>6285</v>
      </c>
      <c r="E425" s="993" t="s">
        <v>6281</v>
      </c>
      <c r="F425" s="994" t="s">
        <v>7562</v>
      </c>
      <c r="G425" s="994"/>
      <c r="H425" s="995" t="s">
        <v>7555</v>
      </c>
      <c r="I425" s="996" t="e">
        <f>#REF!*#REF!+15</f>
        <v>#REF!</v>
      </c>
      <c r="J425" s="996"/>
      <c r="K425" s="997" t="e">
        <f>#REF!*#REF!+2</f>
        <v>#REF!</v>
      </c>
    </row>
    <row r="426" spans="1:11" ht="25.5" hidden="1">
      <c r="A426" s="998">
        <v>0</v>
      </c>
      <c r="B426" s="998"/>
      <c r="C426" s="998" t="s">
        <v>8615</v>
      </c>
      <c r="D426" s="999" t="s">
        <v>6286</v>
      </c>
      <c r="E426" s="1000" t="s">
        <v>6282</v>
      </c>
      <c r="F426" s="1001" t="s">
        <v>7565</v>
      </c>
      <c r="G426" s="1001"/>
      <c r="H426" s="1002" t="s">
        <v>7555</v>
      </c>
      <c r="I426" s="1003" t="e">
        <f>#REF!*#REF!+15</f>
        <v>#REF!</v>
      </c>
      <c r="J426" s="1003"/>
      <c r="K426" s="1004" t="e">
        <f>#REF!*#REF!+2</f>
        <v>#REF!</v>
      </c>
    </row>
    <row r="427" spans="1:11" ht="25.5" hidden="1">
      <c r="A427" s="1005">
        <v>0</v>
      </c>
      <c r="B427" s="1005"/>
      <c r="C427" s="1005" t="s">
        <v>8615</v>
      </c>
      <c r="D427" s="1006" t="s">
        <v>6287</v>
      </c>
      <c r="E427" s="957" t="s">
        <v>6284</v>
      </c>
      <c r="F427" s="951" t="s">
        <v>7569</v>
      </c>
      <c r="G427" s="951"/>
      <c r="H427" s="1007" t="s">
        <v>7555</v>
      </c>
      <c r="I427" s="1008" t="e">
        <f>#REF!*#REF!+15</f>
        <v>#REF!</v>
      </c>
      <c r="J427" s="1008"/>
      <c r="K427" s="1009" t="e">
        <f>#REF!*#REF!+2</f>
        <v>#REF!</v>
      </c>
    </row>
    <row r="428" spans="1:11" hidden="1">
      <c r="A428" s="858">
        <v>0</v>
      </c>
      <c r="I428" s="946"/>
      <c r="J428" s="946"/>
      <c r="K428" s="945"/>
    </row>
    <row r="429" spans="1:11" hidden="1">
      <c r="A429" s="858">
        <v>0</v>
      </c>
      <c r="I429" s="946"/>
      <c r="J429" s="946"/>
      <c r="K429" s="945"/>
    </row>
    <row r="430" spans="1:11" hidden="1">
      <c r="A430" s="858">
        <v>0</v>
      </c>
      <c r="I430" s="946"/>
      <c r="J430" s="946"/>
      <c r="K430" s="945"/>
    </row>
    <row r="431" spans="1:11" hidden="1">
      <c r="A431" s="858">
        <v>0</v>
      </c>
      <c r="I431" s="946"/>
      <c r="J431" s="946"/>
      <c r="K431" s="945"/>
    </row>
    <row r="432" spans="1:11" hidden="1">
      <c r="A432" s="858">
        <v>0</v>
      </c>
      <c r="I432" s="946"/>
      <c r="J432" s="946"/>
      <c r="K432" s="945"/>
    </row>
    <row r="433" spans="1:11" hidden="1">
      <c r="A433" s="858">
        <v>0</v>
      </c>
      <c r="I433" s="946"/>
      <c r="J433" s="946"/>
      <c r="K433" s="945"/>
    </row>
    <row r="434" spans="1:11" hidden="1">
      <c r="A434" s="858">
        <v>0</v>
      </c>
      <c r="I434" s="946"/>
      <c r="J434" s="946"/>
      <c r="K434" s="945"/>
    </row>
    <row r="435" spans="1:11" hidden="1">
      <c r="A435" s="858">
        <v>0</v>
      </c>
      <c r="I435" s="946"/>
      <c r="J435" s="946"/>
      <c r="K435" s="945"/>
    </row>
    <row r="436" spans="1:11" hidden="1">
      <c r="A436" s="858">
        <v>0</v>
      </c>
      <c r="I436" s="946"/>
      <c r="J436" s="946"/>
      <c r="K436" s="945"/>
    </row>
    <row r="437" spans="1:11" hidden="1">
      <c r="A437" s="858">
        <v>0</v>
      </c>
      <c r="I437" s="946"/>
      <c r="J437" s="946"/>
      <c r="K437" s="945"/>
    </row>
    <row r="438" spans="1:11" hidden="1">
      <c r="A438" s="858">
        <v>0</v>
      </c>
      <c r="I438" s="946"/>
      <c r="J438" s="946"/>
      <c r="K438" s="945"/>
    </row>
    <row r="439" spans="1:11" hidden="1">
      <c r="A439" s="858">
        <v>0</v>
      </c>
      <c r="I439" s="946"/>
      <c r="J439" s="946"/>
      <c r="K439" s="945"/>
    </row>
    <row r="440" spans="1:11" hidden="1">
      <c r="A440" s="865">
        <v>0</v>
      </c>
      <c r="B440" s="865"/>
    </row>
    <row r="441" spans="1:11" hidden="1">
      <c r="A441" s="865">
        <v>0</v>
      </c>
      <c r="B441" s="865"/>
    </row>
    <row r="442" spans="1:11" hidden="1">
      <c r="A442" s="865">
        <v>0</v>
      </c>
      <c r="B442" s="865"/>
    </row>
    <row r="443" spans="1:11" hidden="1">
      <c r="A443" s="858">
        <v>0</v>
      </c>
      <c r="I443" s="946"/>
      <c r="J443" s="946"/>
      <c r="K443" s="945"/>
    </row>
    <row r="444" spans="1:11" hidden="1">
      <c r="A444" s="858">
        <v>0</v>
      </c>
      <c r="I444" s="946"/>
      <c r="J444" s="946"/>
      <c r="K444" s="945"/>
    </row>
    <row r="445" spans="1:11" hidden="1">
      <c r="A445" s="858">
        <v>0</v>
      </c>
      <c r="I445" s="946"/>
      <c r="J445" s="946"/>
      <c r="K445" s="945"/>
    </row>
    <row r="446" spans="1:11" hidden="1">
      <c r="A446" s="858">
        <v>0</v>
      </c>
      <c r="I446" s="946"/>
      <c r="J446" s="946"/>
      <c r="K446" s="945"/>
    </row>
    <row r="447" spans="1:11" hidden="1">
      <c r="A447" s="865">
        <v>0</v>
      </c>
      <c r="B447" s="865"/>
    </row>
    <row r="448" spans="1:11" hidden="1">
      <c r="A448" s="865">
        <v>0</v>
      </c>
      <c r="B448" s="865"/>
    </row>
    <row r="449" spans="1:11" hidden="1">
      <c r="A449" s="865">
        <v>0</v>
      </c>
      <c r="B449" s="865"/>
    </row>
    <row r="450" spans="1:11" hidden="1">
      <c r="A450" s="858">
        <v>0</v>
      </c>
      <c r="I450" s="946"/>
      <c r="J450" s="946"/>
      <c r="K450" s="945"/>
    </row>
    <row r="451" spans="1:11" hidden="1">
      <c r="A451" s="858">
        <v>0</v>
      </c>
      <c r="I451" s="946"/>
      <c r="J451" s="946"/>
      <c r="K451" s="945"/>
    </row>
    <row r="452" spans="1:11" hidden="1">
      <c r="A452" s="865">
        <v>0</v>
      </c>
      <c r="B452" s="865"/>
    </row>
    <row r="453" spans="1:11" hidden="1">
      <c r="A453" s="865">
        <v>0</v>
      </c>
      <c r="B453" s="865"/>
    </row>
    <row r="454" spans="1:11" hidden="1">
      <c r="A454" s="865">
        <v>0</v>
      </c>
      <c r="B454" s="865"/>
    </row>
    <row r="455" spans="1:11" hidden="1">
      <c r="A455" s="865">
        <v>0</v>
      </c>
      <c r="B455" s="865"/>
    </row>
    <row r="456" spans="1:11" hidden="1">
      <c r="A456" s="865">
        <v>0</v>
      </c>
      <c r="B456" s="865"/>
    </row>
    <row r="457" spans="1:11" hidden="1">
      <c r="A457" s="865">
        <v>0</v>
      </c>
      <c r="B457" s="865"/>
    </row>
    <row r="458" spans="1:11" hidden="1">
      <c r="A458" s="858">
        <v>0</v>
      </c>
      <c r="I458" s="946"/>
      <c r="J458" s="946"/>
      <c r="K458" s="945"/>
    </row>
    <row r="459" spans="1:11" hidden="1">
      <c r="A459" s="858">
        <v>0</v>
      </c>
      <c r="I459" s="946"/>
      <c r="J459" s="946"/>
      <c r="K459" s="945"/>
    </row>
    <row r="460" spans="1:11" hidden="1">
      <c r="A460" s="858">
        <v>0</v>
      </c>
      <c r="I460" s="946"/>
      <c r="J460" s="946"/>
      <c r="K460" s="945"/>
    </row>
    <row r="461" spans="1:11" hidden="1">
      <c r="A461" s="858">
        <v>0</v>
      </c>
      <c r="I461" s="946"/>
      <c r="J461" s="946"/>
      <c r="K461" s="945"/>
    </row>
    <row r="462" spans="1:11" hidden="1">
      <c r="A462" s="858">
        <v>0</v>
      </c>
      <c r="I462" s="946"/>
      <c r="J462" s="946"/>
      <c r="K462" s="945"/>
    </row>
    <row r="463" spans="1:11" hidden="1">
      <c r="A463" s="858">
        <v>0</v>
      </c>
      <c r="I463" s="946"/>
      <c r="J463" s="946"/>
      <c r="K463" s="945"/>
    </row>
    <row r="464" spans="1:11" hidden="1">
      <c r="A464" s="865">
        <v>0</v>
      </c>
      <c r="B464" s="865"/>
    </row>
    <row r="465" spans="1:11" hidden="1"/>
    <row r="466" spans="1:11" hidden="1">
      <c r="A466" s="858">
        <v>0</v>
      </c>
      <c r="I466" s="946"/>
      <c r="J466" s="946"/>
      <c r="K466" s="945"/>
    </row>
    <row r="467" spans="1:11" hidden="1">
      <c r="A467" s="858">
        <v>0</v>
      </c>
      <c r="I467" s="946"/>
      <c r="J467" s="946"/>
      <c r="K467" s="945"/>
    </row>
    <row r="468" spans="1:11" hidden="1"/>
    <row r="469" spans="1:11" hidden="1"/>
    <row r="470" spans="1:11" hidden="1">
      <c r="A470" s="858">
        <v>0</v>
      </c>
      <c r="I470" s="946"/>
      <c r="J470" s="946"/>
      <c r="K470" s="945"/>
    </row>
    <row r="471" spans="1:11" hidden="1">
      <c r="A471" s="858">
        <v>0</v>
      </c>
      <c r="I471" s="946"/>
      <c r="J471" s="946"/>
      <c r="K471" s="945"/>
    </row>
    <row r="472" spans="1:11" hidden="1">
      <c r="A472" s="858">
        <v>0</v>
      </c>
      <c r="I472" s="946"/>
      <c r="J472" s="946"/>
      <c r="K472" s="945"/>
    </row>
    <row r="473" spans="1:11" hidden="1">
      <c r="A473" s="858">
        <v>0</v>
      </c>
      <c r="I473" s="946"/>
      <c r="J473" s="946"/>
      <c r="K473" s="945"/>
    </row>
    <row r="474" spans="1:11" hidden="1">
      <c r="A474" s="858">
        <v>0</v>
      </c>
      <c r="I474" s="946"/>
      <c r="J474" s="946"/>
      <c r="K474" s="945"/>
    </row>
    <row r="475" spans="1:11" hidden="1">
      <c r="A475" s="858">
        <v>0</v>
      </c>
      <c r="I475" s="946"/>
      <c r="J475" s="946"/>
      <c r="K475" s="945"/>
    </row>
    <row r="476" spans="1:11" hidden="1">
      <c r="A476" s="858">
        <v>0</v>
      </c>
      <c r="I476" s="946"/>
      <c r="J476" s="946"/>
      <c r="K476" s="945"/>
    </row>
    <row r="477" spans="1:11" hidden="1">
      <c r="A477" s="858">
        <v>0</v>
      </c>
      <c r="I477" s="946"/>
      <c r="J477" s="946"/>
      <c r="K477" s="945"/>
    </row>
    <row r="478" spans="1:11" hidden="1"/>
    <row r="479" spans="1:11" hidden="1">
      <c r="A479" s="858">
        <v>0</v>
      </c>
      <c r="I479" s="946"/>
      <c r="J479" s="946"/>
      <c r="K479" s="945"/>
    </row>
    <row r="480" spans="1:11" hidden="1">
      <c r="A480" s="858">
        <v>0</v>
      </c>
      <c r="I480" s="946"/>
      <c r="J480" s="946"/>
      <c r="K480" s="945"/>
    </row>
    <row r="481" spans="1:11" hidden="1">
      <c r="A481" s="858">
        <v>0</v>
      </c>
      <c r="I481" s="946"/>
      <c r="J481" s="946"/>
      <c r="K481" s="945"/>
    </row>
    <row r="482" spans="1:11" hidden="1">
      <c r="A482" s="858">
        <v>0</v>
      </c>
      <c r="I482" s="946"/>
      <c r="J482" s="946"/>
      <c r="K482" s="945"/>
    </row>
    <row r="483" spans="1:11" hidden="1">
      <c r="A483" s="858">
        <v>0</v>
      </c>
      <c r="I483" s="946"/>
      <c r="J483" s="946"/>
      <c r="K483" s="945"/>
    </row>
    <row r="484" spans="1:11" hidden="1">
      <c r="A484" s="858">
        <v>0</v>
      </c>
      <c r="I484" s="946"/>
      <c r="J484" s="946"/>
      <c r="K484" s="945"/>
    </row>
    <row r="485" spans="1:11" hidden="1"/>
    <row r="486" spans="1:11" hidden="1"/>
    <row r="487" spans="1:11" hidden="1"/>
    <row r="488" spans="1:11" hidden="1"/>
    <row r="489" spans="1:11" hidden="1"/>
    <row r="490" spans="1:11" hidden="1">
      <c r="A490" s="858">
        <v>0</v>
      </c>
      <c r="I490" s="946"/>
      <c r="J490" s="946"/>
      <c r="K490" s="945"/>
    </row>
    <row r="491" spans="1:11" hidden="1">
      <c r="A491" s="858">
        <v>0</v>
      </c>
      <c r="I491" s="946"/>
      <c r="J491" s="946"/>
      <c r="K491" s="945"/>
    </row>
    <row r="492" spans="1:11" hidden="1">
      <c r="A492" s="858">
        <v>0</v>
      </c>
      <c r="I492" s="946"/>
      <c r="J492" s="946"/>
      <c r="K492" s="945"/>
    </row>
    <row r="493" spans="1:11" hidden="1">
      <c r="A493" s="858">
        <v>0</v>
      </c>
      <c r="I493" s="946"/>
      <c r="J493" s="946"/>
      <c r="K493" s="945"/>
    </row>
    <row r="494" spans="1:11" hidden="1">
      <c r="A494" s="858">
        <v>0</v>
      </c>
      <c r="I494" s="946"/>
      <c r="J494" s="946"/>
      <c r="K494" s="945"/>
    </row>
    <row r="495" spans="1:11" hidden="1">
      <c r="A495" s="858">
        <v>0</v>
      </c>
      <c r="I495" s="946"/>
      <c r="J495" s="946"/>
      <c r="K495" s="945"/>
    </row>
    <row r="496" spans="1:11" hidden="1">
      <c r="A496" s="858">
        <v>0</v>
      </c>
      <c r="I496" s="946"/>
      <c r="J496" s="946"/>
      <c r="K496" s="945"/>
    </row>
    <row r="497" spans="1:11" hidden="1">
      <c r="A497" s="858">
        <v>0</v>
      </c>
      <c r="I497" s="946"/>
      <c r="J497" s="946"/>
      <c r="K497" s="945"/>
    </row>
    <row r="498" spans="1:11" hidden="1"/>
    <row r="499" spans="1:11" hidden="1">
      <c r="A499" s="858">
        <v>0</v>
      </c>
      <c r="I499" s="946"/>
      <c r="J499" s="946"/>
      <c r="K499" s="945"/>
    </row>
    <row r="500" spans="1:11" hidden="1">
      <c r="A500" s="858">
        <v>0</v>
      </c>
      <c r="I500" s="946"/>
      <c r="J500" s="946"/>
      <c r="K500" s="945"/>
    </row>
    <row r="501" spans="1:11" hidden="1">
      <c r="A501" s="858">
        <v>0</v>
      </c>
      <c r="I501" s="946"/>
      <c r="J501" s="946"/>
      <c r="K501" s="945"/>
    </row>
    <row r="502" spans="1:11" hidden="1">
      <c r="A502" s="858">
        <v>0</v>
      </c>
      <c r="I502" s="946"/>
      <c r="J502" s="946"/>
      <c r="K502" s="945"/>
    </row>
    <row r="503" spans="1:11" hidden="1">
      <c r="A503" s="858">
        <v>0</v>
      </c>
      <c r="I503" s="946"/>
      <c r="J503" s="946"/>
      <c r="K503" s="945"/>
    </row>
    <row r="504" spans="1:11" hidden="1">
      <c r="A504" s="858">
        <v>0</v>
      </c>
      <c r="I504" s="946"/>
      <c r="J504" s="946"/>
      <c r="K504" s="945"/>
    </row>
    <row r="505" spans="1:11" hidden="1">
      <c r="A505" s="858">
        <v>0</v>
      </c>
      <c r="I505" s="946"/>
      <c r="J505" s="946"/>
      <c r="K505" s="945"/>
    </row>
    <row r="506" spans="1:11" hidden="1"/>
    <row r="507" spans="1:11" hidden="1"/>
    <row r="508" spans="1:11" hidden="1"/>
    <row r="509" spans="1:11" hidden="1"/>
    <row r="510" spans="1:11" hidden="1"/>
    <row r="511" spans="1:11" hidden="1"/>
    <row r="512" spans="1:11" hidden="1"/>
    <row r="513" spans="1:11" hidden="1"/>
    <row r="514" spans="1:11" hidden="1"/>
    <row r="515" spans="1:11" hidden="1">
      <c r="A515" s="858">
        <v>0</v>
      </c>
      <c r="I515" s="946"/>
      <c r="J515" s="946"/>
      <c r="K515" s="945"/>
    </row>
    <row r="516" spans="1:11" hidden="1">
      <c r="A516" s="858">
        <v>0</v>
      </c>
      <c r="I516" s="946"/>
      <c r="J516" s="946"/>
      <c r="K516" s="945"/>
    </row>
    <row r="517" spans="1:11" hidden="1">
      <c r="A517" s="858">
        <v>0</v>
      </c>
      <c r="I517" s="946"/>
      <c r="J517" s="946"/>
      <c r="K517" s="945"/>
    </row>
    <row r="518" spans="1:11" hidden="1">
      <c r="A518" s="858">
        <v>0</v>
      </c>
      <c r="I518" s="946"/>
      <c r="J518" s="946"/>
      <c r="K518" s="945"/>
    </row>
    <row r="519" spans="1:11" hidden="1">
      <c r="A519" s="858">
        <v>0</v>
      </c>
      <c r="I519" s="946"/>
      <c r="J519" s="946"/>
      <c r="K519" s="945"/>
    </row>
    <row r="520" spans="1:11" hidden="1">
      <c r="A520" s="858">
        <v>0</v>
      </c>
      <c r="I520" s="946"/>
      <c r="J520" s="946"/>
      <c r="K520" s="945"/>
    </row>
    <row r="521" spans="1:11" hidden="1">
      <c r="A521" s="858">
        <v>0</v>
      </c>
      <c r="I521" s="946"/>
      <c r="J521" s="946"/>
      <c r="K521" s="945"/>
    </row>
    <row r="522" spans="1:11" hidden="1">
      <c r="A522" s="858">
        <v>0</v>
      </c>
      <c r="I522" s="946"/>
      <c r="J522" s="946"/>
      <c r="K522" s="945"/>
    </row>
    <row r="523" spans="1:11" hidden="1"/>
    <row r="524" spans="1:11" hidden="1"/>
    <row r="525" spans="1:11" hidden="1"/>
    <row r="526" spans="1:11" hidden="1"/>
    <row r="527" spans="1:11" hidden="1">
      <c r="A527" s="858">
        <v>0</v>
      </c>
      <c r="I527" s="946"/>
      <c r="J527" s="946"/>
      <c r="K527" s="945"/>
    </row>
    <row r="528" spans="1:11" hidden="1">
      <c r="A528" s="858">
        <v>0</v>
      </c>
      <c r="I528" s="946"/>
      <c r="J528" s="946"/>
      <c r="K528" s="945"/>
    </row>
    <row r="529" spans="1:11" hidden="1">
      <c r="A529" s="858">
        <v>0</v>
      </c>
      <c r="I529" s="946"/>
      <c r="J529" s="946"/>
      <c r="K529" s="945"/>
    </row>
    <row r="530" spans="1:11" hidden="1">
      <c r="A530" s="858">
        <v>0</v>
      </c>
      <c r="I530" s="946"/>
      <c r="J530" s="946"/>
      <c r="K530" s="945"/>
    </row>
    <row r="531" spans="1:11" hidden="1">
      <c r="A531" s="858">
        <v>0</v>
      </c>
      <c r="I531" s="946"/>
      <c r="J531" s="946"/>
      <c r="K531" s="945"/>
    </row>
    <row r="532" spans="1:11" hidden="1">
      <c r="A532" s="858">
        <v>0</v>
      </c>
      <c r="I532" s="946"/>
      <c r="J532" s="946"/>
      <c r="K532" s="945"/>
    </row>
    <row r="533" spans="1:11" hidden="1">
      <c r="A533" s="858">
        <v>0</v>
      </c>
      <c r="I533" s="946"/>
      <c r="J533" s="946"/>
      <c r="K533" s="945"/>
    </row>
    <row r="534" spans="1:11" hidden="1">
      <c r="A534" s="858">
        <v>0</v>
      </c>
      <c r="I534" s="946"/>
      <c r="J534" s="946"/>
      <c r="K534" s="945"/>
    </row>
    <row r="535" spans="1:11" hidden="1"/>
    <row r="536" spans="1:11" hidden="1"/>
    <row r="537" spans="1:11" hidden="1">
      <c r="A537" s="858">
        <v>0</v>
      </c>
      <c r="I537" s="946"/>
      <c r="J537" s="946"/>
      <c r="K537" s="945"/>
    </row>
    <row r="538" spans="1:11" hidden="1">
      <c r="A538" s="858">
        <v>0</v>
      </c>
      <c r="I538" s="946"/>
      <c r="J538" s="946"/>
      <c r="K538" s="945"/>
    </row>
    <row r="539" spans="1:11" hidden="1"/>
    <row r="540" spans="1:11" hidden="1"/>
    <row r="541" spans="1:11" hidden="1">
      <c r="A541" s="858">
        <v>0</v>
      </c>
      <c r="I541" s="946"/>
      <c r="J541" s="946"/>
      <c r="K541" s="945"/>
    </row>
    <row r="542" spans="1:11" hidden="1">
      <c r="A542" s="858">
        <v>0</v>
      </c>
      <c r="I542" s="946"/>
      <c r="J542" s="946"/>
      <c r="K542" s="945"/>
    </row>
    <row r="543" spans="1:11" hidden="1">
      <c r="A543" s="858">
        <v>0</v>
      </c>
      <c r="I543" s="946"/>
      <c r="J543" s="946"/>
      <c r="K543" s="945"/>
    </row>
    <row r="544" spans="1:11" hidden="1">
      <c r="A544" s="858">
        <v>0</v>
      </c>
      <c r="I544" s="946"/>
      <c r="J544" s="946"/>
      <c r="K544" s="945"/>
    </row>
    <row r="545" spans="1:11" hidden="1"/>
    <row r="546" spans="1:11" hidden="1"/>
    <row r="547" spans="1:11" hidden="1">
      <c r="A547" s="858">
        <v>0</v>
      </c>
      <c r="I547" s="946"/>
      <c r="J547" s="946"/>
      <c r="K547" s="945"/>
    </row>
    <row r="548" spans="1:11" hidden="1">
      <c r="A548" s="858">
        <v>0</v>
      </c>
      <c r="I548" s="946"/>
      <c r="J548" s="946"/>
      <c r="K548" s="945"/>
    </row>
    <row r="549" spans="1:11" hidden="1"/>
    <row r="550" spans="1:11" hidden="1"/>
    <row r="551" spans="1:11" hidden="1"/>
    <row r="552" spans="1:11" hidden="1"/>
    <row r="553" spans="1:11" hidden="1">
      <c r="A553" s="858">
        <v>0</v>
      </c>
      <c r="I553" s="946"/>
      <c r="J553" s="946"/>
      <c r="K553" s="945"/>
    </row>
    <row r="554" spans="1:11" hidden="1">
      <c r="A554" s="858">
        <v>0</v>
      </c>
      <c r="I554" s="946"/>
      <c r="J554" s="946"/>
      <c r="K554" s="945"/>
    </row>
    <row r="555" spans="1:11" hidden="1">
      <c r="A555" s="858">
        <v>0</v>
      </c>
      <c r="I555" s="946"/>
      <c r="J555" s="946"/>
      <c r="K555" s="945"/>
    </row>
    <row r="556" spans="1:11" hidden="1">
      <c r="A556" s="858">
        <v>0</v>
      </c>
      <c r="I556" s="946"/>
      <c r="J556" s="946"/>
      <c r="K556" s="945"/>
    </row>
    <row r="557" spans="1:11" hidden="1"/>
    <row r="558" spans="1:11" hidden="1"/>
    <row r="559" spans="1:11" hidden="1">
      <c r="A559" s="858">
        <v>0</v>
      </c>
      <c r="I559" s="946"/>
      <c r="J559" s="946"/>
      <c r="K559" s="945"/>
    </row>
    <row r="560" spans="1:11" hidden="1">
      <c r="A560" s="858">
        <v>0</v>
      </c>
      <c r="I560" s="946"/>
      <c r="J560" s="946"/>
      <c r="K560" s="945"/>
    </row>
    <row r="561" spans="1:15" hidden="1">
      <c r="A561" s="858">
        <v>0</v>
      </c>
      <c r="I561" s="946"/>
      <c r="J561" s="946"/>
      <c r="K561" s="945"/>
    </row>
    <row r="562" spans="1:15" hidden="1">
      <c r="A562" s="858">
        <v>0</v>
      </c>
      <c r="I562" s="946"/>
      <c r="J562" s="946"/>
      <c r="K562" s="945"/>
    </row>
    <row r="563" spans="1:15" hidden="1">
      <c r="A563" s="858">
        <v>0</v>
      </c>
      <c r="I563" s="946"/>
      <c r="J563" s="946"/>
      <c r="K563" s="945"/>
    </row>
    <row r="564" spans="1:15" hidden="1">
      <c r="A564" s="858">
        <v>0</v>
      </c>
      <c r="I564" s="946"/>
      <c r="J564" s="946"/>
      <c r="K564" s="945"/>
    </row>
    <row r="565" spans="1:15" hidden="1">
      <c r="A565" s="858">
        <v>0</v>
      </c>
      <c r="I565" s="946"/>
      <c r="J565" s="946"/>
      <c r="K565" s="945"/>
    </row>
    <row r="566" spans="1:15" hidden="1">
      <c r="A566" s="858">
        <v>0</v>
      </c>
      <c r="I566" s="946"/>
      <c r="J566" s="946"/>
      <c r="K566" s="945"/>
    </row>
    <row r="567" spans="1:15" hidden="1">
      <c r="A567" s="858">
        <v>0</v>
      </c>
      <c r="I567" s="946"/>
      <c r="J567" s="946"/>
      <c r="K567" s="945"/>
    </row>
    <row r="568" spans="1:15" hidden="1">
      <c r="A568" s="858">
        <v>0</v>
      </c>
      <c r="I568" s="946"/>
      <c r="J568" s="946"/>
      <c r="K568" s="945"/>
    </row>
    <row r="569" spans="1:15" hidden="1">
      <c r="A569" s="858">
        <v>0</v>
      </c>
      <c r="I569" s="946"/>
      <c r="J569" s="946"/>
      <c r="K569" s="945"/>
    </row>
    <row r="570" spans="1:15" hidden="1">
      <c r="A570" s="858">
        <v>0</v>
      </c>
      <c r="I570" s="946"/>
      <c r="J570" s="946"/>
      <c r="K570" s="945"/>
    </row>
    <row r="571" spans="1:15" hidden="1">
      <c r="A571" s="858">
        <v>0</v>
      </c>
      <c r="I571" s="946"/>
      <c r="J571" s="946"/>
      <c r="K571" s="945"/>
    </row>
    <row r="572" spans="1:15" hidden="1">
      <c r="A572" s="858">
        <v>0</v>
      </c>
      <c r="I572" s="946"/>
      <c r="J572" s="946"/>
      <c r="K572" s="945"/>
    </row>
    <row r="573" spans="1:15" hidden="1">
      <c r="A573" s="858">
        <v>0</v>
      </c>
      <c r="I573" s="946"/>
      <c r="J573" s="946"/>
      <c r="K573" s="945"/>
    </row>
    <row r="574" spans="1:15" hidden="1">
      <c r="A574" s="858">
        <v>0</v>
      </c>
      <c r="I574" s="946"/>
      <c r="J574" s="946"/>
      <c r="K574" s="945"/>
      <c r="N574" s="865" t="e">
        <f>O574*#REF!*J574+1.5</f>
        <v>#REF!</v>
      </c>
      <c r="O574" s="865">
        <v>57.8</v>
      </c>
    </row>
    <row r="575" spans="1:15" hidden="1"/>
    <row r="576" spans="1:15" hidden="1"/>
    <row r="577" spans="1:11" hidden="1"/>
    <row r="578" spans="1:11" hidden="1"/>
    <row r="579" spans="1:11" hidden="1"/>
    <row r="580" spans="1:11" hidden="1"/>
    <row r="581" spans="1:11" hidden="1"/>
    <row r="582" spans="1:11" hidden="1">
      <c r="A582" s="858">
        <v>0</v>
      </c>
      <c r="I582" s="946"/>
      <c r="J582" s="946"/>
      <c r="K582" s="945"/>
    </row>
    <row r="583" spans="1:11" hidden="1">
      <c r="A583" s="858">
        <v>0</v>
      </c>
      <c r="I583" s="946"/>
      <c r="J583" s="946"/>
      <c r="K583" s="945"/>
    </row>
    <row r="584" spans="1:11" hidden="1">
      <c r="A584" s="858">
        <v>0</v>
      </c>
      <c r="I584" s="946"/>
      <c r="J584" s="946"/>
      <c r="K584" s="945"/>
    </row>
    <row r="585" spans="1:11" hidden="1">
      <c r="A585" s="858">
        <v>0</v>
      </c>
      <c r="I585" s="946"/>
      <c r="J585" s="946"/>
      <c r="K585" s="945"/>
    </row>
    <row r="586" spans="1:11" hidden="1"/>
    <row r="587" spans="1:11" hidden="1">
      <c r="A587" s="858">
        <v>0</v>
      </c>
      <c r="I587" s="946"/>
      <c r="J587" s="946"/>
      <c r="K587" s="945"/>
    </row>
    <row r="588" spans="1:11" hidden="1"/>
    <row r="589" spans="1:11" hidden="1">
      <c r="A589" s="858">
        <v>0</v>
      </c>
      <c r="I589" s="946"/>
      <c r="J589" s="946"/>
      <c r="K589" s="945"/>
    </row>
  </sheetData>
  <sheetProtection sheet="1" objects="1" scenarios="1" sort="0" autoFilter="0"/>
  <autoFilter ref="A1:A589">
    <filterColumn colId="0">
      <filters>
        <filter val="1"/>
        <filter val="sect"/>
        <filter val="subsect"/>
      </filters>
    </filterColumn>
  </autoFilter>
  <mergeCells count="25">
    <mergeCell ref="C221:K221"/>
    <mergeCell ref="C79:K79"/>
    <mergeCell ref="C39:K39"/>
    <mergeCell ref="C163:K163"/>
    <mergeCell ref="C210:K210"/>
    <mergeCell ref="C217:K217"/>
    <mergeCell ref="C100:K100"/>
    <mergeCell ref="C113:K113"/>
    <mergeCell ref="C131:K131"/>
    <mergeCell ref="C137:K137"/>
    <mergeCell ref="C146:K146"/>
    <mergeCell ref="C191:K191"/>
    <mergeCell ref="C90:K90"/>
    <mergeCell ref="C154:K154"/>
    <mergeCell ref="C124:K124"/>
    <mergeCell ref="C178:K178"/>
    <mergeCell ref="C52:K52"/>
    <mergeCell ref="C66:K66"/>
    <mergeCell ref="C6:K6"/>
    <mergeCell ref="C7:K7"/>
    <mergeCell ref="C8:K8"/>
    <mergeCell ref="C11:K11"/>
    <mergeCell ref="C22:K22"/>
    <mergeCell ref="C12:K12"/>
    <mergeCell ref="C13:K13"/>
  </mergeCells>
  <phoneticPr fontId="132" type="noConversion"/>
  <pageMargins left="0.59027777777777779" right="0.59027777777777779" top="0.59097222222222223" bottom="0.59097222222222223" header="0.31527777777777777" footer="0.31527777777777777"/>
  <pageSetup paperSize="9" firstPageNumber="40" orientation="portrait" useFirstPageNumber="1" horizontalDpi="300" verticalDpi="300" r:id="rId1"/>
  <headerFooter alignWithMargins="0">
    <oddHeader>&amp;C&amp;"Monotype Corsiva,Обычный"&amp;11ДІАМЕБ - Ваш партнер в лабораторній діагностиці !</oddHeader>
    <oddFooter>&amp;LГематологія&amp;C- &amp;P -&amp;RГематологія</oddFooter>
  </headerFooter>
  <rowBreaks count="1" manualBreakCount="1">
    <brk id="61" max="16383" man="1"/>
  </rowBreaks>
</worksheet>
</file>

<file path=xl/worksheets/sheet16.xml><?xml version="1.0" encoding="utf-8"?>
<worksheet xmlns="http://schemas.openxmlformats.org/spreadsheetml/2006/main" xmlns:r="http://schemas.openxmlformats.org/officeDocument/2006/relationships">
  <sheetPr codeName="Лист17" filterMode="1"/>
  <dimension ref="A1:IW627"/>
  <sheetViews>
    <sheetView workbookViewId="0">
      <pane ySplit="3" topLeftCell="A48" activePane="bottomLeft" state="frozen"/>
      <selection activeCell="C65" sqref="C65:K65"/>
      <selection pane="bottomLeft" activeCell="C65" sqref="C65:K65"/>
    </sheetView>
  </sheetViews>
  <sheetFormatPr defaultColWidth="9.140625" defaultRowHeight="13.5" outlineLevelCol="1"/>
  <cols>
    <col min="1" max="1" width="9.140625" style="1010" customWidth="1" outlineLevel="1"/>
    <col min="2" max="2" width="12.42578125" style="1010" bestFit="1" customWidth="1" outlineLevel="1"/>
    <col min="3" max="3" width="9.140625" style="1011"/>
    <col min="4" max="4" width="7.140625" style="1012" customWidth="1"/>
    <col min="5" max="5" width="35.85546875" style="1013" customWidth="1"/>
    <col min="6" max="7" width="9.140625" style="1014" hidden="1" customWidth="1" outlineLevel="1"/>
    <col min="8" max="8" width="8.42578125" style="1010" customWidth="1" collapsed="1"/>
    <col min="9" max="9" width="8.42578125" style="1015" customWidth="1"/>
    <col min="10" max="10" width="7.85546875" style="1016" customWidth="1"/>
    <col min="11" max="11" width="10.85546875" style="1017" customWidth="1"/>
    <col min="12" max="12" width="7.85546875" style="1018" customWidth="1"/>
    <col min="13" max="13" width="9.140625" style="1019" hidden="1" customWidth="1"/>
    <col min="14" max="15" width="9.140625" style="1020" hidden="1" customWidth="1"/>
    <col min="16" max="16384" width="9.140625" style="1020"/>
  </cols>
  <sheetData>
    <row r="1" spans="1:15" s="1025" customFormat="1" ht="32.25" customHeight="1">
      <c r="A1" s="75" t="s">
        <v>8669</v>
      </c>
      <c r="B1" s="75" t="s">
        <v>10721</v>
      </c>
      <c r="C1" s="294" t="s">
        <v>8670</v>
      </c>
      <c r="D1" s="295" t="s">
        <v>4736</v>
      </c>
      <c r="E1" s="296" t="s">
        <v>8672</v>
      </c>
      <c r="F1" s="297" t="s">
        <v>8673</v>
      </c>
      <c r="G1" s="297" t="s">
        <v>8674</v>
      </c>
      <c r="H1" s="826" t="s">
        <v>6288</v>
      </c>
      <c r="I1" s="826" t="s">
        <v>6289</v>
      </c>
      <c r="J1" s="1021" t="s">
        <v>5622</v>
      </c>
      <c r="K1" s="1022" t="s">
        <v>9421</v>
      </c>
      <c r="L1" s="1023" t="s">
        <v>8677</v>
      </c>
      <c r="M1" s="1024">
        <v>2010</v>
      </c>
      <c r="N1" s="1025">
        <v>2011</v>
      </c>
      <c r="O1" s="1025">
        <v>2012</v>
      </c>
    </row>
    <row r="2" spans="1:15" s="1025" customFormat="1" ht="12.75" hidden="1" customHeight="1">
      <c r="A2" s="75" t="s">
        <v>8678</v>
      </c>
      <c r="B2" s="75"/>
      <c r="C2" s="294" t="s">
        <v>8670</v>
      </c>
      <c r="D2" s="305" t="s">
        <v>4736</v>
      </c>
      <c r="E2" s="296" t="s">
        <v>8672</v>
      </c>
      <c r="F2" s="297" t="s">
        <v>8673</v>
      </c>
      <c r="G2" s="297" t="s">
        <v>8674</v>
      </c>
      <c r="H2" s="296" t="s">
        <v>4742</v>
      </c>
      <c r="I2" s="296" t="s">
        <v>6290</v>
      </c>
      <c r="J2" s="299" t="s">
        <v>5626</v>
      </c>
      <c r="K2" s="86" t="s">
        <v>8680</v>
      </c>
      <c r="L2" s="86" t="s">
        <v>8682</v>
      </c>
      <c r="M2" s="1024"/>
    </row>
    <row r="3" spans="1:15" s="1025" customFormat="1" ht="12.75" hidden="1" customHeight="1">
      <c r="A3" s="75" t="s">
        <v>8678</v>
      </c>
      <c r="B3" s="75"/>
      <c r="C3" s="294" t="s">
        <v>8670</v>
      </c>
      <c r="D3" s="305" t="s">
        <v>4736</v>
      </c>
      <c r="E3" s="296" t="s">
        <v>8672</v>
      </c>
      <c r="F3" s="297" t="s">
        <v>8673</v>
      </c>
      <c r="G3" s="297" t="s">
        <v>8674</v>
      </c>
      <c r="H3" s="296" t="s">
        <v>4746</v>
      </c>
      <c r="I3" s="296" t="s">
        <v>5628</v>
      </c>
      <c r="J3" s="299" t="s">
        <v>6291</v>
      </c>
      <c r="K3" s="86" t="s">
        <v>8685</v>
      </c>
      <c r="L3" s="86" t="s">
        <v>8687</v>
      </c>
      <c r="M3" s="1024"/>
    </row>
    <row r="5" spans="1:15">
      <c r="C5" s="1010"/>
    </row>
    <row r="6" spans="1:15" s="1027" customFormat="1" ht="45.75">
      <c r="A6" s="309" t="s">
        <v>8688</v>
      </c>
      <c r="B6" s="874"/>
      <c r="C6" s="2735" t="s">
        <v>9526</v>
      </c>
      <c r="D6" s="2735"/>
      <c r="E6" s="2735"/>
      <c r="F6" s="2735"/>
      <c r="G6" s="2735"/>
      <c r="H6" s="2735"/>
      <c r="I6" s="2735"/>
      <c r="J6" s="2735"/>
      <c r="K6" s="2735"/>
      <c r="L6" s="2735"/>
      <c r="M6" s="1026"/>
    </row>
    <row r="7" spans="1:15" s="1027" customFormat="1" ht="45.75" hidden="1">
      <c r="A7" s="309" t="s">
        <v>8689</v>
      </c>
      <c r="B7" s="874"/>
      <c r="C7" s="2735" t="s">
        <v>6292</v>
      </c>
      <c r="D7" s="2735"/>
      <c r="E7" s="2735"/>
      <c r="F7" s="2735"/>
      <c r="G7" s="2735"/>
      <c r="H7" s="2735"/>
      <c r="I7" s="2735"/>
      <c r="J7" s="2735"/>
      <c r="K7" s="2735"/>
      <c r="L7" s="2735"/>
      <c r="M7" s="1026"/>
    </row>
    <row r="8" spans="1:15" s="1027" customFormat="1" ht="45.75" hidden="1">
      <c r="A8" s="309" t="s">
        <v>8689</v>
      </c>
      <c r="B8" s="874"/>
      <c r="C8" s="2735" t="s">
        <v>6293</v>
      </c>
      <c r="D8" s="2735"/>
      <c r="E8" s="2735"/>
      <c r="F8" s="2735"/>
      <c r="G8" s="2735"/>
      <c r="H8" s="2735"/>
      <c r="I8" s="2735"/>
      <c r="J8" s="2735"/>
      <c r="K8" s="2735"/>
      <c r="L8" s="2735"/>
      <c r="M8" s="1026"/>
    </row>
    <row r="9" spans="1:15" s="1037" customFormat="1">
      <c r="A9" s="1028"/>
      <c r="B9" s="1028"/>
      <c r="C9" s="1028"/>
      <c r="D9" s="1029"/>
      <c r="E9" s="1030"/>
      <c r="F9" s="1031"/>
      <c r="G9" s="1031"/>
      <c r="H9" s="1029"/>
      <c r="I9" s="1032"/>
      <c r="J9" s="1033"/>
      <c r="K9" s="1034"/>
      <c r="L9" s="1035"/>
      <c r="M9" s="1036"/>
    </row>
    <row r="10" spans="1:15">
      <c r="D10" s="1038"/>
      <c r="E10" s="1039"/>
      <c r="F10" s="1040"/>
      <c r="G10" s="1040"/>
      <c r="H10" s="1038"/>
      <c r="I10" s="1041"/>
      <c r="J10" s="1042"/>
      <c r="K10" s="1043"/>
      <c r="L10" s="1044"/>
    </row>
    <row r="11" spans="1:15" s="1046" customFormat="1" ht="27.75" customHeight="1">
      <c r="A11" s="88" t="s">
        <v>8692</v>
      </c>
      <c r="B11" s="1245"/>
      <c r="C11" s="2730" t="s">
        <v>9528</v>
      </c>
      <c r="D11" s="2730"/>
      <c r="E11" s="2730"/>
      <c r="F11" s="2730"/>
      <c r="G11" s="2730"/>
      <c r="H11" s="2730"/>
      <c r="I11" s="2730"/>
      <c r="J11" s="2730"/>
      <c r="K11" s="2730"/>
      <c r="L11" s="2730"/>
      <c r="M11" s="1045"/>
    </row>
    <row r="12" spans="1:15" s="1046" customFormat="1" ht="12.75" hidden="1" customHeight="1">
      <c r="A12" s="88" t="s">
        <v>8690</v>
      </c>
      <c r="B12" s="88"/>
      <c r="C12" s="2697" t="s">
        <v>6294</v>
      </c>
      <c r="D12" s="2697"/>
      <c r="E12" s="2697"/>
      <c r="F12" s="2697"/>
      <c r="G12" s="2697"/>
      <c r="H12" s="2697"/>
      <c r="I12" s="2697"/>
      <c r="J12" s="2697"/>
      <c r="K12" s="2697"/>
      <c r="L12" s="2697"/>
      <c r="M12" s="1045"/>
    </row>
    <row r="13" spans="1:15" s="1046" customFormat="1" ht="12.75" hidden="1" customHeight="1">
      <c r="A13" s="88" t="s">
        <v>8690</v>
      </c>
      <c r="B13" s="88"/>
      <c r="C13" s="2697" t="s">
        <v>6295</v>
      </c>
      <c r="D13" s="2697"/>
      <c r="E13" s="2697"/>
      <c r="F13" s="2697"/>
      <c r="G13" s="2697"/>
      <c r="H13" s="2697"/>
      <c r="I13" s="2697"/>
      <c r="J13" s="2697"/>
      <c r="K13" s="2697"/>
      <c r="L13" s="2697"/>
      <c r="M13" s="1045"/>
    </row>
    <row r="14" spans="1:15" ht="25.5">
      <c r="A14" s="1047">
        <v>1</v>
      </c>
      <c r="B14" s="1073"/>
      <c r="C14" s="1048" t="s">
        <v>8615</v>
      </c>
      <c r="D14" s="1049" t="s">
        <v>6296</v>
      </c>
      <c r="E14" s="1050" t="s">
        <v>6297</v>
      </c>
      <c r="F14" s="1051" t="s">
        <v>6298</v>
      </c>
      <c r="G14" s="1051" t="s">
        <v>6299</v>
      </c>
      <c r="H14" s="1049" t="s">
        <v>6300</v>
      </c>
      <c r="I14" s="1052">
        <v>200</v>
      </c>
      <c r="J14" s="1053" t="e">
        <f t="shared" ref="J14:J20" si="0">K14/I14</f>
        <v>#REF!</v>
      </c>
      <c r="K14" s="1054" t="e">
        <f>L14*#REF!</f>
        <v>#REF!</v>
      </c>
      <c r="L14" s="1055" t="e">
        <f>O14*#REF!+1.5</f>
        <v>#REF!</v>
      </c>
      <c r="M14" s="1019">
        <v>17.12</v>
      </c>
      <c r="N14" s="1019">
        <v>17.12</v>
      </c>
      <c r="O14" s="1019">
        <v>17.12</v>
      </c>
    </row>
    <row r="15" spans="1:15" ht="25.5">
      <c r="A15" s="1047">
        <v>1</v>
      </c>
      <c r="B15" s="1072"/>
      <c r="C15" s="1056" t="s">
        <v>8615</v>
      </c>
      <c r="D15" s="1057" t="s">
        <v>6301</v>
      </c>
      <c r="E15" s="1058" t="s">
        <v>6302</v>
      </c>
      <c r="F15" s="1059" t="s">
        <v>6303</v>
      </c>
      <c r="G15" s="1059" t="s">
        <v>6304</v>
      </c>
      <c r="H15" s="1057" t="s">
        <v>6305</v>
      </c>
      <c r="I15" s="1060">
        <v>500</v>
      </c>
      <c r="J15" s="1061" t="e">
        <f t="shared" si="0"/>
        <v>#REF!</v>
      </c>
      <c r="K15" s="1062" t="e">
        <f>L15*#REF!</f>
        <v>#REF!</v>
      </c>
      <c r="L15" s="1063" t="e">
        <f>O15*#REF!+1.5</f>
        <v>#REF!</v>
      </c>
      <c r="M15" s="1019">
        <v>23.81</v>
      </c>
      <c r="N15" s="1019">
        <v>23.81</v>
      </c>
      <c r="O15" s="1019">
        <v>23.81</v>
      </c>
    </row>
    <row r="16" spans="1:15" ht="25.5">
      <c r="A16" s="2109">
        <v>1</v>
      </c>
      <c r="C16" s="2114" t="s">
        <v>8615</v>
      </c>
      <c r="D16" s="2115" t="s">
        <v>6306</v>
      </c>
      <c r="E16" s="2116" t="s">
        <v>8643</v>
      </c>
      <c r="F16" s="2112" t="s">
        <v>6307</v>
      </c>
      <c r="G16" s="2110" t="s">
        <v>6308</v>
      </c>
      <c r="H16" s="2115" t="s">
        <v>6300</v>
      </c>
      <c r="I16" s="2120">
        <v>200</v>
      </c>
      <c r="J16" s="2121" t="e">
        <f t="shared" si="0"/>
        <v>#REF!</v>
      </c>
      <c r="K16" s="2122" t="e">
        <f>L16*#REF!</f>
        <v>#REF!</v>
      </c>
      <c r="L16" s="2123" t="e">
        <f>O16*#REF!+1.5</f>
        <v>#REF!</v>
      </c>
      <c r="M16" s="1019">
        <v>17.12</v>
      </c>
      <c r="N16" s="1019">
        <v>17.12</v>
      </c>
      <c r="O16" s="1019">
        <v>17.12</v>
      </c>
    </row>
    <row r="17" spans="1:15" ht="25.5">
      <c r="A17" s="2109">
        <v>1</v>
      </c>
      <c r="C17" s="2117" t="s">
        <v>8615</v>
      </c>
      <c r="D17" s="2118" t="s">
        <v>6309</v>
      </c>
      <c r="E17" s="2119" t="s">
        <v>6310</v>
      </c>
      <c r="F17" s="2113" t="s">
        <v>6311</v>
      </c>
      <c r="G17" s="2111" t="s">
        <v>6312</v>
      </c>
      <c r="H17" s="2118" t="s">
        <v>6305</v>
      </c>
      <c r="I17" s="2124">
        <v>500</v>
      </c>
      <c r="J17" s="2125" t="e">
        <f t="shared" si="0"/>
        <v>#REF!</v>
      </c>
      <c r="K17" s="2126" t="e">
        <f>L17*#REF!</f>
        <v>#REF!</v>
      </c>
      <c r="L17" s="2127" t="e">
        <f>O17*#REF!+1.5</f>
        <v>#REF!</v>
      </c>
      <c r="M17" s="1019">
        <v>26.55</v>
      </c>
      <c r="N17" s="1019">
        <v>26.55</v>
      </c>
      <c r="O17" s="1019">
        <v>26.55</v>
      </c>
    </row>
    <row r="18" spans="1:15" s="1077" customFormat="1" ht="12.75" hidden="1" customHeight="1">
      <c r="A18" s="1072">
        <v>0</v>
      </c>
      <c r="B18" s="1072"/>
      <c r="C18" s="1072" t="s">
        <v>8615</v>
      </c>
      <c r="D18" s="1078" t="s">
        <v>6313</v>
      </c>
      <c r="E18" s="1079" t="s">
        <v>6314</v>
      </c>
      <c r="F18" s="1075" t="s">
        <v>6315</v>
      </c>
      <c r="G18" s="1075" t="s">
        <v>6316</v>
      </c>
      <c r="H18" s="1078" t="s">
        <v>6317</v>
      </c>
      <c r="I18" s="1060">
        <v>25</v>
      </c>
      <c r="J18" s="1061" t="e">
        <f t="shared" si="0"/>
        <v>#REF!</v>
      </c>
      <c r="K18" s="1080" t="e">
        <f>L18*#REF!</f>
        <v>#REF!</v>
      </c>
      <c r="L18" s="1080" t="e">
        <f>M18*#REF!+2</f>
        <v>#REF!</v>
      </c>
      <c r="M18" s="1077">
        <v>3.57</v>
      </c>
    </row>
    <row r="19" spans="1:15" s="1077" customFormat="1" ht="12.75" hidden="1" customHeight="1">
      <c r="A19" s="1073">
        <v>0</v>
      </c>
      <c r="B19" s="1072"/>
      <c r="C19" s="1072" t="s">
        <v>8615</v>
      </c>
      <c r="D19" s="1078" t="s">
        <v>6318</v>
      </c>
      <c r="E19" s="1079" t="s">
        <v>6314</v>
      </c>
      <c r="F19" s="1079" t="s">
        <v>6315</v>
      </c>
      <c r="G19" s="1079" t="s">
        <v>6316</v>
      </c>
      <c r="H19" s="1078" t="s">
        <v>6319</v>
      </c>
      <c r="I19" s="1060">
        <v>50</v>
      </c>
      <c r="J19" s="1061" t="e">
        <f t="shared" si="0"/>
        <v>#REF!</v>
      </c>
      <c r="K19" s="1080" t="e">
        <f>L19*#REF!</f>
        <v>#REF!</v>
      </c>
      <c r="L19" s="1080" t="e">
        <f>M19*#REF!+2</f>
        <v>#REF!</v>
      </c>
      <c r="M19" s="1077">
        <v>5.64</v>
      </c>
    </row>
    <row r="20" spans="1:15" s="1077" customFormat="1" ht="12.75" hidden="1" customHeight="1">
      <c r="A20" s="1073">
        <v>0</v>
      </c>
      <c r="B20" s="1072"/>
      <c r="C20" s="1081" t="s">
        <v>8615</v>
      </c>
      <c r="D20" s="1082" t="s">
        <v>6320</v>
      </c>
      <c r="E20" s="1083" t="s">
        <v>6321</v>
      </c>
      <c r="F20" s="1083" t="s">
        <v>6322</v>
      </c>
      <c r="G20" s="1083" t="s">
        <v>6323</v>
      </c>
      <c r="H20" s="1082" t="s">
        <v>6324</v>
      </c>
      <c r="I20" s="1068">
        <v>80</v>
      </c>
      <c r="J20" s="1069" t="e">
        <f t="shared" si="0"/>
        <v>#REF!</v>
      </c>
      <c r="K20" s="1084" t="e">
        <f>L20*#REF!</f>
        <v>#REF!</v>
      </c>
      <c r="L20" s="1084" t="e">
        <f>M20*#REF!+2</f>
        <v>#REF!</v>
      </c>
      <c r="M20" s="1077">
        <v>24</v>
      </c>
    </row>
    <row r="21" spans="1:15" s="1077" customFormat="1" ht="26.25" customHeight="1">
      <c r="A21" s="1047">
        <v>1</v>
      </c>
      <c r="B21" s="1073"/>
      <c r="C21" s="1085" t="s">
        <v>9075</v>
      </c>
      <c r="D21" s="1074">
        <v>140</v>
      </c>
      <c r="E21" s="1086" t="s">
        <v>6325</v>
      </c>
      <c r="F21" s="1067" t="s">
        <v>6326</v>
      </c>
      <c r="G21" s="1086" t="s">
        <v>6327</v>
      </c>
      <c r="H21" s="1087"/>
      <c r="I21" s="1052" t="s">
        <v>6328</v>
      </c>
      <c r="J21" s="1053" t="e">
        <f>K21/40</f>
        <v>#REF!</v>
      </c>
      <c r="K21" s="1054" t="e">
        <f>O21*#REF!+10</f>
        <v>#REF!</v>
      </c>
      <c r="L21" s="1055"/>
      <c r="M21" s="1019">
        <v>117.6</v>
      </c>
      <c r="N21" s="1019">
        <v>125</v>
      </c>
      <c r="O21" s="1077">
        <v>141</v>
      </c>
    </row>
    <row r="22" spans="1:15" s="1077" customFormat="1" ht="26.25" customHeight="1">
      <c r="A22" s="1047">
        <v>1</v>
      </c>
      <c r="B22" s="1081"/>
      <c r="C22" s="1088" t="s">
        <v>9075</v>
      </c>
      <c r="D22" s="1082">
        <v>131</v>
      </c>
      <c r="E22" s="94" t="s">
        <v>6325</v>
      </c>
      <c r="F22" s="1067" t="s">
        <v>6326</v>
      </c>
      <c r="G22" s="1086" t="s">
        <v>6327</v>
      </c>
      <c r="H22" s="1089"/>
      <c r="I22" s="1068" t="s">
        <v>6329</v>
      </c>
      <c r="J22" s="1069" t="e">
        <f>K22/100</f>
        <v>#REF!</v>
      </c>
      <c r="K22" s="1070" t="e">
        <f>O22*#REF!+10</f>
        <v>#REF!</v>
      </c>
      <c r="L22" s="1071"/>
      <c r="M22" s="1019">
        <v>220.2</v>
      </c>
      <c r="N22" s="1077">
        <v>232</v>
      </c>
      <c r="O22" s="1077">
        <v>232.8</v>
      </c>
    </row>
    <row r="23" spans="1:15" s="1077" customFormat="1" ht="26.25" customHeight="1">
      <c r="A23" s="1047">
        <v>1</v>
      </c>
      <c r="B23" s="1047"/>
      <c r="C23" s="134" t="s">
        <v>9075</v>
      </c>
      <c r="D23" s="1090">
        <v>144</v>
      </c>
      <c r="E23" s="68" t="s">
        <v>6330</v>
      </c>
      <c r="F23" s="1067" t="s">
        <v>6331</v>
      </c>
      <c r="G23" s="68" t="s">
        <v>6332</v>
      </c>
      <c r="H23" s="1091"/>
      <c r="I23" s="1092" t="s">
        <v>4443</v>
      </c>
      <c r="J23" s="1093" t="s">
        <v>4444</v>
      </c>
      <c r="K23" s="1094" t="e">
        <f>O23*#REF!+10</f>
        <v>#REF!</v>
      </c>
      <c r="L23" s="1095"/>
      <c r="M23" s="1019">
        <v>156</v>
      </c>
      <c r="N23" s="1077">
        <v>155</v>
      </c>
      <c r="O23" s="1077">
        <v>156</v>
      </c>
    </row>
    <row r="24" spans="1:15" s="1077" customFormat="1" ht="26.25" hidden="1" customHeight="1">
      <c r="A24" s="1047">
        <v>0</v>
      </c>
      <c r="B24" s="1047"/>
      <c r="C24" s="2012" t="s">
        <v>9075</v>
      </c>
      <c r="D24" s="2013">
        <v>606</v>
      </c>
      <c r="E24" s="2014" t="s">
        <v>222</v>
      </c>
      <c r="F24" s="1067" t="s">
        <v>4445</v>
      </c>
      <c r="G24" s="68" t="s">
        <v>4446</v>
      </c>
      <c r="H24" s="1091"/>
      <c r="I24" s="1092" t="s">
        <v>4447</v>
      </c>
      <c r="J24" s="1093" t="s">
        <v>4448</v>
      </c>
      <c r="K24" s="1094" t="e">
        <f>N24*#REF!+10</f>
        <v>#REF!</v>
      </c>
      <c r="L24" s="1095"/>
      <c r="M24" s="1019">
        <v>232.8</v>
      </c>
      <c r="N24" s="1077">
        <v>195</v>
      </c>
    </row>
    <row r="25" spans="1:15" s="1077" customFormat="1" ht="12.75" hidden="1" customHeight="1">
      <c r="A25" s="1047">
        <v>0</v>
      </c>
      <c r="B25" s="1047"/>
      <c r="C25" s="134" t="s">
        <v>9075</v>
      </c>
      <c r="D25" s="1090" t="s">
        <v>4449</v>
      </c>
      <c r="E25" s="68" t="s">
        <v>4450</v>
      </c>
      <c r="F25" s="583" t="s">
        <v>4451</v>
      </c>
      <c r="G25" s="68" t="s">
        <v>4452</v>
      </c>
      <c r="H25" s="1091"/>
      <c r="I25" s="1092">
        <v>400</v>
      </c>
      <c r="J25" s="1093">
        <v>0.69</v>
      </c>
      <c r="K25" s="1094" t="e">
        <f>N25*#REF!</f>
        <v>#REF!</v>
      </c>
      <c r="L25" s="1095"/>
      <c r="M25" s="1019">
        <v>274</v>
      </c>
    </row>
    <row r="26" spans="1:15" s="1077" customFormat="1" ht="18.75" customHeight="1">
      <c r="A26" s="1010"/>
      <c r="B26" s="1010"/>
      <c r="C26" s="1096"/>
      <c r="D26" s="1097"/>
      <c r="E26" s="1098"/>
      <c r="F26" s="1098"/>
      <c r="G26" s="1098"/>
      <c r="I26" s="1015"/>
      <c r="J26" s="1099"/>
      <c r="K26" s="1100"/>
      <c r="L26" s="1101"/>
      <c r="M26" s="1019"/>
    </row>
    <row r="27" spans="1:15" s="1077" customFormat="1">
      <c r="A27" s="1102"/>
      <c r="B27" s="1102"/>
      <c r="C27" s="1103"/>
      <c r="D27" s="1097"/>
      <c r="E27" s="1104"/>
      <c r="F27" s="1105"/>
      <c r="G27" s="1105"/>
      <c r="H27" s="1102"/>
      <c r="I27" s="1106"/>
      <c r="J27" s="1099"/>
      <c r="K27" s="1100"/>
      <c r="L27" s="1101"/>
      <c r="M27" s="1019"/>
    </row>
    <row r="28" spans="1:15" ht="23.25">
      <c r="A28" s="88" t="s">
        <v>8692</v>
      </c>
      <c r="B28" s="88"/>
      <c r="C28" s="2734" t="s">
        <v>4453</v>
      </c>
      <c r="D28" s="2734"/>
      <c r="E28" s="2734"/>
      <c r="F28" s="2734"/>
      <c r="G28" s="2734"/>
      <c r="H28" s="2734"/>
      <c r="I28" s="2734"/>
      <c r="J28" s="2734"/>
      <c r="K28" s="2734"/>
      <c r="L28" s="2734"/>
    </row>
    <row r="29" spans="1:15" ht="23.25" hidden="1">
      <c r="A29" s="88" t="s">
        <v>8690</v>
      </c>
      <c r="B29" s="88"/>
      <c r="C29" s="2734" t="s">
        <v>4454</v>
      </c>
      <c r="D29" s="2734"/>
      <c r="E29" s="2734"/>
      <c r="F29" s="2734"/>
      <c r="G29" s="2734"/>
      <c r="H29" s="2734"/>
      <c r="I29" s="2734"/>
      <c r="J29" s="2734"/>
      <c r="K29" s="2734"/>
      <c r="L29" s="2734"/>
    </row>
    <row r="30" spans="1:15" ht="23.25" hidden="1">
      <c r="A30" s="88" t="s">
        <v>8690</v>
      </c>
      <c r="B30" s="88"/>
      <c r="C30" s="2687" t="s">
        <v>4455</v>
      </c>
      <c r="D30" s="2687"/>
      <c r="E30" s="2687"/>
      <c r="F30" s="2687"/>
      <c r="G30" s="2687"/>
      <c r="H30" s="2687"/>
      <c r="I30" s="2687"/>
      <c r="J30" s="2687"/>
      <c r="K30" s="2687"/>
      <c r="L30" s="2687"/>
    </row>
    <row r="31" spans="1:15" ht="17.100000000000001" customHeight="1">
      <c r="A31" s="1047">
        <v>1</v>
      </c>
      <c r="B31" s="1073"/>
      <c r="C31" s="1048" t="s">
        <v>8615</v>
      </c>
      <c r="D31" s="1049" t="s">
        <v>4456</v>
      </c>
      <c r="E31" s="1050" t="s">
        <v>4457</v>
      </c>
      <c r="F31" s="1051" t="s">
        <v>4458</v>
      </c>
      <c r="G31" s="1051" t="s">
        <v>4459</v>
      </c>
      <c r="H31" s="1049" t="s">
        <v>6300</v>
      </c>
      <c r="I31" s="1052">
        <v>400</v>
      </c>
      <c r="J31" s="1053" t="e">
        <f t="shared" ref="J31:J38" si="1">K31/I31</f>
        <v>#REF!</v>
      </c>
      <c r="K31" s="1054" t="e">
        <f>L31*#REF!</f>
        <v>#REF!</v>
      </c>
      <c r="L31" s="1055" t="e">
        <f>O31*#REF!+1.5</f>
        <v>#REF!</v>
      </c>
      <c r="M31" s="1019">
        <v>36.6</v>
      </c>
      <c r="N31" s="1019">
        <v>36.6</v>
      </c>
      <c r="O31" s="1019">
        <v>36.6</v>
      </c>
    </row>
    <row r="32" spans="1:15" ht="19.350000000000001" customHeight="1">
      <c r="A32" s="1047">
        <v>1</v>
      </c>
      <c r="B32" s="1081"/>
      <c r="C32" s="1064" t="s">
        <v>8615</v>
      </c>
      <c r="D32" s="1065" t="s">
        <v>4460</v>
      </c>
      <c r="E32" s="1066" t="s">
        <v>4461</v>
      </c>
      <c r="F32" s="1067" t="s">
        <v>4462</v>
      </c>
      <c r="G32" s="1067" t="s">
        <v>4463</v>
      </c>
      <c r="H32" s="1065" t="s">
        <v>6305</v>
      </c>
      <c r="I32" s="1068">
        <v>1000</v>
      </c>
      <c r="J32" s="1069" t="e">
        <f t="shared" si="1"/>
        <v>#REF!</v>
      </c>
      <c r="K32" s="1070" t="e">
        <f>L32*#REF!</f>
        <v>#REF!</v>
      </c>
      <c r="L32" s="1071" t="e">
        <f>O32*#REF!+1.5</f>
        <v>#REF!</v>
      </c>
      <c r="M32" s="1019">
        <v>64.599999999999994</v>
      </c>
      <c r="N32" s="1019">
        <v>64.599999999999994</v>
      </c>
      <c r="O32" s="1019">
        <v>64.599999999999994</v>
      </c>
    </row>
    <row r="33" spans="1:15" ht="20.100000000000001" customHeight="1">
      <c r="A33" s="1047">
        <v>1</v>
      </c>
      <c r="B33" s="1073"/>
      <c r="C33" s="1048" t="s">
        <v>8625</v>
      </c>
      <c r="D33" s="1049" t="s">
        <v>4464</v>
      </c>
      <c r="E33" s="1107" t="s">
        <v>4465</v>
      </c>
      <c r="F33" s="1107" t="s">
        <v>4466</v>
      </c>
      <c r="G33" s="1107" t="s">
        <v>4467</v>
      </c>
      <c r="H33" s="1049" t="s">
        <v>4468</v>
      </c>
      <c r="I33" s="1052">
        <v>500</v>
      </c>
      <c r="J33" s="1053" t="e">
        <f t="shared" si="1"/>
        <v>#REF!</v>
      </c>
      <c r="K33" s="1054" t="e">
        <f>L33*#REF!</f>
        <v>#REF!</v>
      </c>
      <c r="L33" s="1055" t="e">
        <f>O33*#REF!</f>
        <v>#REF!</v>
      </c>
      <c r="N33" s="1020">
        <v>3.93</v>
      </c>
      <c r="O33" s="1020">
        <v>3.93</v>
      </c>
    </row>
    <row r="34" spans="1:15" ht="19.350000000000001" customHeight="1">
      <c r="A34" s="1047">
        <v>1</v>
      </c>
      <c r="B34" s="1081"/>
      <c r="C34" s="1064" t="s">
        <v>8615</v>
      </c>
      <c r="D34" s="1065" t="s">
        <v>4469</v>
      </c>
      <c r="E34" s="1108" t="s">
        <v>4465</v>
      </c>
      <c r="F34" s="1108" t="s">
        <v>4466</v>
      </c>
      <c r="G34" s="1108" t="s">
        <v>4467</v>
      </c>
      <c r="H34" s="1065" t="s">
        <v>6305</v>
      </c>
      <c r="I34" s="1068">
        <v>1000</v>
      </c>
      <c r="J34" s="1069" t="e">
        <f t="shared" si="1"/>
        <v>#REF!</v>
      </c>
      <c r="K34" s="1070" t="e">
        <f>L34*#REF!</f>
        <v>#REF!</v>
      </c>
      <c r="L34" s="1071" t="e">
        <f>O34*#REF!+1.5</f>
        <v>#REF!</v>
      </c>
      <c r="M34" s="1019">
        <v>17.899999999999999</v>
      </c>
      <c r="N34" s="1019">
        <v>17.899999999999999</v>
      </c>
      <c r="O34" s="1019">
        <v>17.899999999999999</v>
      </c>
    </row>
    <row r="35" spans="1:15" ht="25.5">
      <c r="A35" s="1047">
        <v>1</v>
      </c>
      <c r="B35" s="1073"/>
      <c r="C35" s="1048" t="s">
        <v>8615</v>
      </c>
      <c r="D35" s="1049" t="s">
        <v>4470</v>
      </c>
      <c r="E35" s="1050" t="s">
        <v>4471</v>
      </c>
      <c r="F35" s="1051" t="s">
        <v>4472</v>
      </c>
      <c r="G35" s="1051" t="s">
        <v>4473</v>
      </c>
      <c r="H35" s="1049" t="s">
        <v>6300</v>
      </c>
      <c r="I35" s="1052">
        <v>400</v>
      </c>
      <c r="J35" s="1053" t="e">
        <f t="shared" si="1"/>
        <v>#REF!</v>
      </c>
      <c r="K35" s="1054" t="e">
        <f>L35*#REF!</f>
        <v>#REF!</v>
      </c>
      <c r="L35" s="1055" t="e">
        <f>O35*#REF!+1.5</f>
        <v>#REF!</v>
      </c>
      <c r="M35" s="1019">
        <v>17</v>
      </c>
      <c r="N35" s="1019">
        <v>17</v>
      </c>
      <c r="O35" s="1019">
        <v>17</v>
      </c>
    </row>
    <row r="36" spans="1:15" ht="25.5">
      <c r="A36" s="1047">
        <v>1</v>
      </c>
      <c r="B36" s="1081"/>
      <c r="C36" s="1064" t="s">
        <v>8615</v>
      </c>
      <c r="D36" s="1065" t="s">
        <v>4474</v>
      </c>
      <c r="E36" s="1066" t="s">
        <v>2766</v>
      </c>
      <c r="F36" s="1067" t="s">
        <v>2767</v>
      </c>
      <c r="G36" s="1067" t="s">
        <v>2768</v>
      </c>
      <c r="H36" s="1065" t="s">
        <v>6305</v>
      </c>
      <c r="I36" s="1068">
        <v>1000</v>
      </c>
      <c r="J36" s="1069" t="e">
        <f t="shared" si="1"/>
        <v>#REF!</v>
      </c>
      <c r="K36" s="1070" t="e">
        <f>L36*#REF!</f>
        <v>#REF!</v>
      </c>
      <c r="L36" s="1071" t="e">
        <f>O36*#REF!+1.5</f>
        <v>#REF!</v>
      </c>
      <c r="M36" s="1019">
        <v>28.7</v>
      </c>
      <c r="N36" s="1019">
        <v>28.7</v>
      </c>
      <c r="O36" s="1019">
        <v>28.7</v>
      </c>
    </row>
    <row r="37" spans="1:15" ht="15" customHeight="1">
      <c r="A37" s="1047">
        <v>1</v>
      </c>
      <c r="B37" s="1073"/>
      <c r="C37" s="1048" t="s">
        <v>8625</v>
      </c>
      <c r="D37" s="1049" t="s">
        <v>2769</v>
      </c>
      <c r="E37" s="1107" t="s">
        <v>8644</v>
      </c>
      <c r="F37" s="1107" t="s">
        <v>4466</v>
      </c>
      <c r="G37" s="1107" t="s">
        <v>2770</v>
      </c>
      <c r="H37" s="1049" t="s">
        <v>4468</v>
      </c>
      <c r="I37" s="1052">
        <v>500</v>
      </c>
      <c r="J37" s="1053" t="e">
        <f t="shared" si="1"/>
        <v>#REF!</v>
      </c>
      <c r="K37" s="1054" t="e">
        <f>L37*#REF!</f>
        <v>#REF!</v>
      </c>
      <c r="L37" s="1055" t="e">
        <f>O37*#REF!</f>
        <v>#REF!</v>
      </c>
      <c r="N37" s="1020">
        <v>3.93</v>
      </c>
      <c r="O37" s="1020">
        <v>3.93</v>
      </c>
    </row>
    <row r="38" spans="1:15" ht="16.5" customHeight="1">
      <c r="A38" s="1047">
        <v>1</v>
      </c>
      <c r="B38" s="1081"/>
      <c r="C38" s="1064" t="s">
        <v>8615</v>
      </c>
      <c r="D38" s="1065" t="s">
        <v>2771</v>
      </c>
      <c r="E38" s="1066" t="s">
        <v>8644</v>
      </c>
      <c r="F38" s="1066" t="s">
        <v>2772</v>
      </c>
      <c r="G38" s="1066" t="s">
        <v>2770</v>
      </c>
      <c r="H38" s="1065" t="s">
        <v>6305</v>
      </c>
      <c r="I38" s="1068">
        <v>1000</v>
      </c>
      <c r="J38" s="1069" t="e">
        <f t="shared" si="1"/>
        <v>#REF!</v>
      </c>
      <c r="K38" s="1070" t="e">
        <f>L38*#REF!</f>
        <v>#REF!</v>
      </c>
      <c r="L38" s="1071" t="e">
        <f>O38*#REF!+1.5</f>
        <v>#REF!</v>
      </c>
      <c r="M38" s="1019">
        <v>14</v>
      </c>
      <c r="N38" s="1019">
        <v>14</v>
      </c>
      <c r="O38" s="1019">
        <v>14</v>
      </c>
    </row>
    <row r="39" spans="1:15" ht="27" customHeight="1">
      <c r="A39" s="1047">
        <v>1</v>
      </c>
      <c r="B39" s="1073"/>
      <c r="C39" s="1085" t="s">
        <v>9075</v>
      </c>
      <c r="D39" s="1049">
        <v>152</v>
      </c>
      <c r="E39" s="1050" t="s">
        <v>2773</v>
      </c>
      <c r="F39" s="1109" t="s">
        <v>2774</v>
      </c>
      <c r="G39" s="1050" t="s">
        <v>8645</v>
      </c>
      <c r="H39" s="1049"/>
      <c r="I39" s="1052">
        <v>100</v>
      </c>
      <c r="J39" s="1053" t="e">
        <f>K39/I39</f>
        <v>#REF!</v>
      </c>
      <c r="K39" s="1054" t="e">
        <f>O39*#REF!+5</f>
        <v>#REF!</v>
      </c>
      <c r="L39" s="1055"/>
      <c r="M39" s="1019">
        <v>146.5</v>
      </c>
      <c r="N39" s="1020">
        <v>165</v>
      </c>
      <c r="O39" s="1020">
        <v>146.4</v>
      </c>
    </row>
    <row r="40" spans="1:15" ht="27.6" customHeight="1">
      <c r="A40" s="1047">
        <v>1</v>
      </c>
      <c r="B40" s="1081"/>
      <c r="C40" s="1088" t="s">
        <v>9075</v>
      </c>
      <c r="D40" s="1110" t="s">
        <v>2775</v>
      </c>
      <c r="E40" s="1066" t="s">
        <v>2773</v>
      </c>
      <c r="F40" s="1109" t="s">
        <v>2774</v>
      </c>
      <c r="G40" s="1066" t="s">
        <v>8645</v>
      </c>
      <c r="H40" s="1065"/>
      <c r="I40" s="1068">
        <v>500</v>
      </c>
      <c r="J40" s="1069" t="e">
        <f>K40/I40</f>
        <v>#REF!</v>
      </c>
      <c r="K40" s="1070" t="e">
        <f>O40*#REF!+10</f>
        <v>#REF!</v>
      </c>
      <c r="L40" s="1071"/>
      <c r="M40" s="1019">
        <v>550</v>
      </c>
      <c r="N40" s="1020">
        <v>615</v>
      </c>
      <c r="O40" s="1020">
        <v>552</v>
      </c>
    </row>
    <row r="41" spans="1:15" ht="25.35" customHeight="1">
      <c r="A41" s="1047">
        <v>1</v>
      </c>
      <c r="B41" s="1047"/>
      <c r="C41" s="134" t="s">
        <v>9075</v>
      </c>
      <c r="D41" s="1111">
        <v>187</v>
      </c>
      <c r="E41" s="1112" t="s">
        <v>2776</v>
      </c>
      <c r="F41" s="1109" t="s">
        <v>2774</v>
      </c>
      <c r="G41" s="1112" t="s">
        <v>2776</v>
      </c>
      <c r="H41" s="1111"/>
      <c r="I41" s="1092" t="s">
        <v>4447</v>
      </c>
      <c r="J41" s="1093" t="s">
        <v>2777</v>
      </c>
      <c r="K41" s="1094" t="e">
        <f>O41*#REF!+10</f>
        <v>#REF!</v>
      </c>
      <c r="L41" s="1095"/>
      <c r="M41" s="1019">
        <v>180.6</v>
      </c>
      <c r="N41" s="1020">
        <v>180</v>
      </c>
      <c r="O41" s="1020">
        <v>180.6</v>
      </c>
    </row>
    <row r="42" spans="1:15" ht="26.1" customHeight="1">
      <c r="A42" s="1047">
        <v>1</v>
      </c>
      <c r="B42" s="1047"/>
      <c r="C42" s="134" t="s">
        <v>9075</v>
      </c>
      <c r="D42" s="1111">
        <v>267</v>
      </c>
      <c r="E42" s="1112" t="s">
        <v>2778</v>
      </c>
      <c r="F42" s="1109" t="s">
        <v>2779</v>
      </c>
      <c r="G42" s="1112" t="s">
        <v>2780</v>
      </c>
      <c r="H42" s="1111"/>
      <c r="I42" s="1092" t="s">
        <v>4447</v>
      </c>
      <c r="J42" s="1093" t="s">
        <v>2781</v>
      </c>
      <c r="K42" s="1094" t="e">
        <f>O42*#REF!+10</f>
        <v>#REF!</v>
      </c>
      <c r="L42" s="1095"/>
      <c r="M42" s="1019">
        <v>144</v>
      </c>
      <c r="N42" s="1020">
        <v>145</v>
      </c>
      <c r="O42" s="1020">
        <v>144</v>
      </c>
    </row>
    <row r="43" spans="1:15" ht="13.5" customHeight="1">
      <c r="C43" s="1096"/>
      <c r="E43" s="1113"/>
      <c r="F43" s="1113"/>
      <c r="G43" s="1113"/>
      <c r="H43" s="1012"/>
      <c r="J43" s="1099"/>
      <c r="K43" s="1100"/>
      <c r="L43" s="1101"/>
    </row>
    <row r="44" spans="1:15">
      <c r="E44" s="1113"/>
      <c r="F44" s="1113"/>
      <c r="G44" s="1113"/>
      <c r="H44" s="1012"/>
      <c r="J44" s="1099"/>
      <c r="K44" s="1100"/>
      <c r="L44" s="1101"/>
    </row>
    <row r="45" spans="1:15" ht="23.25">
      <c r="A45" s="88" t="s">
        <v>8692</v>
      </c>
      <c r="B45" s="1245"/>
      <c r="C45" s="2730" t="s">
        <v>2782</v>
      </c>
      <c r="D45" s="2730"/>
      <c r="E45" s="2730"/>
      <c r="F45" s="2730"/>
      <c r="G45" s="2730"/>
      <c r="H45" s="2730"/>
      <c r="I45" s="2730"/>
      <c r="J45" s="2730"/>
      <c r="K45" s="2730"/>
      <c r="L45" s="2730"/>
    </row>
    <row r="46" spans="1:15" ht="23.25" hidden="1">
      <c r="A46" s="88" t="s">
        <v>8690</v>
      </c>
      <c r="B46" s="88"/>
      <c r="C46" s="2697" t="s">
        <v>2783</v>
      </c>
      <c r="D46" s="2697"/>
      <c r="E46" s="2697"/>
      <c r="F46" s="2697"/>
      <c r="G46" s="2697"/>
      <c r="H46" s="2697"/>
      <c r="I46" s="2697"/>
      <c r="J46" s="2697"/>
      <c r="K46" s="2697"/>
      <c r="L46" s="2697"/>
    </row>
    <row r="47" spans="1:15" ht="23.25" hidden="1">
      <c r="A47" s="88" t="s">
        <v>8690</v>
      </c>
      <c r="B47" s="88"/>
      <c r="C47" s="2697" t="s">
        <v>2784</v>
      </c>
      <c r="D47" s="2697"/>
      <c r="E47" s="2697"/>
      <c r="F47" s="2697"/>
      <c r="G47" s="2697"/>
      <c r="H47" s="2697"/>
      <c r="I47" s="2697"/>
      <c r="J47" s="2697"/>
      <c r="K47" s="2697"/>
      <c r="L47" s="2697"/>
    </row>
    <row r="48" spans="1:15" ht="26.25" customHeight="1">
      <c r="A48" s="1047">
        <v>1</v>
      </c>
      <c r="B48" s="1047"/>
      <c r="C48" s="1114" t="s">
        <v>8615</v>
      </c>
      <c r="D48" s="1111" t="s">
        <v>2785</v>
      </c>
      <c r="E48" s="1112" t="s">
        <v>2786</v>
      </c>
      <c r="F48" s="1115" t="s">
        <v>2787</v>
      </c>
      <c r="G48" s="1115" t="s">
        <v>2788</v>
      </c>
      <c r="H48" s="1111" t="s">
        <v>2789</v>
      </c>
      <c r="I48" s="1116">
        <v>100</v>
      </c>
      <c r="J48" s="1093" t="e">
        <f>K48/I48</f>
        <v>#REF!</v>
      </c>
      <c r="K48" s="1094" t="e">
        <f>L48*#REF!</f>
        <v>#REF!</v>
      </c>
      <c r="L48" s="1095" t="e">
        <f>O48*#REF!+1.5</f>
        <v>#REF!</v>
      </c>
      <c r="M48" s="1019">
        <v>22.61</v>
      </c>
      <c r="N48" s="1019">
        <v>22.61</v>
      </c>
      <c r="O48" s="1019">
        <v>22.61</v>
      </c>
    </row>
    <row r="49" spans="1:15" ht="26.25" customHeight="1">
      <c r="A49" s="1047">
        <v>1</v>
      </c>
      <c r="B49" s="1047"/>
      <c r="C49" s="134" t="s">
        <v>9075</v>
      </c>
      <c r="D49" s="1111">
        <v>151</v>
      </c>
      <c r="E49" s="114" t="s">
        <v>2790</v>
      </c>
      <c r="F49" s="1117" t="s">
        <v>2791</v>
      </c>
      <c r="G49" s="1086" t="s">
        <v>2792</v>
      </c>
      <c r="H49" s="1111"/>
      <c r="I49" s="1116">
        <v>50</v>
      </c>
      <c r="J49" s="1093" t="e">
        <f>K49/I49</f>
        <v>#REF!</v>
      </c>
      <c r="K49" s="1094" t="e">
        <f>O49*#REF!+5</f>
        <v>#REF!</v>
      </c>
      <c r="L49" s="1095"/>
      <c r="M49" s="1019">
        <v>118.2</v>
      </c>
      <c r="N49" s="1020">
        <v>124</v>
      </c>
      <c r="O49" s="1020">
        <v>118.2</v>
      </c>
    </row>
    <row r="50" spans="1:15" ht="12.75" hidden="1" customHeight="1">
      <c r="A50" s="1047">
        <v>0</v>
      </c>
      <c r="B50" s="1081"/>
      <c r="C50" s="1088" t="s">
        <v>9075</v>
      </c>
      <c r="D50" s="1065">
        <v>610</v>
      </c>
      <c r="E50" s="94" t="s">
        <v>2792</v>
      </c>
      <c r="F50" s="1117" t="s">
        <v>2791</v>
      </c>
      <c r="G50" s="94" t="s">
        <v>2792</v>
      </c>
      <c r="H50" s="1065"/>
      <c r="I50" s="1118">
        <v>400</v>
      </c>
      <c r="J50" s="1069">
        <v>1.76</v>
      </c>
      <c r="K50" s="1070" t="e">
        <f>N50*#REF!</f>
        <v>#REF!</v>
      </c>
      <c r="L50" s="1071"/>
      <c r="M50" s="1019">
        <v>504</v>
      </c>
    </row>
    <row r="51" spans="1:15" ht="12.75" hidden="1" customHeight="1">
      <c r="A51" s="1047">
        <v>0</v>
      </c>
      <c r="B51" s="1073"/>
      <c r="C51" s="1085" t="s">
        <v>9075</v>
      </c>
      <c r="D51" s="1049">
        <v>323</v>
      </c>
      <c r="E51" s="1086" t="s">
        <v>2793</v>
      </c>
      <c r="F51" s="1117" t="s">
        <v>2794</v>
      </c>
      <c r="G51" s="1086" t="s">
        <v>2795</v>
      </c>
      <c r="H51" s="1119"/>
      <c r="I51" s="1120" t="s">
        <v>2796</v>
      </c>
      <c r="J51" s="1053"/>
      <c r="K51" s="1054" t="e">
        <f>N51*#REF!</f>
        <v>#REF!</v>
      </c>
      <c r="L51" s="1055"/>
      <c r="M51" s="1019">
        <v>204</v>
      </c>
    </row>
    <row r="52" spans="1:15" ht="12.75" hidden="1" customHeight="1">
      <c r="A52" s="1047">
        <v>0</v>
      </c>
      <c r="B52" s="1081"/>
      <c r="C52" s="1088" t="s">
        <v>9075</v>
      </c>
      <c r="D52" s="1110" t="s">
        <v>2797</v>
      </c>
      <c r="E52" s="94" t="s">
        <v>2793</v>
      </c>
      <c r="F52" s="1117" t="s">
        <v>2794</v>
      </c>
      <c r="G52" s="1086" t="s">
        <v>2795</v>
      </c>
      <c r="H52" s="1121"/>
      <c r="I52" s="1122" t="s">
        <v>2798</v>
      </c>
      <c r="J52" s="1069"/>
      <c r="K52" s="1070" t="e">
        <f>N52*#REF!</f>
        <v>#REF!</v>
      </c>
      <c r="L52" s="1071"/>
      <c r="M52" s="1019">
        <v>422.4</v>
      </c>
    </row>
    <row r="53" spans="1:15" ht="16.5" customHeight="1">
      <c r="C53" s="1096"/>
      <c r="D53" s="1123"/>
      <c r="E53" s="66"/>
      <c r="F53" s="1113"/>
      <c r="G53" s="1098"/>
      <c r="H53" s="1124"/>
      <c r="I53" s="1125"/>
      <c r="J53" s="1099"/>
      <c r="K53" s="1100"/>
      <c r="L53" s="1101"/>
    </row>
    <row r="54" spans="1:15">
      <c r="E54" s="1113"/>
      <c r="F54" s="1113"/>
      <c r="G54" s="1113"/>
      <c r="H54" s="1012"/>
      <c r="J54" s="1099"/>
      <c r="K54" s="1100"/>
      <c r="L54" s="1101"/>
    </row>
    <row r="55" spans="1:15" ht="23.25">
      <c r="A55" s="88" t="s">
        <v>8692</v>
      </c>
      <c r="B55" s="1245"/>
      <c r="C55" s="2730" t="s">
        <v>9531</v>
      </c>
      <c r="D55" s="2730"/>
      <c r="E55" s="2730"/>
      <c r="F55" s="2730"/>
      <c r="G55" s="2730"/>
      <c r="H55" s="2730"/>
      <c r="I55" s="2730"/>
      <c r="J55" s="2730"/>
      <c r="K55" s="2730"/>
      <c r="L55" s="2730"/>
    </row>
    <row r="56" spans="1:15" ht="23.25" hidden="1">
      <c r="A56" s="88" t="s">
        <v>8690</v>
      </c>
      <c r="B56" s="88"/>
      <c r="C56" s="2677" t="s">
        <v>2799</v>
      </c>
      <c r="D56" s="2677"/>
      <c r="E56" s="2677"/>
      <c r="F56" s="2677"/>
      <c r="G56" s="2677"/>
      <c r="H56" s="2677"/>
      <c r="I56" s="2677"/>
      <c r="J56" s="2677"/>
      <c r="K56" s="2677"/>
      <c r="L56" s="2677"/>
    </row>
    <row r="57" spans="1:15" ht="23.25" hidden="1">
      <c r="A57" s="88" t="s">
        <v>8690</v>
      </c>
      <c r="B57" s="88"/>
      <c r="C57" s="2677" t="s">
        <v>2800</v>
      </c>
      <c r="D57" s="2677"/>
      <c r="E57" s="2677"/>
      <c r="F57" s="2677"/>
      <c r="G57" s="2677"/>
      <c r="H57" s="2677"/>
      <c r="I57" s="2677"/>
      <c r="J57" s="2677"/>
      <c r="K57" s="2677"/>
      <c r="L57" s="2677"/>
    </row>
    <row r="58" spans="1:15" ht="26.25">
      <c r="A58" s="1047">
        <v>1</v>
      </c>
      <c r="B58" s="1047"/>
      <c r="C58" s="1114" t="s">
        <v>8615</v>
      </c>
      <c r="D58" s="1111" t="s">
        <v>2801</v>
      </c>
      <c r="E58" s="1112" t="s">
        <v>2802</v>
      </c>
      <c r="F58" s="1051" t="s">
        <v>2803</v>
      </c>
      <c r="G58" s="1051" t="s">
        <v>2804</v>
      </c>
      <c r="H58" s="1111"/>
      <c r="I58" s="1092">
        <v>100</v>
      </c>
      <c r="J58" s="1093" t="e">
        <f>K58/I58</f>
        <v>#REF!</v>
      </c>
      <c r="K58" s="1094" t="e">
        <f>L58*#REF!</f>
        <v>#REF!</v>
      </c>
      <c r="L58" s="1095" t="e">
        <f>O58*#REF!+1.5</f>
        <v>#REF!</v>
      </c>
      <c r="M58" s="1019">
        <v>37.9</v>
      </c>
      <c r="N58" s="1019">
        <v>37.9</v>
      </c>
      <c r="O58" s="1019">
        <v>37.9</v>
      </c>
    </row>
    <row r="59" spans="1:15" ht="26.25">
      <c r="A59" s="1047">
        <v>1</v>
      </c>
      <c r="B59" s="1047"/>
      <c r="C59" s="1114" t="s">
        <v>8615</v>
      </c>
      <c r="D59" s="1111" t="s">
        <v>2824</v>
      </c>
      <c r="E59" s="1112" t="s">
        <v>2802</v>
      </c>
      <c r="F59" s="1059"/>
      <c r="G59" s="1059"/>
      <c r="H59" s="1111"/>
      <c r="I59" s="1092">
        <v>300</v>
      </c>
      <c r="J59" s="1093" t="e">
        <f>K59/I59</f>
        <v>#REF!</v>
      </c>
      <c r="K59" s="1094" t="e">
        <f>L59*#REF!</f>
        <v>#REF!</v>
      </c>
      <c r="L59" s="1095" t="e">
        <f>O59*#REF!+1.5</f>
        <v>#REF!</v>
      </c>
      <c r="M59" s="1019">
        <v>68.63</v>
      </c>
      <c r="N59" s="1019">
        <v>68.63</v>
      </c>
      <c r="O59" s="1019">
        <v>68.63</v>
      </c>
    </row>
    <row r="60" spans="1:15" ht="25.5">
      <c r="A60" s="1047">
        <v>1</v>
      </c>
      <c r="B60" s="1047"/>
      <c r="C60" s="1114" t="s">
        <v>8625</v>
      </c>
      <c r="D60" s="1111" t="s">
        <v>2805</v>
      </c>
      <c r="E60" s="1126" t="s">
        <v>2806</v>
      </c>
      <c r="F60" s="1127" t="s">
        <v>2807</v>
      </c>
      <c r="G60" s="1127" t="s">
        <v>2808</v>
      </c>
      <c r="H60" s="1111" t="s">
        <v>2809</v>
      </c>
      <c r="I60" s="1092">
        <v>100</v>
      </c>
      <c r="J60" s="1093" t="e">
        <f>K60/I60</f>
        <v>#REF!</v>
      </c>
      <c r="K60" s="1094" t="e">
        <f>L60*#REF!</f>
        <v>#REF!</v>
      </c>
      <c r="L60" s="1095" t="e">
        <f>O60*#REF!+1.5</f>
        <v>#REF!</v>
      </c>
      <c r="N60" s="1020">
        <v>59.6</v>
      </c>
      <c r="O60" s="1020">
        <v>59.6</v>
      </c>
    </row>
    <row r="61" spans="1:15" hidden="1">
      <c r="A61" s="1072">
        <v>0</v>
      </c>
      <c r="B61" s="1072"/>
      <c r="C61" s="1072"/>
      <c r="D61" s="1072"/>
      <c r="E61" s="1128" t="s">
        <v>2810</v>
      </c>
      <c r="F61" s="1128" t="s">
        <v>2811</v>
      </c>
      <c r="G61" s="1128" t="s">
        <v>2812</v>
      </c>
      <c r="H61" s="1057" t="s">
        <v>2809</v>
      </c>
      <c r="I61" s="1129"/>
      <c r="J61" s="1061"/>
      <c r="K61" s="1080"/>
      <c r="L61" s="1080"/>
      <c r="M61" s="1077"/>
    </row>
    <row r="62" spans="1:15" hidden="1">
      <c r="A62" s="1073">
        <v>0</v>
      </c>
      <c r="B62" s="1072"/>
      <c r="C62" s="1072"/>
      <c r="D62" s="1072"/>
      <c r="E62" s="1128" t="s">
        <v>2813</v>
      </c>
      <c r="F62" s="1128" t="s">
        <v>2814</v>
      </c>
      <c r="G62" s="1128" t="s">
        <v>2815</v>
      </c>
      <c r="H62" s="1057" t="s">
        <v>2816</v>
      </c>
      <c r="I62" s="1130"/>
      <c r="J62" s="1061"/>
      <c r="K62" s="1080"/>
      <c r="L62" s="1080"/>
      <c r="M62" s="1077"/>
    </row>
    <row r="63" spans="1:15" hidden="1">
      <c r="A63" s="1073">
        <v>0</v>
      </c>
      <c r="B63" s="1072"/>
      <c r="C63" s="1072"/>
      <c r="D63" s="1072"/>
      <c r="E63" s="1128" t="s">
        <v>2817</v>
      </c>
      <c r="F63" s="1128" t="s">
        <v>2818</v>
      </c>
      <c r="G63" s="1128" t="s">
        <v>2819</v>
      </c>
      <c r="H63" s="1057" t="s">
        <v>2820</v>
      </c>
      <c r="I63" s="1129"/>
      <c r="J63" s="1061"/>
      <c r="K63" s="1080"/>
      <c r="L63" s="1080"/>
      <c r="M63" s="1077"/>
    </row>
    <row r="64" spans="1:15" hidden="1">
      <c r="A64" s="1073">
        <v>0</v>
      </c>
      <c r="B64" s="1072"/>
      <c r="C64" s="1072"/>
      <c r="D64" s="1072"/>
      <c r="E64" s="1128" t="s">
        <v>2821</v>
      </c>
      <c r="F64" s="1128" t="s">
        <v>2822</v>
      </c>
      <c r="G64" s="1128" t="s">
        <v>2821</v>
      </c>
      <c r="H64" s="1057" t="s">
        <v>2823</v>
      </c>
      <c r="I64" s="1131"/>
      <c r="J64" s="1061"/>
      <c r="K64" s="1080"/>
      <c r="L64" s="1080"/>
      <c r="M64" s="1077"/>
    </row>
    <row r="65" spans="1:15" hidden="1">
      <c r="A65" s="1072">
        <v>0</v>
      </c>
      <c r="B65" s="1072"/>
      <c r="C65" s="1072"/>
      <c r="D65" s="1072"/>
      <c r="E65" s="1128" t="s">
        <v>2810</v>
      </c>
      <c r="F65" s="1128" t="s">
        <v>2825</v>
      </c>
      <c r="G65" s="1128" t="s">
        <v>2812</v>
      </c>
      <c r="H65" s="1057" t="s">
        <v>2826</v>
      </c>
      <c r="I65" s="1060"/>
      <c r="J65" s="1061"/>
      <c r="K65" s="1080"/>
      <c r="L65" s="1080"/>
      <c r="M65" s="1077"/>
    </row>
    <row r="66" spans="1:15" hidden="1">
      <c r="A66" s="1073">
        <v>0</v>
      </c>
      <c r="B66" s="1072"/>
      <c r="C66" s="1072"/>
      <c r="D66" s="1072"/>
      <c r="E66" s="1128" t="s">
        <v>2813</v>
      </c>
      <c r="F66" s="1128" t="s">
        <v>2814</v>
      </c>
      <c r="G66" s="1128" t="s">
        <v>2815</v>
      </c>
      <c r="H66" s="1057" t="s">
        <v>2827</v>
      </c>
      <c r="I66" s="1060"/>
      <c r="J66" s="1061"/>
      <c r="K66" s="1080"/>
      <c r="L66" s="1080"/>
      <c r="M66" s="1077"/>
    </row>
    <row r="67" spans="1:15" hidden="1">
      <c r="A67" s="1073">
        <v>0</v>
      </c>
      <c r="B67" s="1072"/>
      <c r="C67" s="1072"/>
      <c r="D67" s="1072"/>
      <c r="E67" s="1128" t="s">
        <v>2817</v>
      </c>
      <c r="F67" s="1128" t="s">
        <v>2828</v>
      </c>
      <c r="G67" s="1128" t="s">
        <v>2819</v>
      </c>
      <c r="H67" s="1057" t="s">
        <v>2820</v>
      </c>
      <c r="I67" s="1060"/>
      <c r="J67" s="1061"/>
      <c r="K67" s="1080"/>
      <c r="L67" s="1080"/>
      <c r="M67" s="1077"/>
    </row>
    <row r="68" spans="1:15" hidden="1">
      <c r="A68" s="1073">
        <v>0</v>
      </c>
      <c r="B68" s="1072"/>
      <c r="C68" s="1072"/>
      <c r="D68" s="1072"/>
      <c r="E68" s="1128" t="s">
        <v>2821</v>
      </c>
      <c r="F68" s="1128" t="s">
        <v>2829</v>
      </c>
      <c r="G68" s="1128" t="s">
        <v>2821</v>
      </c>
      <c r="H68" s="1057" t="s">
        <v>2823</v>
      </c>
      <c r="I68" s="1060"/>
      <c r="J68" s="1061"/>
      <c r="K68" s="1080"/>
      <c r="L68" s="1080"/>
      <c r="M68" s="1077"/>
    </row>
    <row r="69" spans="1:15" hidden="1">
      <c r="A69" s="1073">
        <v>0</v>
      </c>
      <c r="B69" s="1073"/>
      <c r="C69" s="1073" t="s">
        <v>8615</v>
      </c>
      <c r="D69" s="1049" t="s">
        <v>2830</v>
      </c>
      <c r="E69" s="1051" t="s">
        <v>2831</v>
      </c>
      <c r="F69" s="1051" t="s">
        <v>2832</v>
      </c>
      <c r="G69" s="1051" t="s">
        <v>2833</v>
      </c>
      <c r="H69" s="1049" t="s">
        <v>7578</v>
      </c>
      <c r="I69" s="1052">
        <v>20</v>
      </c>
      <c r="J69" s="1053" t="e">
        <f>K69/I69</f>
        <v>#REF!</v>
      </c>
      <c r="K69" s="1076" t="e">
        <f>L69*#REF!</f>
        <v>#REF!</v>
      </c>
      <c r="L69" s="1076" t="e">
        <f>M69*#REF!+2</f>
        <v>#REF!</v>
      </c>
      <c r="M69" s="1077">
        <v>3.23</v>
      </c>
    </row>
    <row r="70" spans="1:15" hidden="1">
      <c r="A70" s="1073">
        <v>0</v>
      </c>
      <c r="B70" s="1072"/>
      <c r="C70" s="1081" t="s">
        <v>8615</v>
      </c>
      <c r="D70" s="1065" t="s">
        <v>2834</v>
      </c>
      <c r="E70" s="1067" t="s">
        <v>2831</v>
      </c>
      <c r="F70" s="1067" t="s">
        <v>2832</v>
      </c>
      <c r="G70" s="1067" t="s">
        <v>2833</v>
      </c>
      <c r="H70" s="1065" t="s">
        <v>2835</v>
      </c>
      <c r="I70" s="1068">
        <v>500</v>
      </c>
      <c r="J70" s="1069" t="e">
        <f>K70/I70</f>
        <v>#REF!</v>
      </c>
      <c r="K70" s="1084" t="e">
        <f>L70*#REF!</f>
        <v>#REF!</v>
      </c>
      <c r="L70" s="1084" t="e">
        <f>M70*#REF!+2</f>
        <v>#REF!</v>
      </c>
      <c r="M70" s="1077">
        <v>99</v>
      </c>
    </row>
    <row r="71" spans="1:15" hidden="1">
      <c r="A71" s="1073">
        <v>0</v>
      </c>
      <c r="B71" s="1072"/>
      <c r="C71" s="1072" t="s">
        <v>8615</v>
      </c>
      <c r="D71" s="1057" t="s">
        <v>2836</v>
      </c>
      <c r="E71" s="1059" t="s">
        <v>2837</v>
      </c>
      <c r="F71" s="1059" t="s">
        <v>2838</v>
      </c>
      <c r="G71" s="1059" t="s">
        <v>2839</v>
      </c>
      <c r="H71" s="1057" t="s">
        <v>2827</v>
      </c>
      <c r="I71" s="1060"/>
      <c r="J71" s="1061"/>
      <c r="K71" s="1080" t="e">
        <f>L71*#REF!</f>
        <v>#REF!</v>
      </c>
      <c r="L71" s="1080" t="e">
        <f>M71*#REF!+2</f>
        <v>#REF!</v>
      </c>
      <c r="M71" s="1077">
        <v>22.5</v>
      </c>
    </row>
    <row r="72" spans="1:15" ht="102" hidden="1">
      <c r="A72" s="1073">
        <v>0</v>
      </c>
      <c r="B72" s="1072"/>
      <c r="C72" s="1081"/>
      <c r="D72" s="1065"/>
      <c r="E72" s="1132" t="s">
        <v>2840</v>
      </c>
      <c r="F72" s="1132" t="s">
        <v>2841</v>
      </c>
      <c r="G72" s="1132" t="s">
        <v>2842</v>
      </c>
      <c r="H72" s="1065"/>
      <c r="I72" s="1060"/>
      <c r="J72" s="1069"/>
      <c r="K72" s="1084" t="e">
        <f>L72*#REF!</f>
        <v>#REF!</v>
      </c>
      <c r="L72" s="1084"/>
      <c r="M72" s="1077"/>
    </row>
    <row r="73" spans="1:15" hidden="1">
      <c r="A73" s="1073">
        <v>0</v>
      </c>
      <c r="B73" s="1073"/>
      <c r="C73" s="1047" t="s">
        <v>8615</v>
      </c>
      <c r="D73" s="1111" t="s">
        <v>2843</v>
      </c>
      <c r="E73" s="1115" t="s">
        <v>2844</v>
      </c>
      <c r="F73" s="1115" t="s">
        <v>2845</v>
      </c>
      <c r="G73" s="1115" t="s">
        <v>2846</v>
      </c>
      <c r="H73" s="1111" t="s">
        <v>2847</v>
      </c>
      <c r="I73" s="1060"/>
      <c r="J73" s="1093"/>
      <c r="K73" s="1133" t="e">
        <f>L73*#REF!</f>
        <v>#REF!</v>
      </c>
      <c r="L73" s="1133" t="e">
        <f>M73*#REF!+2</f>
        <v>#REF!</v>
      </c>
      <c r="M73" s="1077">
        <v>9.5</v>
      </c>
    </row>
    <row r="74" spans="1:15" ht="25.5" hidden="1">
      <c r="A74" s="1072">
        <v>0</v>
      </c>
      <c r="B74" s="1072"/>
      <c r="C74" s="1072"/>
      <c r="D74" s="1072"/>
      <c r="E74" s="1134" t="s">
        <v>2848</v>
      </c>
      <c r="F74" s="1132"/>
      <c r="G74" s="1134"/>
      <c r="H74" s="1072"/>
      <c r="I74" s="1060"/>
      <c r="J74" s="1061"/>
      <c r="K74" s="1080"/>
      <c r="L74" s="1080"/>
      <c r="M74" s="1077"/>
    </row>
    <row r="75" spans="1:15" ht="26.25" customHeight="1">
      <c r="A75" s="1047">
        <v>1</v>
      </c>
      <c r="B75" s="1047"/>
      <c r="C75" s="134" t="s">
        <v>9075</v>
      </c>
      <c r="D75" s="1111">
        <v>324</v>
      </c>
      <c r="E75" s="114" t="s">
        <v>2849</v>
      </c>
      <c r="F75" s="1117" t="s">
        <v>2850</v>
      </c>
      <c r="G75" s="114" t="s">
        <v>2851</v>
      </c>
      <c r="H75" s="1047"/>
      <c r="I75" s="1092">
        <v>30</v>
      </c>
      <c r="J75" s="1093" t="e">
        <f>K75/I75</f>
        <v>#REF!</v>
      </c>
      <c r="K75" s="1094" t="e">
        <f>O75*#REF!+10</f>
        <v>#REF!</v>
      </c>
      <c r="L75" s="1095"/>
      <c r="M75" s="1019">
        <v>173</v>
      </c>
      <c r="N75" s="1020">
        <v>193</v>
      </c>
      <c r="O75" s="1020">
        <v>174</v>
      </c>
    </row>
    <row r="76" spans="1:15" ht="26.25" customHeight="1">
      <c r="A76" s="1047">
        <v>1</v>
      </c>
      <c r="B76" s="1047"/>
      <c r="C76" s="134" t="s">
        <v>9075</v>
      </c>
      <c r="D76" s="1135" t="s">
        <v>2852</v>
      </c>
      <c r="E76" s="114" t="s">
        <v>2849</v>
      </c>
      <c r="F76" s="1117" t="s">
        <v>2850</v>
      </c>
      <c r="G76" s="114" t="s">
        <v>2851</v>
      </c>
      <c r="H76" s="1047"/>
      <c r="I76" s="1092">
        <v>100</v>
      </c>
      <c r="J76" s="1093" t="e">
        <f>K76/I76</f>
        <v>#REF!</v>
      </c>
      <c r="K76" s="1094" t="e">
        <f>O76*#REF!+10</f>
        <v>#REF!</v>
      </c>
      <c r="L76" s="1095"/>
      <c r="M76" s="1019">
        <v>518</v>
      </c>
      <c r="N76" s="1020">
        <v>580</v>
      </c>
      <c r="O76" s="1020">
        <v>519</v>
      </c>
    </row>
    <row r="77" spans="1:15" ht="12.75" hidden="1" customHeight="1">
      <c r="A77" s="1047">
        <v>0</v>
      </c>
      <c r="B77" s="1047"/>
      <c r="C77" s="134" t="s">
        <v>9075</v>
      </c>
      <c r="D77" s="1090" t="s">
        <v>2853</v>
      </c>
      <c r="E77" s="114" t="s">
        <v>2854</v>
      </c>
      <c r="F77" s="583" t="s">
        <v>4451</v>
      </c>
      <c r="G77" s="68" t="s">
        <v>4452</v>
      </c>
      <c r="H77" s="1047"/>
      <c r="I77" s="1092">
        <v>400</v>
      </c>
      <c r="J77" s="1093">
        <v>0.96</v>
      </c>
      <c r="K77" s="1094" t="e">
        <f>N77*#REF!</f>
        <v>#REF!</v>
      </c>
      <c r="L77" s="1095"/>
      <c r="M77" s="1019">
        <v>274</v>
      </c>
    </row>
    <row r="78" spans="1:15" ht="15" customHeight="1">
      <c r="C78" s="1096"/>
      <c r="D78" s="1097"/>
      <c r="E78" s="66"/>
      <c r="F78" s="66"/>
      <c r="G78" s="66"/>
      <c r="J78" s="1099"/>
      <c r="K78" s="1100"/>
      <c r="L78" s="1101"/>
    </row>
    <row r="79" spans="1:15">
      <c r="E79" s="1136"/>
      <c r="F79" s="1136"/>
      <c r="G79" s="1136"/>
      <c r="I79" s="1137"/>
      <c r="J79" s="1099"/>
      <c r="K79" s="1100"/>
      <c r="L79" s="1101"/>
    </row>
    <row r="80" spans="1:15" ht="23.25">
      <c r="A80" s="88" t="s">
        <v>8692</v>
      </c>
      <c r="B80" s="1245"/>
      <c r="C80" s="2731" t="s">
        <v>2855</v>
      </c>
      <c r="D80" s="2731"/>
      <c r="E80" s="2731"/>
      <c r="F80" s="2732"/>
      <c r="G80" s="2733"/>
      <c r="H80" s="2731"/>
      <c r="I80" s="2731"/>
      <c r="J80" s="2731"/>
      <c r="K80" s="2731"/>
      <c r="L80" s="2731"/>
    </row>
    <row r="81" spans="1:257" ht="23.25" hidden="1">
      <c r="A81" s="88" t="s">
        <v>8690</v>
      </c>
      <c r="B81" s="88"/>
      <c r="C81" s="2697" t="s">
        <v>2856</v>
      </c>
      <c r="D81" s="2697"/>
      <c r="E81" s="2697"/>
      <c r="F81" s="2697"/>
      <c r="G81" s="2697"/>
      <c r="H81" s="2697"/>
      <c r="I81" s="2697"/>
      <c r="J81" s="2697"/>
      <c r="K81" s="2697"/>
      <c r="L81" s="2697"/>
    </row>
    <row r="82" spans="1:257" ht="23.25" hidden="1">
      <c r="A82" s="88" t="s">
        <v>8690</v>
      </c>
      <c r="B82" s="88"/>
      <c r="C82" s="2697" t="s">
        <v>2857</v>
      </c>
      <c r="D82" s="2697"/>
      <c r="E82" s="2697"/>
      <c r="F82" s="2697"/>
      <c r="G82" s="2697"/>
      <c r="H82" s="2697"/>
      <c r="I82" s="2697"/>
      <c r="J82" s="2697"/>
      <c r="K82" s="2697"/>
      <c r="L82" s="2697"/>
    </row>
    <row r="83" spans="1:257" ht="26.85" customHeight="1">
      <c r="A83" s="1047">
        <v>1</v>
      </c>
      <c r="B83" s="1047"/>
      <c r="C83" s="1114" t="s">
        <v>8625</v>
      </c>
      <c r="D83" s="1111" t="s">
        <v>2858</v>
      </c>
      <c r="E83" s="1126" t="s">
        <v>2859</v>
      </c>
      <c r="F83" s="1107" t="s">
        <v>2860</v>
      </c>
      <c r="G83" s="1126" t="s">
        <v>2861</v>
      </c>
      <c r="H83" s="1111"/>
      <c r="I83" s="1138">
        <v>80</v>
      </c>
      <c r="J83" s="1093" t="e">
        <f>K83/I83</f>
        <v>#REF!</v>
      </c>
      <c r="K83" s="1094" t="e">
        <f>L83*#REF!</f>
        <v>#REF!</v>
      </c>
      <c r="L83" s="1095" t="e">
        <f>O83*#REF!+1.5</f>
        <v>#REF!</v>
      </c>
      <c r="M83" s="1019">
        <v>74.540000000000006</v>
      </c>
      <c r="N83" s="1019">
        <v>77.819999999999993</v>
      </c>
      <c r="O83" s="1019">
        <v>77.819999999999993</v>
      </c>
    </row>
    <row r="84" spans="1:257" s="1077" customFormat="1" ht="12.75" hidden="1" customHeight="1">
      <c r="A84" s="1047">
        <v>0</v>
      </c>
      <c r="B84" s="1047"/>
      <c r="C84" s="134" t="s">
        <v>9075</v>
      </c>
      <c r="D84" s="1090">
        <v>635</v>
      </c>
      <c r="E84" s="114" t="s">
        <v>2862</v>
      </c>
      <c r="F84" s="1139" t="s">
        <v>2863</v>
      </c>
      <c r="G84" s="114" t="s">
        <v>2864</v>
      </c>
      <c r="H84" s="1140"/>
      <c r="I84" s="111">
        <v>40</v>
      </c>
      <c r="J84" s="1140">
        <v>67.73</v>
      </c>
      <c r="K84" s="1141" t="e">
        <f>N84*#REF!</f>
        <v>#REF!</v>
      </c>
      <c r="L84" s="1142"/>
      <c r="M84" s="1077">
        <v>1940.4</v>
      </c>
      <c r="IN84" s="1020"/>
      <c r="IO84" s="1020"/>
      <c r="IP84" s="1020"/>
      <c r="IQ84" s="1020"/>
      <c r="IR84" s="1020"/>
      <c r="IS84" s="1020"/>
      <c r="IT84" s="1020"/>
      <c r="IU84" s="1020"/>
      <c r="IV84" s="1020"/>
      <c r="IW84" s="1020"/>
    </row>
    <row r="85" spans="1:257" s="1077" customFormat="1" hidden="1">
      <c r="A85" s="1072">
        <v>0</v>
      </c>
      <c r="B85" s="1072"/>
      <c r="C85" s="1072" t="s">
        <v>8615</v>
      </c>
      <c r="D85" s="1078" t="s">
        <v>2865</v>
      </c>
      <c r="E85" s="1127" t="s">
        <v>2866</v>
      </c>
      <c r="F85" s="1079" t="s">
        <v>2860</v>
      </c>
      <c r="G85" s="1079" t="s">
        <v>2861</v>
      </c>
      <c r="H85" s="1078"/>
      <c r="I85" s="1130">
        <v>80</v>
      </c>
      <c r="J85" s="1061" t="e">
        <f>K85/I85</f>
        <v>#REF!</v>
      </c>
      <c r="K85" s="1080" t="e">
        <f>L85*#REF!</f>
        <v>#REF!</v>
      </c>
      <c r="L85" s="1080" t="e">
        <f>M85*#REF!+2</f>
        <v>#REF!</v>
      </c>
      <c r="M85" s="1077">
        <v>139.53</v>
      </c>
    </row>
    <row r="86" spans="1:257" hidden="1">
      <c r="A86" s="1073">
        <v>0</v>
      </c>
      <c r="B86" s="1072"/>
      <c r="C86" s="1072"/>
      <c r="D86" s="1072"/>
      <c r="E86" s="1107" t="s">
        <v>2867</v>
      </c>
      <c r="F86" s="1128" t="s">
        <v>2868</v>
      </c>
      <c r="G86" s="1128"/>
      <c r="H86" s="1057" t="s">
        <v>2869</v>
      </c>
      <c r="I86" s="1143"/>
      <c r="J86" s="1061"/>
      <c r="K86" s="1080" t="e">
        <f>L86*#REF!</f>
        <v>#REF!</v>
      </c>
      <c r="L86" s="1080"/>
      <c r="M86" s="1077"/>
    </row>
    <row r="87" spans="1:257" hidden="1">
      <c r="A87" s="1073">
        <v>0</v>
      </c>
      <c r="B87" s="1072"/>
      <c r="C87" s="1072"/>
      <c r="D87" s="1072"/>
      <c r="E87" s="1107" t="s">
        <v>2870</v>
      </c>
      <c r="F87" s="1128" t="s">
        <v>2871</v>
      </c>
      <c r="G87" s="1128"/>
      <c r="H87" s="1057" t="s">
        <v>6324</v>
      </c>
      <c r="I87" s="1143"/>
      <c r="J87" s="1061"/>
      <c r="K87" s="1080" t="e">
        <f>L87*#REF!</f>
        <v>#REF!</v>
      </c>
      <c r="L87" s="1080"/>
      <c r="M87" s="1077"/>
    </row>
    <row r="88" spans="1:257" hidden="1">
      <c r="A88" s="1073">
        <v>0</v>
      </c>
      <c r="B88" s="1072"/>
      <c r="C88" s="1072"/>
      <c r="D88" s="1072"/>
      <c r="E88" s="1107" t="s">
        <v>2872</v>
      </c>
      <c r="F88" s="1128" t="s">
        <v>2873</v>
      </c>
      <c r="G88" s="1128"/>
      <c r="H88" s="1057" t="s">
        <v>2874</v>
      </c>
      <c r="I88" s="1143"/>
      <c r="J88" s="1061"/>
      <c r="K88" s="1080" t="e">
        <f>L88*#REF!</f>
        <v>#REF!</v>
      </c>
      <c r="L88" s="1080"/>
      <c r="M88" s="1077"/>
    </row>
    <row r="89" spans="1:257" hidden="1">
      <c r="A89" s="1073">
        <v>0</v>
      </c>
      <c r="B89" s="1072"/>
      <c r="C89" s="1072"/>
      <c r="D89" s="1072"/>
      <c r="E89" s="1107" t="s">
        <v>2875</v>
      </c>
      <c r="F89" s="1128" t="s">
        <v>2876</v>
      </c>
      <c r="G89" s="1128"/>
      <c r="H89" s="1057" t="s">
        <v>2874</v>
      </c>
      <c r="I89" s="1143"/>
      <c r="J89" s="1061"/>
      <c r="K89" s="1080" t="e">
        <f>L89*#REF!</f>
        <v>#REF!</v>
      </c>
      <c r="L89" s="1080"/>
      <c r="M89" s="1077"/>
    </row>
    <row r="90" spans="1:257" hidden="1">
      <c r="A90" s="1073">
        <v>0</v>
      </c>
      <c r="B90" s="1072"/>
      <c r="C90" s="1072"/>
      <c r="D90" s="1072"/>
      <c r="E90" s="1107" t="s">
        <v>2877</v>
      </c>
      <c r="F90" s="1128" t="s">
        <v>2878</v>
      </c>
      <c r="G90" s="1128"/>
      <c r="H90" s="1057" t="s">
        <v>2879</v>
      </c>
      <c r="I90" s="1143"/>
      <c r="J90" s="1061"/>
      <c r="K90" s="1080" t="e">
        <f>L90*#REF!</f>
        <v>#REF!</v>
      </c>
      <c r="L90" s="1080"/>
      <c r="M90" s="1077"/>
    </row>
    <row r="91" spans="1:257" hidden="1">
      <c r="A91" s="1073">
        <v>0</v>
      </c>
      <c r="B91" s="1072"/>
      <c r="C91" s="1081"/>
      <c r="D91" s="1081"/>
      <c r="E91" s="1107" t="s">
        <v>2880</v>
      </c>
      <c r="F91" s="1144" t="s">
        <v>2881</v>
      </c>
      <c r="G91" s="1144"/>
      <c r="H91" s="1065" t="s">
        <v>2882</v>
      </c>
      <c r="I91" s="1143"/>
      <c r="J91" s="1069"/>
      <c r="K91" s="1084" t="e">
        <f>L91*#REF!</f>
        <v>#REF!</v>
      </c>
      <c r="L91" s="1084"/>
      <c r="M91" s="1077"/>
    </row>
    <row r="92" spans="1:257" hidden="1">
      <c r="A92" s="1073">
        <v>0</v>
      </c>
      <c r="B92" s="1073"/>
      <c r="C92" s="1145" t="s">
        <v>8625</v>
      </c>
      <c r="D92" s="1146" t="s">
        <v>2883</v>
      </c>
      <c r="E92" s="1107" t="s">
        <v>2884</v>
      </c>
      <c r="G92" s="1107"/>
      <c r="H92" s="1049"/>
      <c r="I92" s="1143">
        <v>50</v>
      </c>
      <c r="J92" s="1053" t="e">
        <f>K92/I92</f>
        <v>#REF!</v>
      </c>
      <c r="K92" s="1076" t="e">
        <f>L92*#REF!</f>
        <v>#REF!</v>
      </c>
      <c r="L92" s="1076" t="e">
        <f>M92*#REF!+2</f>
        <v>#REF!</v>
      </c>
      <c r="M92" s="1077">
        <v>193.07</v>
      </c>
    </row>
    <row r="93" spans="1:257" hidden="1">
      <c r="A93" s="1073">
        <v>0</v>
      </c>
      <c r="B93" s="1073"/>
      <c r="C93" s="1047" t="s">
        <v>8615</v>
      </c>
      <c r="D93" s="1090" t="s">
        <v>2885</v>
      </c>
      <c r="E93" s="1107" t="s">
        <v>2867</v>
      </c>
      <c r="F93" s="1115" t="s">
        <v>2868</v>
      </c>
      <c r="G93" s="1115" t="s">
        <v>2867</v>
      </c>
      <c r="H93" s="1111" t="s">
        <v>2886</v>
      </c>
      <c r="I93" s="1143">
        <v>400</v>
      </c>
      <c r="J93" s="1093" t="e">
        <f>K93/I93</f>
        <v>#REF!</v>
      </c>
      <c r="K93" s="1076" t="e">
        <f>L93*#REF!</f>
        <v>#REF!</v>
      </c>
      <c r="L93" s="1076" t="e">
        <f>M93*#REF!+2</f>
        <v>#REF!</v>
      </c>
      <c r="M93" s="1077">
        <v>382.5</v>
      </c>
    </row>
    <row r="94" spans="1:257" hidden="1">
      <c r="A94" s="1073">
        <v>0</v>
      </c>
      <c r="B94" s="1073"/>
      <c r="C94" s="1047" t="s">
        <v>8615</v>
      </c>
      <c r="D94" s="1090" t="s">
        <v>2887</v>
      </c>
      <c r="E94" s="1107" t="s">
        <v>2870</v>
      </c>
      <c r="F94" s="1115" t="s">
        <v>2888</v>
      </c>
      <c r="G94" s="1115" t="s">
        <v>2870</v>
      </c>
      <c r="H94" s="1111" t="s">
        <v>2889</v>
      </c>
      <c r="I94" s="1143"/>
      <c r="J94" s="1093"/>
      <c r="K94" s="1076" t="e">
        <f>L94*#REF!</f>
        <v>#REF!</v>
      </c>
      <c r="L94" s="1076" t="e">
        <f>M94*#REF!+2</f>
        <v>#REF!</v>
      </c>
      <c r="M94" s="1077">
        <v>42</v>
      </c>
    </row>
    <row r="95" spans="1:257" hidden="1">
      <c r="A95" s="1073">
        <v>0</v>
      </c>
      <c r="B95" s="1073"/>
      <c r="C95" s="1047" t="s">
        <v>8615</v>
      </c>
      <c r="D95" s="1090" t="s">
        <v>2890</v>
      </c>
      <c r="E95" s="1107" t="s">
        <v>2891</v>
      </c>
      <c r="F95" s="1115" t="s">
        <v>2892</v>
      </c>
      <c r="G95" s="1115" t="s">
        <v>2893</v>
      </c>
      <c r="H95" s="1111" t="s">
        <v>2894</v>
      </c>
      <c r="I95" s="1143"/>
      <c r="J95" s="1093"/>
      <c r="K95" s="1076" t="e">
        <f>L95*#REF!</f>
        <v>#REF!</v>
      </c>
      <c r="L95" s="1076" t="e">
        <f>M95*#REF!+2</f>
        <v>#REF!</v>
      </c>
      <c r="M95" s="1077">
        <v>41.25</v>
      </c>
    </row>
    <row r="96" spans="1:257" hidden="1">
      <c r="A96" s="1073">
        <v>0</v>
      </c>
      <c r="B96" s="1073"/>
      <c r="C96" s="1047" t="s">
        <v>8615</v>
      </c>
      <c r="D96" s="1090" t="s">
        <v>2895</v>
      </c>
      <c r="E96" s="1107" t="s">
        <v>2896</v>
      </c>
      <c r="F96" s="1115" t="s">
        <v>2897</v>
      </c>
      <c r="G96" s="1115" t="s">
        <v>2898</v>
      </c>
      <c r="H96" s="1111" t="s">
        <v>2894</v>
      </c>
      <c r="I96" s="1143"/>
      <c r="J96" s="1093"/>
      <c r="K96" s="1076" t="e">
        <f>L96*#REF!</f>
        <v>#REF!</v>
      </c>
      <c r="L96" s="1076" t="e">
        <f>M96*#REF!+2</f>
        <v>#REF!</v>
      </c>
      <c r="M96" s="1077">
        <v>41.25</v>
      </c>
    </row>
    <row r="97" spans="1:13" hidden="1">
      <c r="A97" s="1073">
        <v>0</v>
      </c>
      <c r="B97" s="1073"/>
      <c r="C97" s="1047" t="s">
        <v>8615</v>
      </c>
      <c r="D97" s="1090" t="s">
        <v>2899</v>
      </c>
      <c r="E97" s="1107" t="s">
        <v>2900</v>
      </c>
      <c r="F97" s="1115" t="s">
        <v>2901</v>
      </c>
      <c r="G97" s="1115" t="s">
        <v>2902</v>
      </c>
      <c r="H97" s="1111" t="s">
        <v>2903</v>
      </c>
      <c r="I97" s="1143">
        <v>160</v>
      </c>
      <c r="J97" s="1093" t="e">
        <f>K97/I97</f>
        <v>#REF!</v>
      </c>
      <c r="K97" s="1076" t="e">
        <f>L97*#REF!</f>
        <v>#REF!</v>
      </c>
      <c r="L97" s="1076" t="e">
        <f>M97*#REF!+2</f>
        <v>#REF!</v>
      </c>
      <c r="M97" s="1077">
        <v>168.75</v>
      </c>
    </row>
    <row r="98" spans="1:13" hidden="1">
      <c r="A98" s="1073">
        <v>0</v>
      </c>
      <c r="B98" s="1073"/>
      <c r="C98" s="1073" t="s">
        <v>8615</v>
      </c>
      <c r="D98" s="1049" t="s">
        <v>2904</v>
      </c>
      <c r="E98" s="1107" t="s">
        <v>2905</v>
      </c>
      <c r="F98" s="1115" t="s">
        <v>2881</v>
      </c>
      <c r="G98" s="1051" t="s">
        <v>2906</v>
      </c>
      <c r="H98" s="1049" t="s">
        <v>2907</v>
      </c>
      <c r="I98" s="1143">
        <v>500</v>
      </c>
      <c r="J98" s="1053" t="e">
        <f>K98/I98</f>
        <v>#REF!</v>
      </c>
      <c r="K98" s="1076" t="e">
        <f>L98*#REF!</f>
        <v>#REF!</v>
      </c>
      <c r="L98" s="1076" t="e">
        <f>M98*#REF!+2</f>
        <v>#REF!</v>
      </c>
      <c r="M98" s="1077">
        <v>240</v>
      </c>
    </row>
    <row r="99" spans="1:13" ht="12.75" hidden="1" customHeight="1">
      <c r="A99" s="1010">
        <v>0</v>
      </c>
      <c r="C99" s="1147"/>
      <c r="D99" s="1010"/>
      <c r="E99" s="1148"/>
      <c r="F99" s="1149"/>
      <c r="G99" s="1148"/>
      <c r="K99" s="1150"/>
      <c r="L99" s="1150"/>
    </row>
    <row r="100" spans="1:13" hidden="1">
      <c r="A100" s="1010">
        <v>0</v>
      </c>
      <c r="C100" s="1010"/>
      <c r="D100" s="1010"/>
      <c r="E100" s="1014"/>
      <c r="K100" s="1150"/>
      <c r="L100" s="1150"/>
    </row>
    <row r="101" spans="1:13" ht="23.25" hidden="1">
      <c r="A101" s="1020">
        <v>0</v>
      </c>
      <c r="B101" s="1020"/>
      <c r="C101" s="2697" t="s">
        <v>2908</v>
      </c>
      <c r="D101" s="2697"/>
      <c r="E101" s="2697"/>
      <c r="F101" s="2697"/>
      <c r="G101" s="2697"/>
      <c r="H101" s="2697"/>
      <c r="I101" s="2697"/>
      <c r="J101" s="2697"/>
      <c r="K101" s="2697"/>
      <c r="L101" s="2697"/>
    </row>
    <row r="102" spans="1:13" s="1077" customFormat="1" hidden="1">
      <c r="A102" s="1047">
        <v>0</v>
      </c>
      <c r="B102" s="1047"/>
      <c r="C102" s="1047" t="s">
        <v>8615</v>
      </c>
      <c r="D102" s="1090" t="s">
        <v>2909</v>
      </c>
      <c r="E102" s="1151" t="s">
        <v>2910</v>
      </c>
      <c r="F102" s="1151" t="s">
        <v>2911</v>
      </c>
      <c r="G102" s="1151" t="s">
        <v>2912</v>
      </c>
      <c r="H102" s="1090" t="s">
        <v>7123</v>
      </c>
      <c r="I102" s="1152">
        <v>270</v>
      </c>
      <c r="J102" s="1093" t="e">
        <f>K102/I102</f>
        <v>#REF!</v>
      </c>
      <c r="K102" s="1133" t="e">
        <f>L102*#REF!</f>
        <v>#REF!</v>
      </c>
      <c r="L102" s="1076" t="e">
        <f>M102*#REF!+2</f>
        <v>#REF!</v>
      </c>
      <c r="M102" s="1077">
        <v>525</v>
      </c>
    </row>
    <row r="103" spans="1:13" s="1077" customFormat="1" hidden="1">
      <c r="A103" s="1047">
        <v>0</v>
      </c>
      <c r="B103" s="1047"/>
      <c r="C103" s="1047" t="s">
        <v>8615</v>
      </c>
      <c r="D103" s="1090" t="s">
        <v>2913</v>
      </c>
      <c r="E103" s="1151" t="s">
        <v>2914</v>
      </c>
      <c r="F103" s="1151" t="s">
        <v>2915</v>
      </c>
      <c r="G103" s="1151" t="s">
        <v>2916</v>
      </c>
      <c r="H103" s="1090" t="s">
        <v>2917</v>
      </c>
      <c r="I103" s="1152"/>
      <c r="J103" s="1093"/>
      <c r="K103" s="1133" t="e">
        <f>L103*#REF!</f>
        <v>#REF!</v>
      </c>
      <c r="L103" s="1076" t="e">
        <f>M103*#REF!+2</f>
        <v>#REF!</v>
      </c>
      <c r="M103" s="1077">
        <v>30</v>
      </c>
    </row>
    <row r="104" spans="1:13" s="1077" customFormat="1" hidden="1">
      <c r="A104" s="1047">
        <v>0</v>
      </c>
      <c r="B104" s="1047"/>
      <c r="C104" s="1047" t="s">
        <v>8615</v>
      </c>
      <c r="D104" s="1090" t="s">
        <v>2918</v>
      </c>
      <c r="E104" s="1151" t="s">
        <v>2919</v>
      </c>
      <c r="F104" s="1151" t="s">
        <v>2920</v>
      </c>
      <c r="G104" s="1151" t="s">
        <v>2921</v>
      </c>
      <c r="H104" s="1090" t="s">
        <v>2917</v>
      </c>
      <c r="I104" s="1152"/>
      <c r="J104" s="1093"/>
      <c r="K104" s="1133" t="e">
        <f>L104*#REF!</f>
        <v>#REF!</v>
      </c>
      <c r="L104" s="1076" t="e">
        <f>M104*#REF!+2</f>
        <v>#REF!</v>
      </c>
      <c r="M104" s="1077">
        <v>30</v>
      </c>
    </row>
    <row r="105" spans="1:13" s="1077" customFormat="1" hidden="1">
      <c r="A105" s="1047">
        <v>0</v>
      </c>
      <c r="B105" s="1047"/>
      <c r="C105" s="1047" t="s">
        <v>8615</v>
      </c>
      <c r="D105" s="1090" t="s">
        <v>2922</v>
      </c>
      <c r="E105" s="1151" t="s">
        <v>2923</v>
      </c>
      <c r="F105" s="1151" t="s">
        <v>2924</v>
      </c>
      <c r="G105" s="1151" t="s">
        <v>2925</v>
      </c>
      <c r="H105" s="1090" t="s">
        <v>2917</v>
      </c>
      <c r="I105" s="1152"/>
      <c r="J105" s="1093"/>
      <c r="K105" s="1133" t="e">
        <f>L105*#REF!</f>
        <v>#REF!</v>
      </c>
      <c r="L105" s="1076" t="e">
        <f>M105*#REF!+2</f>
        <v>#REF!</v>
      </c>
      <c r="M105" s="1077">
        <v>63.75</v>
      </c>
    </row>
    <row r="106" spans="1:13" s="1077" customFormat="1" hidden="1">
      <c r="A106" s="1047">
        <v>0</v>
      </c>
      <c r="B106" s="1047"/>
      <c r="C106" s="1047" t="s">
        <v>8615</v>
      </c>
      <c r="D106" s="1090" t="s">
        <v>2926</v>
      </c>
      <c r="E106" s="1151" t="s">
        <v>2927</v>
      </c>
      <c r="F106" s="1151" t="s">
        <v>2928</v>
      </c>
      <c r="G106" s="1151" t="s">
        <v>2929</v>
      </c>
      <c r="H106" s="1090" t="s">
        <v>2917</v>
      </c>
      <c r="I106" s="1152"/>
      <c r="J106" s="1093"/>
      <c r="K106" s="1133" t="e">
        <f>L106*#REF!</f>
        <v>#REF!</v>
      </c>
      <c r="L106" s="1133" t="e">
        <f>M106*#REF!+2</f>
        <v>#REF!</v>
      </c>
      <c r="M106" s="1077">
        <v>63.75</v>
      </c>
    </row>
    <row r="107" spans="1:13" hidden="1">
      <c r="A107" s="1010">
        <v>0</v>
      </c>
      <c r="C107" s="1010"/>
      <c r="F107" s="1013"/>
      <c r="G107" s="1013"/>
      <c r="H107" s="1012"/>
      <c r="I107" s="1125"/>
      <c r="J107" s="1099"/>
      <c r="K107" s="1153"/>
      <c r="L107" s="1153"/>
    </row>
    <row r="108" spans="1:13" hidden="1">
      <c r="A108" s="1010">
        <v>0</v>
      </c>
      <c r="C108" s="1010"/>
      <c r="D108" s="1010"/>
      <c r="E108" s="1014"/>
      <c r="K108" s="1150"/>
      <c r="L108" s="1150"/>
    </row>
    <row r="109" spans="1:13" ht="23.25" hidden="1">
      <c r="A109" s="1020">
        <v>0</v>
      </c>
      <c r="B109" s="1020"/>
      <c r="C109" s="2697" t="s">
        <v>2930</v>
      </c>
      <c r="D109" s="2697"/>
      <c r="E109" s="2697"/>
      <c r="F109" s="2697"/>
      <c r="G109" s="2697"/>
      <c r="H109" s="2697"/>
      <c r="I109" s="2697"/>
      <c r="J109" s="2697"/>
      <c r="K109" s="2697"/>
      <c r="L109" s="2697"/>
    </row>
    <row r="110" spans="1:13" hidden="1">
      <c r="A110" s="1047">
        <v>0</v>
      </c>
      <c r="B110" s="1047"/>
      <c r="C110" s="1047" t="s">
        <v>8615</v>
      </c>
      <c r="D110" s="1111" t="s">
        <v>2931</v>
      </c>
      <c r="E110" s="1115" t="s">
        <v>2932</v>
      </c>
      <c r="F110" s="1115" t="s">
        <v>2933</v>
      </c>
      <c r="G110" s="1115" t="s">
        <v>2934</v>
      </c>
      <c r="H110" s="1111"/>
      <c r="I110" s="1092">
        <v>45</v>
      </c>
      <c r="J110" s="1093" t="e">
        <f>K110/I110</f>
        <v>#REF!</v>
      </c>
      <c r="K110" s="1133" t="e">
        <f>L110*#REF!</f>
        <v>#REF!</v>
      </c>
      <c r="L110" s="1133" t="e">
        <f>M110*#REF!+2</f>
        <v>#REF!</v>
      </c>
      <c r="M110" s="1077">
        <v>180.23</v>
      </c>
    </row>
    <row r="111" spans="1:13" hidden="1">
      <c r="A111" s="1072">
        <v>0</v>
      </c>
      <c r="B111" s="1072"/>
      <c r="C111" s="1072"/>
      <c r="D111" s="1072"/>
      <c r="E111" s="1154" t="s">
        <v>2935</v>
      </c>
      <c r="F111" s="1154"/>
      <c r="G111" s="1154"/>
      <c r="H111" s="1057" t="s">
        <v>2936</v>
      </c>
      <c r="I111" s="1129"/>
      <c r="J111" s="1061"/>
      <c r="K111" s="1080"/>
      <c r="L111" s="1080"/>
      <c r="M111" s="1077"/>
    </row>
    <row r="112" spans="1:13" hidden="1">
      <c r="A112" s="1072">
        <v>0</v>
      </c>
      <c r="B112" s="1072"/>
      <c r="C112" s="1072"/>
      <c r="D112" s="1072"/>
      <c r="E112" s="1154" t="s">
        <v>2937</v>
      </c>
      <c r="F112" s="1154"/>
      <c r="G112" s="1154"/>
      <c r="H112" s="1057" t="s">
        <v>2936</v>
      </c>
      <c r="I112" s="1129"/>
      <c r="J112" s="1061"/>
      <c r="K112" s="1080"/>
      <c r="L112" s="1080"/>
      <c r="M112" s="1077"/>
    </row>
    <row r="113" spans="1:15" hidden="1">
      <c r="A113" s="1072">
        <v>0</v>
      </c>
      <c r="B113" s="1072"/>
      <c r="C113" s="1072"/>
      <c r="D113" s="1072"/>
      <c r="E113" s="1154" t="s">
        <v>2938</v>
      </c>
      <c r="F113" s="1154"/>
      <c r="G113" s="1154"/>
      <c r="H113" s="1057" t="s">
        <v>2939</v>
      </c>
      <c r="I113" s="1129"/>
      <c r="J113" s="1061"/>
      <c r="K113" s="1080"/>
      <c r="L113" s="1080"/>
      <c r="M113" s="1077"/>
    </row>
    <row r="114" spans="1:15" hidden="1">
      <c r="A114" s="1081">
        <v>0</v>
      </c>
      <c r="B114" s="1081"/>
      <c r="C114" s="1081"/>
      <c r="D114" s="1081"/>
      <c r="E114" s="1155" t="s">
        <v>2940</v>
      </c>
      <c r="F114" s="1155"/>
      <c r="G114" s="1155"/>
      <c r="H114" s="1065" t="s">
        <v>2941</v>
      </c>
      <c r="I114" s="1156"/>
      <c r="J114" s="1069"/>
      <c r="K114" s="1084"/>
      <c r="L114" s="1084"/>
      <c r="M114" s="1077"/>
    </row>
    <row r="115" spans="1:15" hidden="1">
      <c r="A115" s="1010">
        <v>0</v>
      </c>
      <c r="C115" s="1010"/>
      <c r="D115" s="1010"/>
      <c r="E115" s="1014"/>
      <c r="H115" s="1012"/>
      <c r="J115" s="1099"/>
      <c r="K115" s="1153"/>
      <c r="L115" s="1153"/>
    </row>
    <row r="116" spans="1:15" hidden="1">
      <c r="A116" s="1010">
        <v>0</v>
      </c>
      <c r="C116" s="1010"/>
      <c r="D116" s="1010"/>
      <c r="E116" s="1014"/>
      <c r="K116" s="1150"/>
      <c r="L116" s="1150"/>
    </row>
    <row r="117" spans="1:15" ht="23.25" hidden="1">
      <c r="A117" s="1020">
        <v>0</v>
      </c>
      <c r="B117" s="1020"/>
      <c r="C117" s="2697" t="s">
        <v>2942</v>
      </c>
      <c r="D117" s="2697"/>
      <c r="E117" s="2697"/>
      <c r="F117" s="2697"/>
      <c r="G117" s="2697"/>
      <c r="H117" s="2697"/>
      <c r="I117" s="2697"/>
      <c r="J117" s="2697"/>
      <c r="K117" s="2697"/>
      <c r="L117" s="2697"/>
    </row>
    <row r="118" spans="1:15" hidden="1">
      <c r="A118" s="1047">
        <v>0</v>
      </c>
      <c r="B118" s="1047"/>
      <c r="C118" s="1047" t="s">
        <v>8615</v>
      </c>
      <c r="D118" s="1111" t="s">
        <v>2943</v>
      </c>
      <c r="E118" s="1115" t="s">
        <v>2944</v>
      </c>
      <c r="F118" s="1115" t="s">
        <v>2945</v>
      </c>
      <c r="G118" s="1115" t="s">
        <v>2946</v>
      </c>
      <c r="H118" s="1111"/>
      <c r="I118" s="1092">
        <v>40</v>
      </c>
      <c r="J118" s="1093" t="e">
        <f>K118/I118</f>
        <v>#REF!</v>
      </c>
      <c r="K118" s="1133" t="e">
        <f>L118*#REF!</f>
        <v>#REF!</v>
      </c>
      <c r="L118" s="1133" t="e">
        <f>M118*#REF!+2</f>
        <v>#REF!</v>
      </c>
      <c r="M118" s="1077">
        <v>220.27</v>
      </c>
    </row>
    <row r="119" spans="1:15" hidden="1">
      <c r="A119" s="1072">
        <v>0</v>
      </c>
      <c r="B119" s="1072"/>
      <c r="C119" s="1072"/>
      <c r="D119" s="1072"/>
      <c r="E119" s="1154" t="s">
        <v>2947</v>
      </c>
      <c r="F119" s="1154"/>
      <c r="G119" s="1154"/>
      <c r="H119" s="1057" t="s">
        <v>2948</v>
      </c>
      <c r="I119" s="1131"/>
      <c r="J119" s="1061"/>
      <c r="K119" s="1080"/>
      <c r="L119" s="1080"/>
      <c r="M119" s="1077"/>
    </row>
    <row r="120" spans="1:15" hidden="1">
      <c r="A120" s="1072">
        <v>0</v>
      </c>
      <c r="B120" s="1072"/>
      <c r="C120" s="1072"/>
      <c r="D120" s="1072"/>
      <c r="E120" s="1154" t="s">
        <v>2949</v>
      </c>
      <c r="F120" s="1154"/>
      <c r="G120" s="1154"/>
      <c r="H120" s="1057" t="s">
        <v>2948</v>
      </c>
      <c r="I120" s="1131"/>
      <c r="J120" s="1061"/>
      <c r="K120" s="1080"/>
      <c r="L120" s="1080"/>
      <c r="M120" s="1077"/>
    </row>
    <row r="121" spans="1:15" hidden="1">
      <c r="A121" s="1081">
        <v>0</v>
      </c>
      <c r="B121" s="1081"/>
      <c r="C121" s="1081"/>
      <c r="D121" s="1081"/>
      <c r="E121" s="1155" t="s">
        <v>2950</v>
      </c>
      <c r="F121" s="1155"/>
      <c r="G121" s="1155"/>
      <c r="H121" s="1065" t="s">
        <v>2951</v>
      </c>
      <c r="I121" s="1157"/>
      <c r="J121" s="1069"/>
      <c r="K121" s="1084"/>
      <c r="L121" s="1084"/>
      <c r="M121" s="1077"/>
    </row>
    <row r="122" spans="1:15" hidden="1">
      <c r="A122" s="1010">
        <v>0</v>
      </c>
      <c r="K122" s="1150"/>
      <c r="L122" s="1150"/>
    </row>
    <row r="123" spans="1:15">
      <c r="E123" s="1136"/>
      <c r="F123" s="1158"/>
      <c r="G123" s="1158"/>
      <c r="H123" s="1012"/>
      <c r="I123" s="1137"/>
      <c r="J123" s="1099"/>
      <c r="K123" s="1100"/>
      <c r="L123" s="1101"/>
    </row>
    <row r="124" spans="1:15">
      <c r="D124" s="1010"/>
      <c r="E124" s="1136"/>
      <c r="F124" s="1158"/>
      <c r="G124" s="1158"/>
      <c r="H124" s="1012"/>
      <c r="I124" s="1137"/>
      <c r="J124" s="1099"/>
      <c r="K124" s="1100"/>
      <c r="L124" s="1101"/>
    </row>
    <row r="125" spans="1:15" ht="23.25">
      <c r="A125" s="88" t="s">
        <v>8692</v>
      </c>
      <c r="B125" s="1245"/>
      <c r="C125" s="2730" t="s">
        <v>2952</v>
      </c>
      <c r="D125" s="2730"/>
      <c r="E125" s="2730"/>
      <c r="F125" s="2730"/>
      <c r="G125" s="2730"/>
      <c r="H125" s="2730"/>
      <c r="I125" s="2730"/>
      <c r="J125" s="2730"/>
      <c r="K125" s="2730"/>
      <c r="L125" s="2730"/>
    </row>
    <row r="126" spans="1:15" ht="23.25" hidden="1">
      <c r="A126" s="88" t="s">
        <v>8690</v>
      </c>
      <c r="B126" s="88"/>
      <c r="C126" s="2697" t="s">
        <v>2953</v>
      </c>
      <c r="D126" s="2697"/>
      <c r="E126" s="2697"/>
      <c r="F126" s="2697"/>
      <c r="G126" s="2697"/>
      <c r="H126" s="2697"/>
      <c r="I126" s="2697"/>
      <c r="J126" s="2697"/>
      <c r="K126" s="2697"/>
      <c r="L126" s="2697"/>
    </row>
    <row r="127" spans="1:15" ht="23.25" hidden="1">
      <c r="A127" s="88" t="s">
        <v>8690</v>
      </c>
      <c r="B127" s="88"/>
      <c r="C127" s="2697" t="s">
        <v>2954</v>
      </c>
      <c r="D127" s="2697"/>
      <c r="E127" s="2697"/>
      <c r="F127" s="2697"/>
      <c r="G127" s="2697"/>
      <c r="H127" s="2697"/>
      <c r="I127" s="2697"/>
      <c r="J127" s="2697"/>
      <c r="K127" s="2697"/>
      <c r="L127" s="2697"/>
    </row>
    <row r="128" spans="1:15" hidden="1">
      <c r="A128" s="1047">
        <v>0</v>
      </c>
      <c r="B128" s="1047"/>
      <c r="C128" s="1047" t="s">
        <v>8615</v>
      </c>
      <c r="D128" s="1111" t="s">
        <v>2955</v>
      </c>
      <c r="E128" s="1115" t="s">
        <v>2956</v>
      </c>
      <c r="F128" s="1151" t="s">
        <v>2957</v>
      </c>
      <c r="G128" s="1115" t="s">
        <v>2958</v>
      </c>
      <c r="H128" s="1111" t="s">
        <v>2959</v>
      </c>
      <c r="I128" s="1092">
        <v>60</v>
      </c>
      <c r="J128" s="1093" t="e">
        <f>K128/I128</f>
        <v>#REF!</v>
      </c>
      <c r="K128" s="1094" t="e">
        <f>L128*#REF!</f>
        <v>#REF!</v>
      </c>
      <c r="L128" s="1055" t="e">
        <f>N128*#REF!+1.5</f>
        <v>#REF!</v>
      </c>
      <c r="M128" s="1077">
        <v>53.64</v>
      </c>
      <c r="N128" s="1077">
        <v>53.64</v>
      </c>
      <c r="O128" s="1077">
        <v>53.64</v>
      </c>
    </row>
    <row r="129" spans="1:15" hidden="1">
      <c r="A129" s="1047">
        <v>0</v>
      </c>
      <c r="B129" s="1047"/>
      <c r="C129" s="1047" t="s">
        <v>8615</v>
      </c>
      <c r="D129" s="1111" t="s">
        <v>2960</v>
      </c>
      <c r="E129" s="1115" t="s">
        <v>2956</v>
      </c>
      <c r="F129" s="1151" t="s">
        <v>2957</v>
      </c>
      <c r="G129" s="1115" t="s">
        <v>2958</v>
      </c>
      <c r="H129" s="1111" t="s">
        <v>6300</v>
      </c>
      <c r="I129" s="1092">
        <v>200</v>
      </c>
      <c r="J129" s="1093" t="e">
        <f>K129/I129</f>
        <v>#REF!</v>
      </c>
      <c r="K129" s="1133" t="e">
        <f>L129*#REF!</f>
        <v>#REF!</v>
      </c>
      <c r="L129" s="1133" t="e">
        <f>M129*#REF!+2</f>
        <v>#REF!</v>
      </c>
      <c r="M129" s="1077">
        <v>125.15</v>
      </c>
    </row>
    <row r="130" spans="1:15" ht="26.25" customHeight="1">
      <c r="A130" s="1047">
        <v>1</v>
      </c>
      <c r="B130" s="1047"/>
      <c r="C130" s="134" t="s">
        <v>9075</v>
      </c>
      <c r="D130" s="1111">
        <v>193</v>
      </c>
      <c r="E130" s="68" t="s">
        <v>2961</v>
      </c>
      <c r="F130" s="68" t="s">
        <v>2962</v>
      </c>
      <c r="G130" s="68" t="s">
        <v>2963</v>
      </c>
      <c r="H130" s="1111"/>
      <c r="I130" s="111" t="s">
        <v>4443</v>
      </c>
      <c r="J130" s="1093" t="s">
        <v>2964</v>
      </c>
      <c r="K130" s="1094" t="e">
        <f>O130*#REF!+10</f>
        <v>#REF!</v>
      </c>
      <c r="L130" s="1095"/>
      <c r="M130" s="1019">
        <v>336.6</v>
      </c>
      <c r="N130" s="1020">
        <v>335</v>
      </c>
      <c r="O130" s="1020">
        <v>336.6</v>
      </c>
    </row>
    <row r="131" spans="1:15" ht="12.75" hidden="1" customHeight="1">
      <c r="A131" s="1047">
        <v>0</v>
      </c>
      <c r="B131" s="1047"/>
      <c r="C131" s="134" t="s">
        <v>9075</v>
      </c>
      <c r="D131" s="1135" t="s">
        <v>2965</v>
      </c>
      <c r="E131" s="68" t="s">
        <v>2966</v>
      </c>
      <c r="F131" s="68" t="s">
        <v>2967</v>
      </c>
      <c r="G131" s="68" t="s">
        <v>2968</v>
      </c>
      <c r="H131" s="1047"/>
      <c r="I131" s="111" t="s">
        <v>4447</v>
      </c>
      <c r="J131" s="1159" t="s">
        <v>2969</v>
      </c>
      <c r="K131" s="1094" t="e">
        <f>N131*#REF!</f>
        <v>#REF!</v>
      </c>
      <c r="L131" s="1160"/>
      <c r="M131" s="1019">
        <v>1.66</v>
      </c>
    </row>
    <row r="132" spans="1:15" ht="12.75" hidden="1" customHeight="1">
      <c r="A132" s="1010">
        <v>0</v>
      </c>
      <c r="C132" s="1096"/>
      <c r="D132" s="1123"/>
      <c r="E132" s="1098"/>
      <c r="F132" s="1098"/>
      <c r="G132" s="1098"/>
      <c r="I132" s="87"/>
      <c r="J132" s="1161"/>
      <c r="K132" s="1153"/>
      <c r="L132" s="1150"/>
    </row>
    <row r="133" spans="1:15" hidden="1">
      <c r="A133" s="1010">
        <v>0</v>
      </c>
      <c r="E133" s="1136"/>
      <c r="F133" s="1158"/>
      <c r="G133" s="1158"/>
      <c r="H133" s="1012"/>
      <c r="I133" s="1137"/>
      <c r="J133" s="1099"/>
      <c r="K133" s="1153"/>
      <c r="L133" s="1153"/>
    </row>
    <row r="134" spans="1:15" ht="23.25" hidden="1">
      <c r="A134" s="1020">
        <v>0</v>
      </c>
      <c r="B134" s="1020"/>
      <c r="C134" s="2697" t="s">
        <v>2970</v>
      </c>
      <c r="D134" s="2697"/>
      <c r="E134" s="2697"/>
      <c r="F134" s="2697"/>
      <c r="G134" s="2697"/>
      <c r="H134" s="2697"/>
      <c r="I134" s="2697"/>
      <c r="J134" s="2697"/>
      <c r="K134" s="2697"/>
      <c r="L134" s="2697"/>
    </row>
    <row r="135" spans="1:15" s="1077" customFormat="1" hidden="1">
      <c r="A135" s="1047">
        <v>0</v>
      </c>
      <c r="B135" s="1047"/>
      <c r="C135" s="1047" t="s">
        <v>8615</v>
      </c>
      <c r="D135" s="1090" t="s">
        <v>2971</v>
      </c>
      <c r="E135" s="1115" t="s">
        <v>2972</v>
      </c>
      <c r="F135" s="1115" t="s">
        <v>2973</v>
      </c>
      <c r="G135" s="1115" t="s">
        <v>2974</v>
      </c>
      <c r="H135" s="1090"/>
      <c r="I135" s="1152">
        <v>60</v>
      </c>
      <c r="J135" s="1093" t="e">
        <f>K135/I135</f>
        <v>#REF!</v>
      </c>
      <c r="K135" s="1133" t="e">
        <f>L135*#REF!</f>
        <v>#REF!</v>
      </c>
      <c r="L135" s="1076" t="e">
        <f>M135*#REF!+2</f>
        <v>#REF!</v>
      </c>
      <c r="M135" s="1077">
        <v>199.58</v>
      </c>
    </row>
    <row r="136" spans="1:15" s="1077" customFormat="1" hidden="1">
      <c r="A136" s="1047">
        <v>0</v>
      </c>
      <c r="B136" s="1047"/>
      <c r="C136" s="1162"/>
      <c r="D136" s="1162"/>
      <c r="E136" s="1163" t="s">
        <v>2975</v>
      </c>
      <c r="F136" s="1163" t="s">
        <v>2976</v>
      </c>
      <c r="G136" s="1163" t="s">
        <v>2977</v>
      </c>
      <c r="H136" s="1090" t="s">
        <v>2959</v>
      </c>
      <c r="I136" s="1164"/>
      <c r="J136" s="1093"/>
      <c r="K136" s="1133" t="e">
        <f>L136*#REF!</f>
        <v>#REF!</v>
      </c>
      <c r="L136" s="1133"/>
    </row>
    <row r="137" spans="1:15" s="1077" customFormat="1" hidden="1">
      <c r="A137" s="1047">
        <v>0</v>
      </c>
      <c r="B137" s="1047"/>
      <c r="C137" s="1162"/>
      <c r="D137" s="1162"/>
      <c r="E137" s="1163" t="s">
        <v>2978</v>
      </c>
      <c r="F137" s="1163" t="s">
        <v>2979</v>
      </c>
      <c r="G137" s="1163" t="s">
        <v>2980</v>
      </c>
      <c r="H137" s="1090" t="s">
        <v>2820</v>
      </c>
      <c r="I137" s="1164"/>
      <c r="J137" s="1093"/>
      <c r="K137" s="1133" t="e">
        <f>L137*#REF!</f>
        <v>#REF!</v>
      </c>
      <c r="L137" s="1133"/>
    </row>
    <row r="138" spans="1:15" s="1077" customFormat="1" hidden="1">
      <c r="A138" s="1047">
        <v>0</v>
      </c>
      <c r="B138" s="1047"/>
      <c r="C138" s="1162"/>
      <c r="D138" s="1162"/>
      <c r="E138" s="1163" t="s">
        <v>2981</v>
      </c>
      <c r="F138" s="1163" t="s">
        <v>2982</v>
      </c>
      <c r="G138" s="1163" t="s">
        <v>2983</v>
      </c>
      <c r="H138" s="1090" t="s">
        <v>2959</v>
      </c>
      <c r="I138" s="1164"/>
      <c r="J138" s="1093"/>
      <c r="K138" s="1133" t="e">
        <f>L138*#REF!</f>
        <v>#REF!</v>
      </c>
      <c r="L138" s="1133"/>
    </row>
    <row r="139" spans="1:15" s="1077" customFormat="1" hidden="1">
      <c r="A139" s="1047">
        <v>0</v>
      </c>
      <c r="B139" s="1047"/>
      <c r="C139" s="1162"/>
      <c r="D139" s="1162"/>
      <c r="E139" s="1163" t="s">
        <v>2984</v>
      </c>
      <c r="F139" s="1163" t="s">
        <v>2985</v>
      </c>
      <c r="G139" s="1163" t="s">
        <v>2986</v>
      </c>
      <c r="H139" s="1090" t="s">
        <v>2820</v>
      </c>
      <c r="I139" s="1164"/>
      <c r="J139" s="1093"/>
      <c r="K139" s="1133" t="e">
        <f>L139*#REF!</f>
        <v>#REF!</v>
      </c>
      <c r="L139" s="1133"/>
    </row>
    <row r="140" spans="1:15" s="1077" customFormat="1" hidden="1">
      <c r="A140" s="1047">
        <v>0</v>
      </c>
      <c r="B140" s="1047"/>
      <c r="C140" s="1047" t="s">
        <v>8615</v>
      </c>
      <c r="D140" s="1090" t="s">
        <v>2987</v>
      </c>
      <c r="E140" s="1151" t="s">
        <v>2988</v>
      </c>
      <c r="F140" s="1151" t="s">
        <v>2989</v>
      </c>
      <c r="G140" s="1151" t="s">
        <v>2990</v>
      </c>
      <c r="H140" s="1090"/>
      <c r="I140" s="1152">
        <v>40</v>
      </c>
      <c r="J140" s="1093" t="e">
        <f>K140/I140</f>
        <v>#REF!</v>
      </c>
      <c r="K140" s="1133" t="e">
        <f>L140*#REF!</f>
        <v>#REF!</v>
      </c>
      <c r="L140" s="1076" t="e">
        <f>M140*#REF!+2</f>
        <v>#REF!</v>
      </c>
      <c r="M140" s="1077">
        <v>117.05</v>
      </c>
    </row>
    <row r="141" spans="1:15" s="1077" customFormat="1" hidden="1">
      <c r="A141" s="1047">
        <v>0</v>
      </c>
      <c r="B141" s="1047"/>
      <c r="C141" s="1162"/>
      <c r="D141" s="1162"/>
      <c r="E141" s="1163" t="s">
        <v>2991</v>
      </c>
      <c r="F141" s="1163" t="s">
        <v>2992</v>
      </c>
      <c r="G141" s="1163" t="s">
        <v>2993</v>
      </c>
      <c r="H141" s="1090" t="s">
        <v>2994</v>
      </c>
      <c r="I141" s="1164"/>
      <c r="J141" s="1093"/>
      <c r="K141" s="1133" t="e">
        <f>L141*#REF!</f>
        <v>#REF!</v>
      </c>
      <c r="L141" s="1133"/>
    </row>
    <row r="142" spans="1:15" s="1077" customFormat="1" hidden="1">
      <c r="A142" s="1047">
        <v>0</v>
      </c>
      <c r="B142" s="1047"/>
      <c r="C142" s="1162"/>
      <c r="D142" s="1162"/>
      <c r="E142" s="1163" t="s">
        <v>2995</v>
      </c>
      <c r="F142" s="1163" t="s">
        <v>2996</v>
      </c>
      <c r="G142" s="1163" t="s">
        <v>2997</v>
      </c>
      <c r="H142" s="1090" t="s">
        <v>2994</v>
      </c>
      <c r="I142" s="1164"/>
      <c r="J142" s="1093"/>
      <c r="K142" s="1133" t="e">
        <f>L142*#REF!</f>
        <v>#REF!</v>
      </c>
      <c r="L142" s="1133"/>
    </row>
    <row r="143" spans="1:15" s="1077" customFormat="1" hidden="1">
      <c r="A143" s="1047">
        <v>0</v>
      </c>
      <c r="B143" s="1047"/>
      <c r="C143" s="1162"/>
      <c r="D143" s="1162"/>
      <c r="E143" s="1163" t="s">
        <v>2998</v>
      </c>
      <c r="F143" s="1163" t="s">
        <v>2999</v>
      </c>
      <c r="G143" s="1163" t="s">
        <v>3000</v>
      </c>
      <c r="H143" s="1090" t="s">
        <v>3001</v>
      </c>
      <c r="I143" s="1164"/>
      <c r="J143" s="1093"/>
      <c r="K143" s="1133" t="e">
        <f>L143*#REF!</f>
        <v>#REF!</v>
      </c>
      <c r="L143" s="1133"/>
    </row>
    <row r="144" spans="1:15" s="1077" customFormat="1" hidden="1">
      <c r="A144" s="1047">
        <v>0</v>
      </c>
      <c r="B144" s="1047"/>
      <c r="C144" s="1047" t="s">
        <v>8615</v>
      </c>
      <c r="D144" s="1090" t="s">
        <v>3002</v>
      </c>
      <c r="E144" s="1151" t="s">
        <v>3003</v>
      </c>
      <c r="F144" s="1151" t="s">
        <v>3004</v>
      </c>
      <c r="G144" s="1151" t="s">
        <v>3005</v>
      </c>
      <c r="H144" s="1090"/>
      <c r="I144" s="1152">
        <v>60</v>
      </c>
      <c r="J144" s="1093" t="e">
        <f>K144/I144</f>
        <v>#REF!</v>
      </c>
      <c r="K144" s="1133" t="e">
        <f>L144*#REF!</f>
        <v>#REF!</v>
      </c>
      <c r="L144" s="1076" t="e">
        <f>M144*#REF!+2</f>
        <v>#REF!</v>
      </c>
      <c r="M144" s="1077">
        <v>128</v>
      </c>
    </row>
    <row r="145" spans="1:13" s="1077" customFormat="1" hidden="1">
      <c r="A145" s="1047">
        <v>0</v>
      </c>
      <c r="B145" s="1047"/>
      <c r="C145" s="1162"/>
      <c r="D145" s="1162"/>
      <c r="E145" s="1163" t="s">
        <v>3006</v>
      </c>
      <c r="F145" s="1163" t="s">
        <v>3007</v>
      </c>
      <c r="G145" s="1163" t="s">
        <v>3006</v>
      </c>
      <c r="H145" s="1090" t="s">
        <v>3008</v>
      </c>
      <c r="I145" s="1164"/>
      <c r="J145" s="1093"/>
      <c r="K145" s="1133" t="e">
        <f>L145*#REF!</f>
        <v>#REF!</v>
      </c>
      <c r="L145" s="1133"/>
    </row>
    <row r="146" spans="1:13" s="1077" customFormat="1" hidden="1">
      <c r="A146" s="1047">
        <v>0</v>
      </c>
      <c r="B146" s="1047"/>
      <c r="C146" s="1162"/>
      <c r="D146" s="1162"/>
      <c r="E146" s="1163" t="s">
        <v>3009</v>
      </c>
      <c r="F146" s="1163" t="s">
        <v>3010</v>
      </c>
      <c r="G146" s="1163" t="s">
        <v>3009</v>
      </c>
      <c r="H146" s="1090" t="s">
        <v>3008</v>
      </c>
      <c r="I146" s="1164"/>
      <c r="J146" s="1093"/>
      <c r="K146" s="1133" t="e">
        <f>L146*#REF!</f>
        <v>#REF!</v>
      </c>
      <c r="L146" s="1133"/>
    </row>
    <row r="147" spans="1:13" s="1077" customFormat="1" hidden="1">
      <c r="A147" s="1047">
        <v>0</v>
      </c>
      <c r="B147" s="1047"/>
      <c r="C147" s="1162"/>
      <c r="D147" s="1162"/>
      <c r="E147" s="1163" t="s">
        <v>3011</v>
      </c>
      <c r="F147" s="1163" t="s">
        <v>2999</v>
      </c>
      <c r="G147" s="1163" t="s">
        <v>3012</v>
      </c>
      <c r="H147" s="1090" t="s">
        <v>3001</v>
      </c>
      <c r="I147" s="1164"/>
      <c r="J147" s="1093"/>
      <c r="K147" s="1133" t="e">
        <f>L147*#REF!</f>
        <v>#REF!</v>
      </c>
      <c r="L147" s="1133"/>
    </row>
    <row r="148" spans="1:13" s="1077" customFormat="1" hidden="1">
      <c r="A148" s="1047">
        <v>0</v>
      </c>
      <c r="B148" s="1047"/>
      <c r="C148" s="1047" t="s">
        <v>8615</v>
      </c>
      <c r="D148" s="1090" t="s">
        <v>3013</v>
      </c>
      <c r="E148" s="1151" t="s">
        <v>3014</v>
      </c>
      <c r="F148" s="1151" t="s">
        <v>3015</v>
      </c>
      <c r="G148" s="1151" t="s">
        <v>3014</v>
      </c>
      <c r="H148" s="1090"/>
      <c r="I148" s="1152">
        <v>100</v>
      </c>
      <c r="J148" s="1093" t="e">
        <f>K148/I148</f>
        <v>#REF!</v>
      </c>
      <c r="K148" s="1133" t="e">
        <f>L148*#REF!</f>
        <v>#REF!</v>
      </c>
      <c r="L148" s="1076" t="e">
        <f>M148*#REF!+2</f>
        <v>#REF!</v>
      </c>
      <c r="M148" s="1077">
        <v>247.5</v>
      </c>
    </row>
    <row r="149" spans="1:13" s="1077" customFormat="1" hidden="1">
      <c r="A149" s="1047">
        <v>0</v>
      </c>
      <c r="B149" s="1047"/>
      <c r="C149" s="1162"/>
      <c r="D149" s="1162"/>
      <c r="E149" s="1163" t="s">
        <v>3006</v>
      </c>
      <c r="F149" s="1163" t="s">
        <v>3007</v>
      </c>
      <c r="G149" s="1163" t="s">
        <v>3006</v>
      </c>
      <c r="H149" s="1090" t="s">
        <v>3001</v>
      </c>
      <c r="I149" s="1164"/>
      <c r="J149" s="1093"/>
      <c r="K149" s="1133" t="e">
        <f>L149*#REF!</f>
        <v>#REF!</v>
      </c>
      <c r="L149" s="1133"/>
    </row>
    <row r="150" spans="1:13" s="1077" customFormat="1" hidden="1">
      <c r="A150" s="1047">
        <v>0</v>
      </c>
      <c r="B150" s="1047"/>
      <c r="C150" s="1162"/>
      <c r="D150" s="1162"/>
      <c r="E150" s="1163" t="s">
        <v>3016</v>
      </c>
      <c r="F150" s="1163" t="s">
        <v>6833</v>
      </c>
      <c r="G150" s="1163" t="s">
        <v>3017</v>
      </c>
      <c r="H150" s="1090" t="s">
        <v>3001</v>
      </c>
      <c r="I150" s="1164"/>
      <c r="J150" s="1093"/>
      <c r="K150" s="1133" t="e">
        <f>L150*#REF!</f>
        <v>#REF!</v>
      </c>
      <c r="L150" s="1133"/>
    </row>
    <row r="151" spans="1:13" s="1077" customFormat="1" hidden="1">
      <c r="A151" s="1047">
        <v>0</v>
      </c>
      <c r="B151" s="1047"/>
      <c r="C151" s="1162"/>
      <c r="D151" s="1162"/>
      <c r="E151" s="1163" t="s">
        <v>3009</v>
      </c>
      <c r="F151" s="1163" t="s">
        <v>3010</v>
      </c>
      <c r="G151" s="1163" t="s">
        <v>3009</v>
      </c>
      <c r="H151" s="1090" t="s">
        <v>3001</v>
      </c>
      <c r="I151" s="1164"/>
      <c r="J151" s="1093"/>
      <c r="K151" s="1133" t="e">
        <f>L151*#REF!</f>
        <v>#REF!</v>
      </c>
      <c r="L151" s="1133"/>
    </row>
    <row r="152" spans="1:13" s="1077" customFormat="1" hidden="1">
      <c r="A152" s="1047">
        <v>0</v>
      </c>
      <c r="B152" s="1047"/>
      <c r="C152" s="1047" t="s">
        <v>8615</v>
      </c>
      <c r="D152" s="1090" t="s">
        <v>3018</v>
      </c>
      <c r="E152" s="1151" t="s">
        <v>3019</v>
      </c>
      <c r="F152" s="1151" t="s">
        <v>3020</v>
      </c>
      <c r="G152" s="1151" t="s">
        <v>3021</v>
      </c>
      <c r="H152" s="1090"/>
      <c r="I152" s="1152">
        <v>100</v>
      </c>
      <c r="J152" s="1093" t="e">
        <f>K152/I152</f>
        <v>#REF!</v>
      </c>
      <c r="K152" s="1133" t="e">
        <f>L152*#REF!</f>
        <v>#REF!</v>
      </c>
      <c r="L152" s="1133" t="e">
        <f>M152*#REF!+2</f>
        <v>#REF!</v>
      </c>
      <c r="M152" s="1077">
        <v>153.75</v>
      </c>
    </row>
    <row r="153" spans="1:13" s="1077" customFormat="1" hidden="1">
      <c r="A153" s="1165">
        <v>0</v>
      </c>
      <c r="B153" s="1165"/>
      <c r="C153" s="1165"/>
      <c r="D153" s="1165"/>
      <c r="E153" s="1166" t="s">
        <v>3022</v>
      </c>
      <c r="F153" s="1166"/>
      <c r="G153" s="1166"/>
      <c r="H153" s="1078" t="s">
        <v>2994</v>
      </c>
      <c r="I153" s="1167"/>
      <c r="J153" s="1061"/>
      <c r="K153" s="1080"/>
      <c r="L153" s="1080"/>
    </row>
    <row r="154" spans="1:13" s="1077" customFormat="1" hidden="1">
      <c r="A154" s="1165">
        <v>0</v>
      </c>
      <c r="B154" s="1165"/>
      <c r="C154" s="1165"/>
      <c r="D154" s="1165"/>
      <c r="E154" s="1166" t="s">
        <v>3023</v>
      </c>
      <c r="F154" s="1166"/>
      <c r="G154" s="1166"/>
      <c r="H154" s="1078" t="s">
        <v>2994</v>
      </c>
      <c r="I154" s="1167"/>
      <c r="J154" s="1061"/>
      <c r="K154" s="1080"/>
      <c r="L154" s="1080"/>
    </row>
    <row r="155" spans="1:13" s="1077" customFormat="1" hidden="1">
      <c r="A155" s="1165">
        <v>0</v>
      </c>
      <c r="B155" s="1165"/>
      <c r="C155" s="1168"/>
      <c r="D155" s="1168"/>
      <c r="E155" s="1169" t="s">
        <v>3011</v>
      </c>
      <c r="F155" s="1169"/>
      <c r="G155" s="1169"/>
      <c r="H155" s="1082" t="s">
        <v>3001</v>
      </c>
      <c r="I155" s="1170"/>
      <c r="J155" s="1069"/>
      <c r="K155" s="1084"/>
      <c r="L155" s="1084"/>
    </row>
    <row r="156" spans="1:13" s="1077" customFormat="1" hidden="1">
      <c r="A156" s="1102">
        <v>0</v>
      </c>
      <c r="B156" s="1102"/>
      <c r="C156" s="1102"/>
      <c r="D156" s="1102"/>
      <c r="E156" s="1105"/>
      <c r="F156" s="1105"/>
      <c r="G156" s="1105"/>
      <c r="H156" s="1097"/>
      <c r="I156" s="1171"/>
      <c r="J156" s="1099"/>
      <c r="K156" s="1153"/>
      <c r="L156" s="1153"/>
      <c r="M156" s="1019"/>
    </row>
    <row r="157" spans="1:13" s="1077" customFormat="1" hidden="1">
      <c r="A157" s="1102">
        <v>0</v>
      </c>
      <c r="B157" s="1102"/>
      <c r="C157" s="1102"/>
      <c r="D157" s="1102"/>
      <c r="E157" s="1105"/>
      <c r="F157" s="1105"/>
      <c r="G157" s="1105"/>
      <c r="H157" s="1097"/>
      <c r="I157" s="1171"/>
      <c r="J157" s="1099"/>
      <c r="K157" s="1153"/>
      <c r="L157" s="1153"/>
      <c r="M157" s="1019"/>
    </row>
    <row r="158" spans="1:13" ht="23.25" hidden="1">
      <c r="A158" s="1020">
        <v>0</v>
      </c>
      <c r="B158" s="1020"/>
      <c r="C158" s="2697" t="s">
        <v>3024</v>
      </c>
      <c r="D158" s="2697"/>
      <c r="E158" s="2697"/>
      <c r="F158" s="2697"/>
      <c r="G158" s="2697"/>
      <c r="H158" s="2697"/>
      <c r="I158" s="2697"/>
      <c r="J158" s="2697"/>
      <c r="K158" s="2697"/>
      <c r="L158" s="2697"/>
    </row>
    <row r="159" spans="1:13" hidden="1">
      <c r="A159" s="1073">
        <v>0</v>
      </c>
      <c r="B159" s="1073"/>
      <c r="C159" s="1073" t="s">
        <v>8615</v>
      </c>
      <c r="D159" s="1111" t="s">
        <v>3025</v>
      </c>
      <c r="E159" s="1115" t="s">
        <v>3026</v>
      </c>
      <c r="F159" s="1115" t="s">
        <v>3027</v>
      </c>
      <c r="G159" s="1115" t="s">
        <v>3026</v>
      </c>
      <c r="H159" s="1111" t="s">
        <v>2789</v>
      </c>
      <c r="I159" s="1138">
        <v>100</v>
      </c>
      <c r="J159" s="1093" t="e">
        <f t="shared" ref="J159:J166" si="2">K159/I159</f>
        <v>#REF!</v>
      </c>
      <c r="K159" s="1133" t="e">
        <f>L159*#REF!</f>
        <v>#REF!</v>
      </c>
      <c r="L159" s="1076" t="e">
        <f>M159*#REF!+2</f>
        <v>#REF!</v>
      </c>
      <c r="M159" s="1077">
        <v>151.47</v>
      </c>
    </row>
    <row r="160" spans="1:13" hidden="1">
      <c r="A160" s="1073">
        <v>0</v>
      </c>
      <c r="B160" s="1073"/>
      <c r="C160" s="1073" t="s">
        <v>8615</v>
      </c>
      <c r="D160" s="1111" t="s">
        <v>3028</v>
      </c>
      <c r="E160" s="1115" t="s">
        <v>3029</v>
      </c>
      <c r="F160" s="1115" t="s">
        <v>3030</v>
      </c>
      <c r="G160" s="1115" t="s">
        <v>3029</v>
      </c>
      <c r="H160" s="1111" t="s">
        <v>2789</v>
      </c>
      <c r="I160" s="1138">
        <v>100</v>
      </c>
      <c r="J160" s="1093" t="e">
        <f t="shared" si="2"/>
        <v>#REF!</v>
      </c>
      <c r="K160" s="1133" t="e">
        <f>L160*#REF!</f>
        <v>#REF!</v>
      </c>
      <c r="L160" s="1076" t="e">
        <f>M160*#REF!+2</f>
        <v>#REF!</v>
      </c>
      <c r="M160" s="1077">
        <v>92.31</v>
      </c>
    </row>
    <row r="161" spans="1:13" hidden="1">
      <c r="A161" s="1073">
        <v>0</v>
      </c>
      <c r="B161" s="1073"/>
      <c r="C161" s="1073" t="s">
        <v>8615</v>
      </c>
      <c r="D161" s="1111" t="s">
        <v>3031</v>
      </c>
      <c r="E161" s="1115" t="s">
        <v>3032</v>
      </c>
      <c r="F161" s="1115" t="s">
        <v>3033</v>
      </c>
      <c r="G161" s="1115" t="s">
        <v>3032</v>
      </c>
      <c r="H161" s="1111" t="s">
        <v>2789</v>
      </c>
      <c r="I161" s="1138">
        <v>100</v>
      </c>
      <c r="J161" s="1093" t="e">
        <f t="shared" si="2"/>
        <v>#REF!</v>
      </c>
      <c r="K161" s="1133" t="e">
        <f>L161*#REF!</f>
        <v>#REF!</v>
      </c>
      <c r="L161" s="1076" t="e">
        <f>M161*#REF!+2</f>
        <v>#REF!</v>
      </c>
      <c r="M161" s="1077">
        <v>195</v>
      </c>
    </row>
    <row r="162" spans="1:13" hidden="1">
      <c r="A162" s="1073">
        <v>0</v>
      </c>
      <c r="B162" s="1073"/>
      <c r="C162" s="1073" t="s">
        <v>8615</v>
      </c>
      <c r="D162" s="1111" t="s">
        <v>3034</v>
      </c>
      <c r="E162" s="1115" t="s">
        <v>3035</v>
      </c>
      <c r="F162" s="1115" t="s">
        <v>3036</v>
      </c>
      <c r="G162" s="1115" t="s">
        <v>3035</v>
      </c>
      <c r="H162" s="1111" t="s">
        <v>2789</v>
      </c>
      <c r="I162" s="1138">
        <v>100</v>
      </c>
      <c r="J162" s="1093" t="e">
        <f t="shared" si="2"/>
        <v>#REF!</v>
      </c>
      <c r="K162" s="1133" t="e">
        <f>L162*#REF!</f>
        <v>#REF!</v>
      </c>
      <c r="L162" s="1076" t="e">
        <f>M162*#REF!+2</f>
        <v>#REF!</v>
      </c>
      <c r="M162" s="1077">
        <v>97.16</v>
      </c>
    </row>
    <row r="163" spans="1:13" hidden="1">
      <c r="A163" s="1073">
        <v>0</v>
      </c>
      <c r="B163" s="1073"/>
      <c r="C163" s="1073" t="s">
        <v>8615</v>
      </c>
      <c r="D163" s="1111" t="s">
        <v>3037</v>
      </c>
      <c r="E163" s="1115" t="s">
        <v>3038</v>
      </c>
      <c r="F163" s="1115" t="s">
        <v>3039</v>
      </c>
      <c r="G163" s="1115" t="s">
        <v>3038</v>
      </c>
      <c r="H163" s="1111" t="s">
        <v>2789</v>
      </c>
      <c r="I163" s="1138">
        <v>100</v>
      </c>
      <c r="J163" s="1093" t="e">
        <f t="shared" si="2"/>
        <v>#REF!</v>
      </c>
      <c r="K163" s="1133" t="e">
        <f>L163*#REF!</f>
        <v>#REF!</v>
      </c>
      <c r="L163" s="1076" t="e">
        <f>M163*#REF!+2</f>
        <v>#REF!</v>
      </c>
      <c r="M163" s="1077">
        <v>97.16</v>
      </c>
    </row>
    <row r="164" spans="1:13" hidden="1">
      <c r="A164" s="1073">
        <v>0</v>
      </c>
      <c r="B164" s="1073"/>
      <c r="C164" s="1073" t="s">
        <v>8615</v>
      </c>
      <c r="D164" s="1111" t="s">
        <v>3040</v>
      </c>
      <c r="E164" s="1115" t="s">
        <v>3041</v>
      </c>
      <c r="F164" s="1115" t="s">
        <v>3042</v>
      </c>
      <c r="G164" s="1115" t="s">
        <v>3041</v>
      </c>
      <c r="H164" s="1111" t="s">
        <v>2789</v>
      </c>
      <c r="I164" s="1138">
        <v>100</v>
      </c>
      <c r="J164" s="1093" t="e">
        <f t="shared" si="2"/>
        <v>#REF!</v>
      </c>
      <c r="K164" s="1133" t="e">
        <f>L164*#REF!</f>
        <v>#REF!</v>
      </c>
      <c r="L164" s="1076" t="e">
        <f>M164*#REF!+2</f>
        <v>#REF!</v>
      </c>
      <c r="M164" s="1077">
        <v>150.54</v>
      </c>
    </row>
    <row r="165" spans="1:13" hidden="1">
      <c r="A165" s="1073">
        <v>0</v>
      </c>
      <c r="B165" s="1073"/>
      <c r="C165" s="1073" t="s">
        <v>8615</v>
      </c>
      <c r="D165" s="1111" t="s">
        <v>3043</v>
      </c>
      <c r="E165" s="1115" t="s">
        <v>3044</v>
      </c>
      <c r="F165" s="1115" t="s">
        <v>3045</v>
      </c>
      <c r="G165" s="1115" t="s">
        <v>3044</v>
      </c>
      <c r="H165" s="1111" t="s">
        <v>2789</v>
      </c>
      <c r="I165" s="1138">
        <v>100</v>
      </c>
      <c r="J165" s="1093" t="e">
        <f t="shared" si="2"/>
        <v>#REF!</v>
      </c>
      <c r="K165" s="1133" t="e">
        <f>L165*#REF!</f>
        <v>#REF!</v>
      </c>
      <c r="L165" s="1076" t="e">
        <f>M165*#REF!+2</f>
        <v>#REF!</v>
      </c>
      <c r="M165" s="1077">
        <v>120.15</v>
      </c>
    </row>
    <row r="166" spans="1:13" hidden="1">
      <c r="A166" s="1073">
        <v>0</v>
      </c>
      <c r="B166" s="1073"/>
      <c r="C166" s="1047" t="s">
        <v>8615</v>
      </c>
      <c r="D166" s="1111" t="s">
        <v>3046</v>
      </c>
      <c r="E166" s="1115" t="s">
        <v>3047</v>
      </c>
      <c r="F166" s="1115" t="s">
        <v>3048</v>
      </c>
      <c r="G166" s="1115" t="s">
        <v>3047</v>
      </c>
      <c r="H166" s="1111" t="s">
        <v>2789</v>
      </c>
      <c r="I166" s="1138">
        <v>100</v>
      </c>
      <c r="J166" s="1093" t="e">
        <f t="shared" si="2"/>
        <v>#REF!</v>
      </c>
      <c r="K166" s="1133" t="e">
        <f>L166*#REF!</f>
        <v>#REF!</v>
      </c>
      <c r="L166" s="1133" t="e">
        <f>M166*#REF!+2</f>
        <v>#REF!</v>
      </c>
      <c r="M166" s="1077">
        <v>120.15</v>
      </c>
    </row>
    <row r="167" spans="1:13">
      <c r="C167" s="1010"/>
      <c r="E167" s="1150"/>
      <c r="F167" s="1150"/>
      <c r="G167" s="1150"/>
      <c r="H167" s="1012"/>
      <c r="J167" s="1099"/>
      <c r="K167" s="1100"/>
      <c r="L167" s="1101"/>
      <c r="M167" s="1077"/>
    </row>
    <row r="168" spans="1:13">
      <c r="C168" s="1010"/>
      <c r="E168" s="1150"/>
      <c r="F168" s="1150"/>
      <c r="G168" s="1150"/>
      <c r="H168" s="1012"/>
      <c r="J168" s="1099"/>
      <c r="K168" s="1100"/>
      <c r="L168" s="1101"/>
      <c r="M168" s="1077"/>
    </row>
    <row r="169" spans="1:13" s="1077" customFormat="1" ht="23.25" hidden="1">
      <c r="A169" s="88" t="s">
        <v>8690</v>
      </c>
      <c r="B169" s="1245"/>
      <c r="C169" s="2726" t="s">
        <v>3049</v>
      </c>
      <c r="D169" s="2726"/>
      <c r="E169" s="2726"/>
      <c r="F169" s="2726"/>
      <c r="G169" s="2726"/>
      <c r="H169" s="2726"/>
      <c r="I169" s="2726"/>
      <c r="J169" s="2726"/>
      <c r="K169" s="2726"/>
      <c r="L169" s="2726"/>
      <c r="M169" s="1019"/>
    </row>
    <row r="170" spans="1:13" s="1077" customFormat="1" ht="23.25" hidden="1">
      <c r="A170" s="88" t="s">
        <v>8690</v>
      </c>
      <c r="B170" s="1245"/>
      <c r="C170" s="2727" t="s">
        <v>3050</v>
      </c>
      <c r="D170" s="2727"/>
      <c r="E170" s="2727"/>
      <c r="F170" s="2727"/>
      <c r="G170" s="2727"/>
      <c r="H170" s="2727"/>
      <c r="I170" s="2727"/>
      <c r="J170" s="2727"/>
      <c r="K170" s="2727"/>
      <c r="L170" s="2727"/>
      <c r="M170" s="1019"/>
    </row>
    <row r="171" spans="1:13" s="1077" customFormat="1" ht="23.25" hidden="1">
      <c r="A171" s="88" t="s">
        <v>8690</v>
      </c>
      <c r="B171" s="1245"/>
      <c r="C171" s="2727" t="s">
        <v>3051</v>
      </c>
      <c r="D171" s="2727"/>
      <c r="E171" s="2727"/>
      <c r="F171" s="2727"/>
      <c r="G171" s="2727"/>
      <c r="H171" s="2727"/>
      <c r="I171" s="2727"/>
      <c r="J171" s="2727"/>
      <c r="K171" s="2727"/>
      <c r="L171" s="2727"/>
      <c r="M171" s="1019"/>
    </row>
    <row r="172" spans="1:13" s="1077" customFormat="1" ht="12.75" hidden="1" customHeight="1">
      <c r="A172" s="1047">
        <v>0</v>
      </c>
      <c r="B172" s="1047"/>
      <c r="C172" s="134" t="s">
        <v>9075</v>
      </c>
      <c r="D172" s="1172" t="s">
        <v>3052</v>
      </c>
      <c r="E172" s="68" t="s">
        <v>3053</v>
      </c>
      <c r="F172" s="1173" t="s">
        <v>3054</v>
      </c>
      <c r="G172" s="68" t="s">
        <v>3055</v>
      </c>
      <c r="H172" s="1090"/>
      <c r="I172" s="111">
        <v>400</v>
      </c>
      <c r="J172" s="1159">
        <v>1.66</v>
      </c>
      <c r="K172" s="1094" t="e">
        <f>N172*#REF!</f>
        <v>#REF!</v>
      </c>
      <c r="L172" s="1095"/>
      <c r="M172" s="1019">
        <v>475.8</v>
      </c>
    </row>
    <row r="173" spans="1:13" s="1077" customFormat="1" ht="12.75" hidden="1" customHeight="1">
      <c r="A173" s="1047">
        <v>0</v>
      </c>
      <c r="B173" s="1047"/>
      <c r="C173" s="134" t="s">
        <v>9075</v>
      </c>
      <c r="D173" s="1172" t="s">
        <v>3056</v>
      </c>
      <c r="E173" s="68" t="s">
        <v>3057</v>
      </c>
      <c r="F173" s="1173" t="s">
        <v>3058</v>
      </c>
      <c r="G173" s="68" t="s">
        <v>3059</v>
      </c>
      <c r="H173" s="1090"/>
      <c r="I173" s="111" t="s">
        <v>3060</v>
      </c>
      <c r="J173" s="1159" t="s">
        <v>3061</v>
      </c>
      <c r="K173" s="1094" t="e">
        <f>N173*#REF!</f>
        <v>#REF!</v>
      </c>
      <c r="L173" s="1095"/>
      <c r="M173" s="1019">
        <v>507</v>
      </c>
    </row>
    <row r="174" spans="1:13" s="1077" customFormat="1" ht="12.75" hidden="1" customHeight="1">
      <c r="A174" s="88" t="s">
        <v>8690</v>
      </c>
      <c r="B174" s="1245"/>
      <c r="C174" s="1174" t="s">
        <v>3062</v>
      </c>
      <c r="D174" s="1174"/>
      <c r="E174" s="1174"/>
      <c r="F174" s="1175"/>
      <c r="G174" s="1175"/>
      <c r="H174" s="1174"/>
      <c r="I174" s="1174"/>
      <c r="J174" s="1174"/>
      <c r="K174" s="1176"/>
      <c r="L174" s="1177"/>
      <c r="M174" s="1019"/>
    </row>
    <row r="175" spans="1:13" s="1077" customFormat="1" ht="12.75" hidden="1" customHeight="1">
      <c r="A175" s="88" t="s">
        <v>8690</v>
      </c>
      <c r="B175" s="1245"/>
      <c r="C175" s="1175" t="s">
        <v>3063</v>
      </c>
      <c r="D175" s="1175"/>
      <c r="E175" s="1175"/>
      <c r="F175" s="1175"/>
      <c r="G175" s="1175"/>
      <c r="H175" s="1175"/>
      <c r="I175" s="1175"/>
      <c r="J175" s="1175"/>
      <c r="K175" s="1175"/>
      <c r="L175" s="1175"/>
      <c r="M175" s="1019"/>
    </row>
    <row r="176" spans="1:13" s="1077" customFormat="1" ht="12.75" hidden="1" customHeight="1">
      <c r="A176" s="88" t="s">
        <v>8690</v>
      </c>
      <c r="B176" s="1245"/>
      <c r="C176" s="1175" t="s">
        <v>3064</v>
      </c>
      <c r="D176" s="1175"/>
      <c r="E176" s="1175"/>
      <c r="F176" s="1175"/>
      <c r="G176" s="1175"/>
      <c r="H176" s="1175"/>
      <c r="I176" s="1175"/>
      <c r="J176" s="1175"/>
      <c r="K176" s="1175"/>
      <c r="L176" s="1175"/>
      <c r="M176" s="1019"/>
    </row>
    <row r="177" spans="1:15" s="1077" customFormat="1" ht="12.75" hidden="1" customHeight="1">
      <c r="A177" s="1047">
        <v>0</v>
      </c>
      <c r="B177" s="1047"/>
      <c r="C177" s="134" t="s">
        <v>9075</v>
      </c>
      <c r="D177" s="1172" t="s">
        <v>3065</v>
      </c>
      <c r="E177" s="68" t="s">
        <v>3066</v>
      </c>
      <c r="F177" s="1173" t="s">
        <v>3067</v>
      </c>
      <c r="G177" s="68" t="s">
        <v>3068</v>
      </c>
      <c r="H177" s="1090"/>
      <c r="I177" s="111">
        <v>500</v>
      </c>
      <c r="J177" s="1093">
        <v>1</v>
      </c>
      <c r="K177" s="1094" t="e">
        <f>N177*#REF!</f>
        <v>#REF!</v>
      </c>
      <c r="L177" s="1095"/>
      <c r="M177" s="1178">
        <v>360</v>
      </c>
    </row>
    <row r="178" spans="1:15" s="1077" customFormat="1" ht="23.25">
      <c r="A178" s="88" t="s">
        <v>8692</v>
      </c>
      <c r="B178" s="1245"/>
      <c r="C178" s="2728" t="s">
        <v>3069</v>
      </c>
      <c r="D178" s="2728"/>
      <c r="E178" s="2728"/>
      <c r="F178" s="2728"/>
      <c r="G178" s="2728"/>
      <c r="H178" s="2728"/>
      <c r="I178" s="2728"/>
      <c r="J178" s="2728"/>
      <c r="K178" s="2728"/>
      <c r="L178" s="2728"/>
      <c r="M178" s="1178"/>
    </row>
    <row r="179" spans="1:15" s="1077" customFormat="1" ht="12.75" hidden="1" customHeight="1">
      <c r="A179" s="88" t="s">
        <v>8690</v>
      </c>
      <c r="B179" s="1245"/>
      <c r="C179" s="1179" t="s">
        <v>3070</v>
      </c>
      <c r="D179" s="1179"/>
      <c r="E179" s="1180"/>
      <c r="F179" s="1179"/>
      <c r="G179" s="1179"/>
      <c r="H179" s="1179"/>
      <c r="I179" s="1179"/>
      <c r="J179" s="1179"/>
      <c r="K179" s="1179"/>
      <c r="L179" s="1179"/>
      <c r="M179" s="1178"/>
    </row>
    <row r="180" spans="1:15" s="1077" customFormat="1" ht="12.75" hidden="1" customHeight="1">
      <c r="A180" s="88" t="s">
        <v>8690</v>
      </c>
      <c r="B180" s="1245"/>
      <c r="C180" s="1179" t="s">
        <v>3071</v>
      </c>
      <c r="D180" s="1179"/>
      <c r="E180" s="1180"/>
      <c r="F180" s="1179"/>
      <c r="G180" s="1179"/>
      <c r="H180" s="1179"/>
      <c r="I180" s="1179"/>
      <c r="J180" s="1179"/>
      <c r="K180" s="1179"/>
      <c r="L180" s="1179"/>
      <c r="M180" s="1178"/>
    </row>
    <row r="181" spans="1:15" s="1077" customFormat="1" ht="26.25" customHeight="1">
      <c r="A181" s="1047">
        <v>1</v>
      </c>
      <c r="B181" s="1047"/>
      <c r="C181" s="134" t="s">
        <v>9075</v>
      </c>
      <c r="D181" s="1172" t="s">
        <v>3072</v>
      </c>
      <c r="E181" s="114" t="s">
        <v>3073</v>
      </c>
      <c r="F181" s="1181" t="s">
        <v>3074</v>
      </c>
      <c r="G181" s="1086" t="s">
        <v>3075</v>
      </c>
      <c r="H181" s="1090"/>
      <c r="I181" s="111" t="s">
        <v>3076</v>
      </c>
      <c r="J181" s="1093">
        <v>3.84</v>
      </c>
      <c r="K181" s="1094" t="e">
        <f>O181*#REF!+10</f>
        <v>#REF!</v>
      </c>
      <c r="L181" s="1095"/>
      <c r="M181" s="1178">
        <v>248.1</v>
      </c>
      <c r="N181" s="1077">
        <v>260</v>
      </c>
      <c r="O181" s="1077">
        <v>248.1</v>
      </c>
    </row>
    <row r="182" spans="1:15" s="1077" customFormat="1" ht="12.75" hidden="1" customHeight="1">
      <c r="A182" s="1047">
        <v>0</v>
      </c>
      <c r="B182" s="1081"/>
      <c r="C182" s="1088" t="s">
        <v>9075</v>
      </c>
      <c r="D182" s="1182" t="s">
        <v>3077</v>
      </c>
      <c r="E182" s="94" t="s">
        <v>3078</v>
      </c>
      <c r="F182" s="1181" t="s">
        <v>3074</v>
      </c>
      <c r="G182" s="1086" t="s">
        <v>3075</v>
      </c>
      <c r="H182" s="1082"/>
      <c r="I182" s="91" t="s">
        <v>3079</v>
      </c>
      <c r="J182" s="1069">
        <v>2.2000000000000002</v>
      </c>
      <c r="K182" s="1070" t="e">
        <f>N182*#REF!</f>
        <v>#REF!</v>
      </c>
      <c r="L182" s="1071"/>
      <c r="M182" s="1178">
        <v>302.10000000000002</v>
      </c>
    </row>
    <row r="183" spans="1:15" s="1077" customFormat="1" ht="12.75" hidden="1" customHeight="1">
      <c r="A183" s="1183">
        <v>0</v>
      </c>
      <c r="B183" s="1183"/>
      <c r="C183" s="134" t="s">
        <v>9075</v>
      </c>
      <c r="D183" s="1090">
        <v>635</v>
      </c>
      <c r="E183" s="68" t="s">
        <v>2862</v>
      </c>
      <c r="F183" s="1181" t="s">
        <v>3080</v>
      </c>
      <c r="G183" s="68" t="s">
        <v>2864</v>
      </c>
      <c r="H183" s="1090"/>
      <c r="I183" s="111">
        <v>40</v>
      </c>
      <c r="J183" s="1093">
        <v>67.73</v>
      </c>
      <c r="K183" s="1094" t="e">
        <f>N183*#REF!</f>
        <v>#REF!</v>
      </c>
      <c r="L183" s="1095"/>
      <c r="M183" s="1178">
        <v>1940.4</v>
      </c>
    </row>
    <row r="184" spans="1:15">
      <c r="C184" s="1010"/>
      <c r="E184" s="1150"/>
      <c r="F184" s="1150"/>
      <c r="G184" s="1150"/>
      <c r="H184" s="1012"/>
      <c r="J184" s="1099"/>
      <c r="K184" s="1100"/>
      <c r="L184" s="1101"/>
      <c r="M184" s="1077"/>
    </row>
    <row r="185" spans="1:15">
      <c r="C185" s="1010"/>
      <c r="E185" s="1150"/>
      <c r="F185" s="1150"/>
      <c r="G185" s="1150"/>
      <c r="H185" s="1012"/>
      <c r="J185" s="1099"/>
      <c r="K185" s="1100"/>
      <c r="L185" s="1101"/>
      <c r="M185" s="1077"/>
    </row>
    <row r="186" spans="1:15" ht="23.25">
      <c r="A186" s="88" t="s">
        <v>8692</v>
      </c>
      <c r="B186" s="1245"/>
      <c r="C186" s="2729" t="s">
        <v>3081</v>
      </c>
      <c r="D186" s="2729"/>
      <c r="E186" s="2729"/>
      <c r="F186" s="2729"/>
      <c r="G186" s="2729"/>
      <c r="H186" s="2729"/>
      <c r="I186" s="2729"/>
      <c r="J186" s="2729"/>
      <c r="K186" s="2729"/>
      <c r="L186" s="2729"/>
    </row>
    <row r="187" spans="1:15" ht="12.75" hidden="1" customHeight="1">
      <c r="A187" s="88" t="s">
        <v>8690</v>
      </c>
      <c r="B187" s="88"/>
      <c r="C187" s="778" t="s">
        <v>3082</v>
      </c>
      <c r="D187" s="1184"/>
      <c r="E187" s="1185"/>
      <c r="F187" s="1184"/>
      <c r="G187" s="1184"/>
      <c r="H187" s="1184"/>
      <c r="I187" s="1184"/>
      <c r="J187" s="1184"/>
      <c r="K187" s="1184"/>
      <c r="L187" s="1184"/>
    </row>
    <row r="188" spans="1:15" ht="12.75" hidden="1" customHeight="1">
      <c r="A188" s="88" t="s">
        <v>8690</v>
      </c>
      <c r="B188" s="88"/>
      <c r="C188" s="778" t="s">
        <v>3083</v>
      </c>
      <c r="D188" s="1184"/>
      <c r="E188" s="1185"/>
      <c r="F188" s="1184"/>
      <c r="G188" s="1184"/>
      <c r="H188" s="1184"/>
      <c r="I188" s="1184"/>
      <c r="J188" s="1184"/>
      <c r="K188" s="1184"/>
      <c r="L188" s="1184"/>
    </row>
    <row r="189" spans="1:15" ht="39">
      <c r="A189" s="1073">
        <v>1</v>
      </c>
      <c r="B189" s="1073"/>
      <c r="C189" s="1073" t="s">
        <v>8615</v>
      </c>
      <c r="D189" s="1049" t="s">
        <v>3084</v>
      </c>
      <c r="E189" s="1050" t="s">
        <v>3085</v>
      </c>
      <c r="F189" s="1051" t="s">
        <v>3086</v>
      </c>
      <c r="G189" s="1051" t="s">
        <v>3087</v>
      </c>
      <c r="H189" s="1049" t="s">
        <v>2789</v>
      </c>
      <c r="I189" s="1143">
        <v>100</v>
      </c>
      <c r="J189" s="1053" t="e">
        <f>K189/I189</f>
        <v>#REF!</v>
      </c>
      <c r="K189" s="1054" t="e">
        <f>L189*#REF!</f>
        <v>#REF!</v>
      </c>
      <c r="L189" s="1055" t="e">
        <f>O189*#REF!+1.5</f>
        <v>#REF!</v>
      </c>
      <c r="M189" s="1077">
        <v>17.5</v>
      </c>
      <c r="N189" s="1077">
        <v>17.5</v>
      </c>
      <c r="O189" s="1077">
        <v>17.5</v>
      </c>
    </row>
    <row r="190" spans="1:15" ht="140.25" hidden="1">
      <c r="A190" s="1073">
        <v>0</v>
      </c>
      <c r="B190" s="1072"/>
      <c r="C190" s="1081"/>
      <c r="D190" s="1081"/>
      <c r="E190" s="1132" t="s">
        <v>3088</v>
      </c>
      <c r="F190" s="1132" t="s">
        <v>3089</v>
      </c>
      <c r="G190" s="1132" t="s">
        <v>3090</v>
      </c>
      <c r="H190" s="1081"/>
      <c r="I190" s="1186"/>
      <c r="J190" s="1069"/>
      <c r="K190" s="1084" t="e">
        <f>L190*#REF!</f>
        <v>#REF!</v>
      </c>
      <c r="L190" s="1084"/>
      <c r="M190" s="1077"/>
    </row>
    <row r="191" spans="1:15" ht="39">
      <c r="A191" s="1073">
        <v>1</v>
      </c>
      <c r="B191" s="1073"/>
      <c r="C191" s="1073" t="s">
        <v>8615</v>
      </c>
      <c r="D191" s="1187" t="s">
        <v>3091</v>
      </c>
      <c r="E191" s="1050" t="s">
        <v>3092</v>
      </c>
      <c r="F191" s="1051" t="s">
        <v>3093</v>
      </c>
      <c r="G191" s="1051" t="s">
        <v>3094</v>
      </c>
      <c r="H191" s="1187" t="s">
        <v>2789</v>
      </c>
      <c r="I191" s="1143">
        <v>100</v>
      </c>
      <c r="J191" s="1053" t="e">
        <f>K191/I191</f>
        <v>#REF!</v>
      </c>
      <c r="K191" s="1054" t="e">
        <f>L191*#REF!</f>
        <v>#REF!</v>
      </c>
      <c r="L191" s="1055" t="e">
        <f>O191*#REF!+1.5</f>
        <v>#REF!</v>
      </c>
      <c r="M191" s="1077">
        <v>17.5</v>
      </c>
      <c r="N191" s="1077">
        <v>17.5</v>
      </c>
      <c r="O191" s="1077">
        <v>17.5</v>
      </c>
    </row>
    <row r="192" spans="1:15" ht="39">
      <c r="A192" s="1073">
        <v>1</v>
      </c>
      <c r="B192" s="1072"/>
      <c r="C192" s="1072" t="s">
        <v>8615</v>
      </c>
      <c r="D192" s="1057" t="s">
        <v>3095</v>
      </c>
      <c r="E192" s="1058" t="s">
        <v>4958</v>
      </c>
      <c r="F192" s="1059" t="s">
        <v>4959</v>
      </c>
      <c r="G192" s="1059" t="s">
        <v>4960</v>
      </c>
      <c r="H192" s="1057" t="s">
        <v>2789</v>
      </c>
      <c r="I192" s="1130">
        <v>100</v>
      </c>
      <c r="J192" s="1061" t="e">
        <f>K192/I192</f>
        <v>#REF!</v>
      </c>
      <c r="K192" s="1062" t="e">
        <f>L192*#REF!</f>
        <v>#REF!</v>
      </c>
      <c r="L192" s="1063" t="e">
        <f>O192*#REF!+1.5</f>
        <v>#REF!</v>
      </c>
      <c r="M192" s="1077">
        <v>21.25</v>
      </c>
      <c r="N192" s="1077">
        <v>21.25</v>
      </c>
      <c r="O192" s="1077">
        <v>21.25</v>
      </c>
    </row>
    <row r="193" spans="1:15" ht="25.5" hidden="1">
      <c r="A193" s="1073">
        <v>0</v>
      </c>
      <c r="B193" s="1073"/>
      <c r="C193" s="1047" t="s">
        <v>8615</v>
      </c>
      <c r="D193" s="1111" t="s">
        <v>4961</v>
      </c>
      <c r="E193" s="1112" t="s">
        <v>4962</v>
      </c>
      <c r="F193" s="1151" t="s">
        <v>4963</v>
      </c>
      <c r="G193" s="1115" t="s">
        <v>4964</v>
      </c>
      <c r="H193" s="1111" t="s">
        <v>4965</v>
      </c>
      <c r="I193" s="1092"/>
      <c r="J193" s="1093"/>
      <c r="K193" s="1094" t="e">
        <f>L193*#REF!</f>
        <v>#REF!</v>
      </c>
      <c r="L193" s="1095" t="e">
        <f>N193*#REF!+1.5</f>
        <v>#REF!</v>
      </c>
      <c r="M193" s="1077">
        <v>162.61000000000001</v>
      </c>
      <c r="N193" s="1077">
        <v>162.61000000000001</v>
      </c>
    </row>
    <row r="194" spans="1:15" ht="12.75" hidden="1" customHeight="1">
      <c r="A194" s="1047">
        <v>0</v>
      </c>
      <c r="B194" s="1047"/>
      <c r="C194" s="134" t="s">
        <v>9075</v>
      </c>
      <c r="D194" s="1111">
        <v>400</v>
      </c>
      <c r="E194" s="68" t="s">
        <v>4966</v>
      </c>
      <c r="F194" s="1181" t="s">
        <v>4967</v>
      </c>
      <c r="G194" s="68" t="s">
        <v>4968</v>
      </c>
      <c r="H194" s="1111" t="s">
        <v>4969</v>
      </c>
      <c r="I194" s="1092"/>
      <c r="J194" s="1093"/>
      <c r="K194" s="1094" t="e">
        <f>N194*#REF!</f>
        <v>#REF!</v>
      </c>
      <c r="L194" s="1095"/>
      <c r="M194" s="1019">
        <v>102</v>
      </c>
    </row>
    <row r="195" spans="1:15" ht="26.25" customHeight="1">
      <c r="A195" s="1047">
        <v>1</v>
      </c>
      <c r="B195" s="1047"/>
      <c r="C195" s="134" t="s">
        <v>9075</v>
      </c>
      <c r="D195" s="1135" t="s">
        <v>4970</v>
      </c>
      <c r="E195" s="68" t="s">
        <v>8646</v>
      </c>
      <c r="F195" s="1181" t="s">
        <v>4971</v>
      </c>
      <c r="G195" s="68" t="s">
        <v>4972</v>
      </c>
      <c r="H195" s="1111" t="s">
        <v>4973</v>
      </c>
      <c r="I195" s="1092"/>
      <c r="J195" s="1093"/>
      <c r="K195" s="1094" t="e">
        <f>O195*#REF!</f>
        <v>#REF!</v>
      </c>
      <c r="L195" s="1095"/>
      <c r="M195" s="1019">
        <v>45.6</v>
      </c>
      <c r="N195" s="1020">
        <v>45</v>
      </c>
      <c r="O195" s="1020">
        <v>45.6</v>
      </c>
    </row>
    <row r="196" spans="1:15" ht="26.25" customHeight="1">
      <c r="A196" s="1047">
        <v>1</v>
      </c>
      <c r="B196" s="1047"/>
      <c r="C196" s="134" t="s">
        <v>9075</v>
      </c>
      <c r="D196" s="1135" t="s">
        <v>4974</v>
      </c>
      <c r="E196" s="68" t="s">
        <v>4975</v>
      </c>
      <c r="F196" s="1181" t="s">
        <v>4976</v>
      </c>
      <c r="G196" s="68" t="s">
        <v>4977</v>
      </c>
      <c r="H196" s="1111" t="s">
        <v>4978</v>
      </c>
      <c r="I196" s="1092"/>
      <c r="J196" s="1093"/>
      <c r="K196" s="1094" t="e">
        <f>O196*#REF!</f>
        <v>#REF!</v>
      </c>
      <c r="L196" s="1095"/>
      <c r="M196" s="1019">
        <v>45.6</v>
      </c>
      <c r="N196" s="1020">
        <v>45</v>
      </c>
      <c r="O196" s="1020">
        <v>45.6</v>
      </c>
    </row>
    <row r="197" spans="1:15" ht="12.75" hidden="1" customHeight="1">
      <c r="A197" s="1047">
        <v>0</v>
      </c>
      <c r="B197" s="1047"/>
      <c r="C197" s="134" t="s">
        <v>9075</v>
      </c>
      <c r="D197" s="1135" t="s">
        <v>4979</v>
      </c>
      <c r="E197" s="68" t="s">
        <v>4980</v>
      </c>
      <c r="F197" s="1181" t="s">
        <v>4981</v>
      </c>
      <c r="G197" s="68" t="s">
        <v>4982</v>
      </c>
      <c r="H197" s="1111" t="s">
        <v>4983</v>
      </c>
      <c r="I197" s="1092"/>
      <c r="J197" s="1093"/>
      <c r="K197" s="1094" t="e">
        <f>N197*#REF!</f>
        <v>#REF!</v>
      </c>
      <c r="L197" s="1095"/>
      <c r="M197" s="1019">
        <v>61.8</v>
      </c>
    </row>
    <row r="198" spans="1:15" ht="12.75" hidden="1" customHeight="1">
      <c r="A198" s="1047">
        <v>0</v>
      </c>
      <c r="B198" s="1047"/>
      <c r="C198" s="134" t="s">
        <v>9075</v>
      </c>
      <c r="D198" s="1135" t="s">
        <v>4984</v>
      </c>
      <c r="E198" s="68" t="s">
        <v>4985</v>
      </c>
      <c r="F198" s="1181" t="s">
        <v>4986</v>
      </c>
      <c r="G198" s="68" t="s">
        <v>4987</v>
      </c>
      <c r="H198" s="1111" t="s">
        <v>4973</v>
      </c>
      <c r="I198" s="1092"/>
      <c r="J198" s="1093"/>
      <c r="K198" s="1094" t="e">
        <f>N198*#REF!</f>
        <v>#REF!</v>
      </c>
      <c r="L198" s="1095"/>
      <c r="M198" s="1019">
        <v>90.6</v>
      </c>
    </row>
    <row r="199" spans="1:15" ht="12.75" hidden="1" customHeight="1">
      <c r="A199" s="1047">
        <v>0</v>
      </c>
      <c r="B199" s="1047"/>
      <c r="C199" s="134" t="s">
        <v>9075</v>
      </c>
      <c r="D199" s="1135" t="s">
        <v>4988</v>
      </c>
      <c r="E199" s="68" t="s">
        <v>4989</v>
      </c>
      <c r="F199" s="1181" t="s">
        <v>4990</v>
      </c>
      <c r="G199" s="68" t="s">
        <v>4991</v>
      </c>
      <c r="H199" s="1111" t="s">
        <v>4973</v>
      </c>
      <c r="I199" s="1092"/>
      <c r="J199" s="1093"/>
      <c r="K199" s="1094" t="e">
        <f>N199*#REF!</f>
        <v>#REF!</v>
      </c>
      <c r="L199" s="1095"/>
      <c r="M199" s="1019">
        <v>90.6</v>
      </c>
    </row>
    <row r="200" spans="1:15" ht="12.75" hidden="1" customHeight="1">
      <c r="A200" s="1047">
        <v>0</v>
      </c>
      <c r="B200" s="1047"/>
      <c r="C200" s="134" t="s">
        <v>9075</v>
      </c>
      <c r="D200" s="1172" t="s">
        <v>4992</v>
      </c>
      <c r="E200" s="68" t="s">
        <v>4993</v>
      </c>
      <c r="F200" s="1181" t="s">
        <v>4994</v>
      </c>
      <c r="G200" s="68" t="s">
        <v>4995</v>
      </c>
      <c r="H200" s="1111" t="s">
        <v>4973</v>
      </c>
      <c r="I200" s="1092"/>
      <c r="J200" s="1093"/>
      <c r="K200" s="1094" t="e">
        <f>N200*#REF!</f>
        <v>#REF!</v>
      </c>
      <c r="L200" s="1095"/>
      <c r="M200" s="1019">
        <v>61.8</v>
      </c>
    </row>
    <row r="201" spans="1:15" s="1077" customFormat="1" ht="14.25" customHeight="1">
      <c r="A201" s="1188"/>
      <c r="B201" s="1188"/>
      <c r="C201" s="1096"/>
      <c r="D201" s="1097"/>
      <c r="E201" s="1098"/>
      <c r="F201" s="1105"/>
      <c r="G201" s="1098"/>
      <c r="H201" s="1097"/>
      <c r="I201" s="87"/>
      <c r="J201" s="1099"/>
      <c r="K201" s="1100"/>
      <c r="L201" s="1101"/>
      <c r="M201" s="1178"/>
    </row>
    <row r="202" spans="1:15">
      <c r="E202" s="1113"/>
      <c r="F202" s="1181"/>
      <c r="G202" s="1150"/>
      <c r="H202" s="1012"/>
      <c r="J202" s="1099"/>
      <c r="K202" s="1100"/>
      <c r="L202" s="1101"/>
    </row>
    <row r="203" spans="1:15" ht="100.5" customHeight="1">
      <c r="A203" s="88" t="s">
        <v>8692</v>
      </c>
      <c r="B203" s="1245"/>
      <c r="C203" s="2725" t="s">
        <v>4996</v>
      </c>
      <c r="D203" s="2725"/>
      <c r="E203" s="2725"/>
      <c r="F203" s="2725"/>
      <c r="G203" s="2725"/>
      <c r="H203" s="2725"/>
      <c r="I203" s="2725"/>
      <c r="J203" s="2725"/>
      <c r="K203" s="2725"/>
      <c r="L203" s="2725"/>
    </row>
    <row r="204" spans="1:15" ht="12.75" hidden="1" customHeight="1">
      <c r="A204" s="88" t="s">
        <v>8690</v>
      </c>
      <c r="B204" s="88"/>
      <c r="C204" s="1189" t="s">
        <v>4997</v>
      </c>
      <c r="D204" s="1190"/>
      <c r="E204" s="1190"/>
      <c r="F204" s="1190"/>
      <c r="G204" s="1190"/>
      <c r="H204" s="1190"/>
      <c r="I204" s="1190"/>
      <c r="J204" s="1190"/>
      <c r="K204" s="1190"/>
      <c r="L204" s="1190"/>
    </row>
    <row r="205" spans="1:15" ht="12.75" hidden="1" customHeight="1">
      <c r="A205" s="88" t="s">
        <v>8690</v>
      </c>
      <c r="B205" s="88"/>
      <c r="C205" s="1189" t="s">
        <v>4998</v>
      </c>
      <c r="D205" s="1190"/>
      <c r="E205" s="1190"/>
      <c r="F205" s="1190"/>
      <c r="G205" s="1190"/>
      <c r="H205" s="1190"/>
      <c r="I205" s="1190"/>
      <c r="J205" s="1190"/>
      <c r="K205" s="1190"/>
      <c r="L205" s="1190"/>
    </row>
    <row r="206" spans="1:15" s="1077" customFormat="1" ht="24.6" customHeight="1">
      <c r="A206" s="1073">
        <v>1</v>
      </c>
      <c r="B206" s="1073"/>
      <c r="C206" s="1073" t="s">
        <v>8615</v>
      </c>
      <c r="D206" s="1074" t="s">
        <v>4999</v>
      </c>
      <c r="E206" s="1191" t="s">
        <v>5000</v>
      </c>
      <c r="F206" s="1075" t="s">
        <v>5001</v>
      </c>
      <c r="G206" s="1075" t="s">
        <v>5002</v>
      </c>
      <c r="H206" s="1074" t="s">
        <v>2789</v>
      </c>
      <c r="I206" s="1192">
        <v>100</v>
      </c>
      <c r="J206" s="1053" t="e">
        <f>K206/I206</f>
        <v>#REF!</v>
      </c>
      <c r="K206" s="1054" t="e">
        <f>L206*#REF!</f>
        <v>#REF!</v>
      </c>
      <c r="L206" s="1055" t="e">
        <f>O206*#REF!+1.5</f>
        <v>#REF!</v>
      </c>
      <c r="M206" s="1077">
        <v>29.4</v>
      </c>
      <c r="N206" s="1077">
        <v>29.4</v>
      </c>
      <c r="O206" s="1077">
        <v>29.4</v>
      </c>
    </row>
    <row r="207" spans="1:15" s="1077" customFormat="1" ht="24.6" customHeight="1">
      <c r="A207" s="1073">
        <v>1</v>
      </c>
      <c r="B207" s="1073"/>
      <c r="C207" s="1047" t="s">
        <v>8615</v>
      </c>
      <c r="D207" s="1090" t="s">
        <v>5003</v>
      </c>
      <c r="E207" s="1193" t="s">
        <v>5004</v>
      </c>
      <c r="F207" s="1151" t="s">
        <v>5005</v>
      </c>
      <c r="G207" s="1151" t="s">
        <v>5006</v>
      </c>
      <c r="H207" s="1090" t="s">
        <v>2789</v>
      </c>
      <c r="I207" s="1152">
        <v>100</v>
      </c>
      <c r="J207" s="1093" t="e">
        <f>K207/I207</f>
        <v>#REF!</v>
      </c>
      <c r="K207" s="1094" t="e">
        <f>L207*#REF!</f>
        <v>#REF!</v>
      </c>
      <c r="L207" s="1095" t="e">
        <f>O207*#REF!+1.5</f>
        <v>#REF!</v>
      </c>
      <c r="M207" s="1077">
        <v>60.27</v>
      </c>
      <c r="N207" s="1077">
        <v>60.27</v>
      </c>
      <c r="O207" s="1077">
        <v>60.27</v>
      </c>
    </row>
    <row r="208" spans="1:15" s="1077" customFormat="1">
      <c r="A208" s="1102"/>
      <c r="B208" s="1102"/>
      <c r="C208" s="1103"/>
      <c r="D208" s="1097"/>
      <c r="E208" s="1104"/>
      <c r="F208" s="1105"/>
      <c r="G208" s="1105"/>
      <c r="H208" s="1097"/>
      <c r="I208" s="1171"/>
      <c r="J208" s="1099"/>
      <c r="K208" s="1100"/>
      <c r="L208" s="1101"/>
      <c r="M208" s="1019"/>
    </row>
    <row r="220" spans="1:13" s="1077" customFormat="1">
      <c r="A220" s="1102"/>
      <c r="B220" s="1102"/>
      <c r="C220" s="1103"/>
      <c r="D220" s="1097"/>
      <c r="E220" s="1104"/>
      <c r="F220" s="1105"/>
      <c r="G220" s="1105"/>
      <c r="H220" s="1097"/>
      <c r="I220" s="1171"/>
      <c r="J220" s="1099"/>
      <c r="K220" s="1100"/>
      <c r="L220" s="1101"/>
      <c r="M220" s="1019"/>
    </row>
    <row r="221" spans="1:13" s="1077" customFormat="1">
      <c r="A221" s="1102"/>
      <c r="B221" s="1102"/>
      <c r="C221" s="1103"/>
      <c r="D221" s="1097"/>
      <c r="E221" s="1104"/>
      <c r="F221" s="1105"/>
      <c r="G221" s="1105"/>
      <c r="H221" s="1097"/>
      <c r="I221" s="1171"/>
      <c r="J221" s="1099"/>
      <c r="K221" s="1100"/>
      <c r="L221" s="1101"/>
      <c r="M221" s="1019"/>
    </row>
    <row r="222" spans="1:13" s="1077" customFormat="1">
      <c r="A222" s="1102"/>
      <c r="B222" s="1102"/>
      <c r="C222" s="1103"/>
      <c r="D222" s="1097"/>
      <c r="E222" s="1104"/>
      <c r="F222" s="1105"/>
      <c r="G222" s="1105"/>
      <c r="H222" s="1097"/>
      <c r="I222" s="1171"/>
      <c r="J222" s="1099"/>
      <c r="K222" s="1100"/>
      <c r="L222" s="1101"/>
      <c r="M222" s="1019"/>
    </row>
    <row r="223" spans="1:13" s="1077" customFormat="1">
      <c r="A223" s="1102"/>
      <c r="B223" s="1102"/>
      <c r="C223" s="1103"/>
      <c r="D223" s="1097"/>
      <c r="E223" s="1104"/>
      <c r="F223" s="1105"/>
      <c r="G223" s="1105"/>
      <c r="H223" s="1097"/>
      <c r="I223" s="1171"/>
      <c r="J223" s="1099"/>
      <c r="K223" s="1100"/>
      <c r="L223" s="1101"/>
      <c r="M223" s="1019"/>
    </row>
    <row r="224" spans="1:13" s="1077" customFormat="1">
      <c r="A224" s="1102"/>
      <c r="B224" s="1102"/>
      <c r="C224" s="1103"/>
      <c r="D224" s="1097"/>
      <c r="E224" s="1104"/>
      <c r="F224" s="1105"/>
      <c r="G224" s="1105"/>
      <c r="H224" s="1097"/>
      <c r="I224" s="1171"/>
      <c r="J224" s="1099"/>
      <c r="K224" s="1100"/>
      <c r="L224" s="1101"/>
      <c r="M224" s="1019"/>
    </row>
    <row r="225" spans="1:13" s="1077" customFormat="1">
      <c r="A225" s="1102"/>
      <c r="B225" s="1102"/>
      <c r="C225" s="1103"/>
      <c r="D225" s="1097"/>
      <c r="E225" s="1104"/>
      <c r="F225" s="1105"/>
      <c r="G225" s="1105"/>
      <c r="H225" s="1097"/>
      <c r="I225" s="1171"/>
      <c r="J225" s="1099"/>
      <c r="K225" s="1100"/>
      <c r="L225" s="1101"/>
      <c r="M225" s="1019"/>
    </row>
    <row r="226" spans="1:13" s="1077" customFormat="1">
      <c r="A226" s="1102"/>
      <c r="B226" s="1102"/>
      <c r="C226" s="1103"/>
      <c r="D226" s="1097"/>
      <c r="E226" s="1104"/>
      <c r="F226" s="1105"/>
      <c r="G226" s="1105"/>
      <c r="H226" s="1097"/>
      <c r="I226" s="1171"/>
      <c r="J226" s="1099"/>
      <c r="K226" s="1100"/>
      <c r="L226" s="1101"/>
      <c r="M226" s="1019"/>
    </row>
    <row r="227" spans="1:13" s="1077" customFormat="1">
      <c r="A227" s="1102"/>
      <c r="B227" s="1102"/>
      <c r="C227" s="1103"/>
      <c r="D227" s="1097"/>
      <c r="E227" s="1104"/>
      <c r="F227" s="1105"/>
      <c r="G227" s="1105"/>
      <c r="H227" s="1097"/>
      <c r="I227" s="1171"/>
      <c r="J227" s="1099"/>
      <c r="K227" s="1100"/>
      <c r="L227" s="1101"/>
      <c r="M227" s="1019"/>
    </row>
    <row r="228" spans="1:13" s="1077" customFormat="1">
      <c r="A228" s="1102"/>
      <c r="B228" s="1102"/>
      <c r="C228" s="1103"/>
      <c r="D228" s="1097"/>
      <c r="E228" s="1104"/>
      <c r="F228" s="1105"/>
      <c r="G228" s="1105"/>
      <c r="H228" s="1097"/>
      <c r="I228" s="1171"/>
      <c r="J228" s="1099"/>
      <c r="K228" s="1100"/>
      <c r="L228" s="1101"/>
      <c r="M228" s="1019"/>
    </row>
    <row r="229" spans="1:13" s="1077" customFormat="1">
      <c r="A229" s="1102"/>
      <c r="B229" s="1102"/>
      <c r="C229" s="1103"/>
      <c r="D229" s="1097"/>
      <c r="E229" s="1104"/>
      <c r="F229" s="1105"/>
      <c r="G229" s="1105"/>
      <c r="H229" s="1097"/>
      <c r="I229" s="1171"/>
      <c r="J229" s="1099"/>
      <c r="K229" s="1100"/>
      <c r="L229" s="1101"/>
      <c r="M229" s="1019"/>
    </row>
    <row r="230" spans="1:13" s="1077" customFormat="1">
      <c r="A230" s="1102"/>
      <c r="B230" s="1102"/>
      <c r="C230" s="1103"/>
      <c r="D230" s="1097"/>
      <c r="E230" s="1104"/>
      <c r="F230" s="1105"/>
      <c r="G230" s="1105"/>
      <c r="H230" s="1097"/>
      <c r="I230" s="1171"/>
      <c r="J230" s="1099"/>
      <c r="K230" s="1100"/>
      <c r="L230" s="1101"/>
      <c r="M230" s="1019"/>
    </row>
    <row r="231" spans="1:13" s="1077" customFormat="1">
      <c r="A231" s="1102"/>
      <c r="B231" s="1102"/>
      <c r="C231" s="1103"/>
      <c r="D231" s="1097"/>
      <c r="E231" s="1104"/>
      <c r="F231" s="1105"/>
      <c r="G231" s="1105"/>
      <c r="H231" s="1097"/>
      <c r="I231" s="1171"/>
      <c r="J231" s="1099"/>
      <c r="K231" s="1100"/>
      <c r="L231" s="1101"/>
      <c r="M231" s="1019"/>
    </row>
    <row r="232" spans="1:13" s="1077" customFormat="1">
      <c r="A232" s="1102"/>
      <c r="B232" s="1102"/>
      <c r="C232" s="1103"/>
      <c r="D232" s="1097"/>
      <c r="E232" s="1104"/>
      <c r="F232" s="1105"/>
      <c r="G232" s="1105"/>
      <c r="H232" s="1097"/>
      <c r="I232" s="1171"/>
      <c r="J232" s="1099"/>
      <c r="K232" s="1100"/>
      <c r="L232" s="1101"/>
      <c r="M232" s="1019"/>
    </row>
    <row r="233" spans="1:13" s="1077" customFormat="1">
      <c r="A233" s="1102"/>
      <c r="B233" s="1102"/>
      <c r="C233" s="1103"/>
      <c r="D233" s="1097"/>
      <c r="E233" s="1104"/>
      <c r="F233" s="1105"/>
      <c r="G233" s="1105"/>
      <c r="H233" s="1097"/>
      <c r="I233" s="1171"/>
      <c r="J233" s="1099"/>
      <c r="K233" s="1100"/>
      <c r="L233" s="1101"/>
      <c r="M233" s="1019"/>
    </row>
    <row r="234" spans="1:13" s="1077" customFormat="1">
      <c r="A234" s="1102"/>
      <c r="B234" s="1102"/>
      <c r="C234" s="1103"/>
      <c r="D234" s="1097"/>
      <c r="E234" s="1104"/>
      <c r="F234" s="1105"/>
      <c r="G234" s="1105"/>
      <c r="H234" s="1097"/>
      <c r="I234" s="1171"/>
      <c r="J234" s="1099"/>
      <c r="K234" s="1100"/>
      <c r="L234" s="1101"/>
      <c r="M234" s="1019"/>
    </row>
    <row r="235" spans="1:13" s="1077" customFormat="1">
      <c r="A235" s="1102"/>
      <c r="B235" s="1102"/>
      <c r="C235" s="1103"/>
      <c r="D235" s="1097"/>
      <c r="E235" s="1104"/>
      <c r="F235" s="1105"/>
      <c r="G235" s="1105"/>
      <c r="H235" s="1097"/>
      <c r="I235" s="1171"/>
      <c r="J235" s="1099"/>
      <c r="K235" s="1100"/>
      <c r="L235" s="1101"/>
      <c r="M235" s="1019"/>
    </row>
    <row r="236" spans="1:13" s="1077" customFormat="1">
      <c r="A236" s="1102"/>
      <c r="B236" s="1102"/>
      <c r="C236" s="1103"/>
      <c r="D236" s="1097"/>
      <c r="E236" s="1104"/>
      <c r="F236" s="1105"/>
      <c r="G236" s="1105"/>
      <c r="H236" s="1097"/>
      <c r="I236" s="1171"/>
      <c r="J236" s="1099"/>
      <c r="K236" s="1100"/>
      <c r="L236" s="1101"/>
      <c r="M236" s="1019"/>
    </row>
    <row r="237" spans="1:13" s="1077" customFormat="1">
      <c r="A237" s="1102"/>
      <c r="B237" s="1102"/>
      <c r="C237" s="1103"/>
      <c r="D237" s="1097"/>
      <c r="E237" s="1104"/>
      <c r="F237" s="1105"/>
      <c r="G237" s="1105"/>
      <c r="H237" s="1097"/>
      <c r="I237" s="1171"/>
      <c r="J237" s="1099"/>
      <c r="K237" s="1100"/>
      <c r="L237" s="1101"/>
      <c r="M237" s="1019"/>
    </row>
    <row r="238" spans="1:13" s="1077" customFormat="1">
      <c r="A238" s="1102"/>
      <c r="B238" s="1102"/>
      <c r="C238" s="1103"/>
      <c r="D238" s="1097"/>
      <c r="E238" s="1104"/>
      <c r="F238" s="1105"/>
      <c r="G238" s="1105"/>
      <c r="H238" s="1097"/>
      <c r="I238" s="1171"/>
      <c r="J238" s="1099"/>
      <c r="K238" s="1100"/>
      <c r="L238" s="1101"/>
      <c r="M238" s="1019"/>
    </row>
    <row r="239" spans="1:13" s="1077" customFormat="1">
      <c r="A239" s="1102"/>
      <c r="B239" s="1102"/>
      <c r="C239" s="1103"/>
      <c r="D239" s="1097"/>
      <c r="E239" s="1104"/>
      <c r="F239" s="1105"/>
      <c r="G239" s="1105"/>
      <c r="H239" s="1097"/>
      <c r="I239" s="1171"/>
      <c r="J239" s="1099"/>
      <c r="K239" s="1100"/>
      <c r="L239" s="1101"/>
      <c r="M239" s="1019"/>
    </row>
    <row r="240" spans="1:13" s="1077" customFormat="1">
      <c r="A240" s="1102"/>
      <c r="B240" s="1102"/>
      <c r="C240" s="1103"/>
      <c r="D240" s="1097"/>
      <c r="E240" s="1104"/>
      <c r="F240" s="1105"/>
      <c r="G240" s="1105"/>
      <c r="H240" s="1097"/>
      <c r="I240" s="1171"/>
      <c r="J240" s="1099"/>
      <c r="K240" s="1100"/>
      <c r="L240" s="1101"/>
      <c r="M240" s="1019"/>
    </row>
    <row r="241" spans="1:13" s="1077" customFormat="1">
      <c r="A241" s="1102"/>
      <c r="B241" s="1102"/>
      <c r="C241" s="1103"/>
      <c r="D241" s="1097"/>
      <c r="E241" s="1104"/>
      <c r="F241" s="1105"/>
      <c r="G241" s="1105"/>
      <c r="H241" s="1097"/>
      <c r="I241" s="1171"/>
      <c r="J241" s="1099"/>
      <c r="K241" s="1100"/>
      <c r="L241" s="1101"/>
      <c r="M241" s="1019"/>
    </row>
    <row r="242" spans="1:13" s="1077" customFormat="1">
      <c r="A242" s="1102"/>
      <c r="B242" s="1102"/>
      <c r="C242" s="1103"/>
      <c r="D242" s="1097"/>
      <c r="E242" s="1104"/>
      <c r="F242" s="1105"/>
      <c r="G242" s="1105"/>
      <c r="H242" s="1097"/>
      <c r="I242" s="1171"/>
      <c r="J242" s="1099"/>
      <c r="K242" s="1100"/>
      <c r="L242" s="1101"/>
      <c r="M242" s="1019"/>
    </row>
    <row r="243" spans="1:13" s="1077" customFormat="1">
      <c r="A243" s="1102"/>
      <c r="B243" s="1102"/>
      <c r="C243" s="1103"/>
      <c r="D243" s="1097"/>
      <c r="E243" s="1104"/>
      <c r="F243" s="1105"/>
      <c r="G243" s="1105"/>
      <c r="H243" s="1097"/>
      <c r="I243" s="1171"/>
      <c r="J243" s="1099"/>
      <c r="K243" s="1100"/>
      <c r="L243" s="1101"/>
      <c r="M243" s="1019"/>
    </row>
    <row r="244" spans="1:13" s="1077" customFormat="1">
      <c r="A244" s="1102"/>
      <c r="B244" s="1102"/>
      <c r="C244" s="1103"/>
      <c r="D244" s="1097"/>
      <c r="E244" s="1104"/>
      <c r="F244" s="1105"/>
      <c r="G244" s="1105"/>
      <c r="H244" s="1097"/>
      <c r="I244" s="1171"/>
      <c r="J244" s="1099"/>
      <c r="K244" s="1100"/>
      <c r="L244" s="1101"/>
      <c r="M244" s="1019"/>
    </row>
    <row r="246" spans="1:13" s="1203" customFormat="1" hidden="1">
      <c r="A246" s="1194">
        <v>0</v>
      </c>
      <c r="B246" s="1194"/>
      <c r="C246" s="1195" t="s">
        <v>8615</v>
      </c>
      <c r="D246" s="1196" t="s">
        <v>5007</v>
      </c>
      <c r="E246" s="1197" t="s">
        <v>5008</v>
      </c>
      <c r="F246" s="1198"/>
      <c r="G246" s="1198"/>
      <c r="H246" s="1196" t="s">
        <v>6324</v>
      </c>
      <c r="I246" s="1199">
        <v>80</v>
      </c>
      <c r="J246" s="1200" t="e">
        <f>K246/I246</f>
        <v>#REF!</v>
      </c>
      <c r="K246" s="1201" t="e">
        <f>#REF!*#REF!+15</f>
        <v>#REF!</v>
      </c>
      <c r="L246" s="1202" t="e">
        <f>O246*#REF!+1.5</f>
        <v>#REF!</v>
      </c>
      <c r="M246" s="1019">
        <v>13.5</v>
      </c>
    </row>
    <row r="247" spans="1:13" s="1203" customFormat="1">
      <c r="A247" s="1204"/>
      <c r="B247" s="1204"/>
      <c r="C247" s="1205"/>
      <c r="D247" s="1206"/>
      <c r="E247" s="1207" t="s">
        <v>5009</v>
      </c>
      <c r="F247" s="1208"/>
      <c r="G247" s="1208"/>
      <c r="H247" s="1204"/>
      <c r="I247" s="1209"/>
      <c r="J247" s="1210"/>
      <c r="K247" s="1211"/>
      <c r="L247" s="1212"/>
      <c r="M247" s="1019"/>
    </row>
    <row r="249" spans="1:13" s="1203" customFormat="1" hidden="1">
      <c r="A249" s="1194">
        <v>0</v>
      </c>
      <c r="B249" s="1194"/>
      <c r="C249" s="1195" t="s">
        <v>8615</v>
      </c>
      <c r="D249" s="1196" t="s">
        <v>5010</v>
      </c>
      <c r="E249" s="1197" t="s">
        <v>5011</v>
      </c>
      <c r="F249" s="1198"/>
      <c r="G249" s="1198"/>
      <c r="H249" s="1196" t="s">
        <v>5012</v>
      </c>
      <c r="I249" s="1199">
        <v>200</v>
      </c>
      <c r="J249" s="1200" t="e">
        <f>K249/I249</f>
        <v>#REF!</v>
      </c>
      <c r="K249" s="1201" t="e">
        <f>#REF!*#REF!+15</f>
        <v>#REF!</v>
      </c>
      <c r="L249" s="1202" t="e">
        <f>O249*#REF!+1.5</f>
        <v>#REF!</v>
      </c>
      <c r="M249" s="1019">
        <v>70</v>
      </c>
    </row>
    <row r="250" spans="1:13" s="1203" customFormat="1">
      <c r="A250" s="1204"/>
      <c r="B250" s="1204"/>
      <c r="C250" s="1205"/>
      <c r="D250" s="1206"/>
      <c r="E250" s="1207" t="s">
        <v>5013</v>
      </c>
      <c r="F250" s="1208"/>
      <c r="G250" s="1208"/>
      <c r="H250" s="1206"/>
      <c r="I250" s="1213"/>
      <c r="J250" s="1210"/>
      <c r="K250" s="1211"/>
      <c r="L250" s="1212"/>
      <c r="M250" s="1019"/>
    </row>
    <row r="252" spans="1:13" s="1203" customFormat="1" hidden="1">
      <c r="A252" s="1194">
        <v>0</v>
      </c>
      <c r="B252" s="1194"/>
      <c r="C252" s="1214" t="s">
        <v>8615</v>
      </c>
      <c r="D252" s="1215" t="s">
        <v>5014</v>
      </c>
      <c r="E252" s="1216" t="s">
        <v>5015</v>
      </c>
      <c r="F252" s="1217"/>
      <c r="G252" s="1217"/>
      <c r="H252" s="1215" t="s">
        <v>2894</v>
      </c>
      <c r="I252" s="1218"/>
      <c r="J252" s="1219"/>
      <c r="K252" s="1201" t="e">
        <f>#REF!*#REF!+15</f>
        <v>#REF!</v>
      </c>
      <c r="L252" s="1202" t="e">
        <f>O252*#REF!+1.5</f>
        <v>#REF!</v>
      </c>
      <c r="M252" s="1019"/>
    </row>
    <row r="253" spans="1:13" s="1203" customFormat="1" hidden="1">
      <c r="A253" s="1194">
        <v>0</v>
      </c>
      <c r="B253" s="1194"/>
      <c r="C253" s="1214" t="s">
        <v>8615</v>
      </c>
      <c r="D253" s="1215" t="s">
        <v>5016</v>
      </c>
      <c r="E253" s="1216" t="s">
        <v>2905</v>
      </c>
      <c r="F253" s="1217"/>
      <c r="G253" s="1217"/>
      <c r="H253" s="1215" t="s">
        <v>2907</v>
      </c>
      <c r="I253" s="1218">
        <v>500</v>
      </c>
      <c r="J253" s="1219" t="e">
        <f>K253/I253</f>
        <v>#REF!</v>
      </c>
      <c r="K253" s="1201" t="e">
        <f>#REF!*#REF!+15</f>
        <v>#REF!</v>
      </c>
      <c r="L253" s="1202" t="e">
        <f>O253*#REF!+1.5</f>
        <v>#REF!</v>
      </c>
      <c r="M253" s="1019">
        <v>240</v>
      </c>
    </row>
    <row r="255" spans="1:13" s="1203" customFormat="1" hidden="1">
      <c r="A255" s="1194">
        <v>0</v>
      </c>
      <c r="B255" s="1194"/>
      <c r="C255" s="1214" t="s">
        <v>8615</v>
      </c>
      <c r="D255" s="1215" t="s">
        <v>5017</v>
      </c>
      <c r="E255" s="1216" t="s">
        <v>5018</v>
      </c>
      <c r="F255" s="1217"/>
      <c r="G255" s="1217"/>
      <c r="H255" s="1215" t="s">
        <v>7123</v>
      </c>
      <c r="I255" s="1220"/>
      <c r="J255" s="1219"/>
      <c r="K255" s="1201" t="e">
        <f>#REF!*#REF!+15</f>
        <v>#REF!</v>
      </c>
      <c r="L255" s="1202" t="e">
        <f>O255*#REF!+1.5</f>
        <v>#REF!</v>
      </c>
      <c r="M255" s="1019">
        <v>307.5</v>
      </c>
    </row>
    <row r="256" spans="1:13" s="1203" customFormat="1" hidden="1">
      <c r="A256" s="1194">
        <v>0</v>
      </c>
      <c r="B256" s="1194"/>
      <c r="C256" s="1214" t="s">
        <v>8615</v>
      </c>
      <c r="D256" s="1215" t="s">
        <v>5019</v>
      </c>
      <c r="E256" s="1216" t="s">
        <v>5020</v>
      </c>
      <c r="F256" s="1217"/>
      <c r="G256" s="1217"/>
      <c r="H256" s="1215" t="s">
        <v>2889</v>
      </c>
      <c r="I256" s="1220"/>
      <c r="J256" s="1219"/>
      <c r="K256" s="1201" t="e">
        <f>#REF!*#REF!+15</f>
        <v>#REF!</v>
      </c>
      <c r="L256" s="1202" t="e">
        <f>O256*#REF!+1.5</f>
        <v>#REF!</v>
      </c>
      <c r="M256" s="1019">
        <v>41.25</v>
      </c>
    </row>
    <row r="258" spans="1:13" s="1203" customFormat="1" hidden="1">
      <c r="A258" s="1194">
        <v>0</v>
      </c>
      <c r="B258" s="1221"/>
      <c r="C258" s="1222" t="s">
        <v>8615</v>
      </c>
      <c r="D258" s="1223" t="s">
        <v>5021</v>
      </c>
      <c r="E258" s="1224" t="s">
        <v>2932</v>
      </c>
      <c r="F258" s="1225"/>
      <c r="G258" s="1225"/>
      <c r="H258" s="1223"/>
      <c r="I258" s="1226">
        <v>45</v>
      </c>
      <c r="J258" s="1227" t="e">
        <f>K258/I258</f>
        <v>#REF!</v>
      </c>
      <c r="K258" s="1201" t="e">
        <f>#REF!*#REF!+15</f>
        <v>#REF!</v>
      </c>
      <c r="L258" s="1202" t="e">
        <f>O258*#REF!+1.5</f>
        <v>#REF!</v>
      </c>
      <c r="M258" s="1019">
        <v>262.5</v>
      </c>
    </row>
    <row r="259" spans="1:13" s="1203" customFormat="1" hidden="1">
      <c r="A259" s="1194">
        <v>0</v>
      </c>
      <c r="B259" s="1221"/>
      <c r="C259" s="1222" t="s">
        <v>8615</v>
      </c>
      <c r="D259" s="1223" t="s">
        <v>5022</v>
      </c>
      <c r="E259" s="1224" t="s">
        <v>2944</v>
      </c>
      <c r="F259" s="1225"/>
      <c r="G259" s="1225"/>
      <c r="H259" s="1223"/>
      <c r="I259" s="1228">
        <v>40</v>
      </c>
      <c r="J259" s="1227" t="e">
        <f>K259/I259</f>
        <v>#REF!</v>
      </c>
      <c r="K259" s="1201" t="e">
        <f>#REF!*#REF!+15</f>
        <v>#REF!</v>
      </c>
      <c r="L259" s="1202" t="e">
        <f>O259*#REF!+1.5</f>
        <v>#REF!</v>
      </c>
      <c r="M259" s="1019">
        <v>322.5</v>
      </c>
    </row>
    <row r="261" spans="1:13" s="1203" customFormat="1" hidden="1">
      <c r="A261" s="1194">
        <v>0</v>
      </c>
      <c r="B261" s="1194"/>
      <c r="C261" s="1214" t="s">
        <v>8615</v>
      </c>
      <c r="D261" s="1215" t="s">
        <v>5023</v>
      </c>
      <c r="E261" s="1216" t="s">
        <v>2956</v>
      </c>
      <c r="F261" s="1217"/>
      <c r="G261" s="1217"/>
      <c r="H261" s="1215" t="s">
        <v>5012</v>
      </c>
      <c r="I261" s="1220">
        <v>100</v>
      </c>
      <c r="J261" s="1219" t="e">
        <f>K261/I261</f>
        <v>#REF!</v>
      </c>
      <c r="K261" s="1201" t="e">
        <f>#REF!*#REF!+15</f>
        <v>#REF!</v>
      </c>
      <c r="L261" s="1202" t="e">
        <f>O261*#REF!+1.5</f>
        <v>#REF!</v>
      </c>
      <c r="M261" s="1019">
        <v>190</v>
      </c>
    </row>
    <row r="262" spans="1:13" s="1077" customFormat="1">
      <c r="A262" s="1102"/>
      <c r="B262" s="1102"/>
      <c r="C262" s="1103"/>
      <c r="D262" s="1097"/>
      <c r="E262" s="1104"/>
      <c r="F262" s="1105"/>
      <c r="G262" s="1105"/>
      <c r="H262" s="1102"/>
      <c r="I262" s="1171"/>
      <c r="J262" s="1229"/>
      <c r="K262" s="1230"/>
      <c r="L262" s="1231"/>
      <c r="M262" s="1019"/>
    </row>
    <row r="263" spans="1:13" s="1203" customFormat="1" hidden="1">
      <c r="A263" s="1194">
        <v>0</v>
      </c>
      <c r="B263" s="1194"/>
      <c r="C263" s="1195" t="s">
        <v>8615</v>
      </c>
      <c r="D263" s="1215" t="s">
        <v>5024</v>
      </c>
      <c r="E263" s="1216" t="s">
        <v>3026</v>
      </c>
      <c r="F263" s="1217"/>
      <c r="G263" s="1217"/>
      <c r="H263" s="1215" t="s">
        <v>2789</v>
      </c>
      <c r="I263" s="1218">
        <v>100</v>
      </c>
      <c r="J263" s="1219" t="e">
        <f t="shared" ref="J263:J269" si="3">K263/I263</f>
        <v>#REF!</v>
      </c>
      <c r="K263" s="1201" t="e">
        <f>#REF!*#REF!+15</f>
        <v>#REF!</v>
      </c>
      <c r="L263" s="1202" t="e">
        <f>O263*#REF!+1.5</f>
        <v>#REF!</v>
      </c>
      <c r="M263" s="1019">
        <v>307.5</v>
      </c>
    </row>
    <row r="264" spans="1:13" s="1203" customFormat="1" hidden="1">
      <c r="A264" s="1194">
        <v>0</v>
      </c>
      <c r="B264" s="1194"/>
      <c r="C264" s="1195" t="s">
        <v>8615</v>
      </c>
      <c r="D264" s="1215" t="s">
        <v>5025</v>
      </c>
      <c r="E264" s="1216" t="s">
        <v>3029</v>
      </c>
      <c r="F264" s="1217"/>
      <c r="G264" s="1217"/>
      <c r="H264" s="1215" t="s">
        <v>2789</v>
      </c>
      <c r="I264" s="1218">
        <v>100</v>
      </c>
      <c r="J264" s="1219" t="e">
        <f t="shared" si="3"/>
        <v>#REF!</v>
      </c>
      <c r="K264" s="1201" t="e">
        <f>#REF!*#REF!+15</f>
        <v>#REF!</v>
      </c>
      <c r="L264" s="1202" t="e">
        <f>O264*#REF!+1.5</f>
        <v>#REF!</v>
      </c>
      <c r="M264" s="1019">
        <v>135</v>
      </c>
    </row>
    <row r="265" spans="1:13" s="1203" customFormat="1" hidden="1">
      <c r="A265" s="1194">
        <v>0</v>
      </c>
      <c r="B265" s="1194"/>
      <c r="C265" s="1195" t="s">
        <v>8615</v>
      </c>
      <c r="D265" s="1215" t="s">
        <v>5026</v>
      </c>
      <c r="E265" s="1216" t="s">
        <v>3035</v>
      </c>
      <c r="F265" s="1217"/>
      <c r="G265" s="1217"/>
      <c r="H265" s="1215" t="s">
        <v>2789</v>
      </c>
      <c r="I265" s="1218">
        <v>100</v>
      </c>
      <c r="J265" s="1219" t="e">
        <f t="shared" si="3"/>
        <v>#REF!</v>
      </c>
      <c r="K265" s="1201" t="e">
        <f>#REF!*#REF!+15</f>
        <v>#REF!</v>
      </c>
      <c r="L265" s="1202" t="e">
        <f>O265*#REF!+1.5</f>
        <v>#REF!</v>
      </c>
      <c r="M265" s="1019">
        <v>101.25</v>
      </c>
    </row>
    <row r="266" spans="1:13" s="1203" customFormat="1" hidden="1">
      <c r="A266" s="1194">
        <v>0</v>
      </c>
      <c r="B266" s="1194"/>
      <c r="C266" s="1195" t="s">
        <v>8615</v>
      </c>
      <c r="D266" s="1215" t="s">
        <v>5027</v>
      </c>
      <c r="E266" s="1216" t="s">
        <v>3038</v>
      </c>
      <c r="F266" s="1217"/>
      <c r="G266" s="1217"/>
      <c r="H266" s="1215" t="s">
        <v>2789</v>
      </c>
      <c r="I266" s="1218">
        <v>100</v>
      </c>
      <c r="J266" s="1219" t="e">
        <f t="shared" si="3"/>
        <v>#REF!</v>
      </c>
      <c r="K266" s="1201" t="e">
        <f>#REF!*#REF!+15</f>
        <v>#REF!</v>
      </c>
      <c r="L266" s="1202" t="e">
        <f>O266*#REF!+1.5</f>
        <v>#REF!</v>
      </c>
      <c r="M266" s="1019">
        <v>153.75</v>
      </c>
    </row>
    <row r="267" spans="1:13" s="1203" customFormat="1" hidden="1">
      <c r="A267" s="1194">
        <v>0</v>
      </c>
      <c r="B267" s="1194"/>
      <c r="C267" s="1195" t="s">
        <v>8615</v>
      </c>
      <c r="D267" s="1215" t="s">
        <v>5028</v>
      </c>
      <c r="E267" s="1216" t="s">
        <v>3041</v>
      </c>
      <c r="F267" s="1217"/>
      <c r="G267" s="1217"/>
      <c r="H267" s="1215" t="s">
        <v>2789</v>
      </c>
      <c r="I267" s="1218">
        <v>100</v>
      </c>
      <c r="J267" s="1219" t="e">
        <f t="shared" si="3"/>
        <v>#REF!</v>
      </c>
      <c r="K267" s="1201" t="e">
        <f>#REF!*#REF!+15</f>
        <v>#REF!</v>
      </c>
      <c r="L267" s="1202" t="e">
        <f>O267*#REF!+1.5</f>
        <v>#REF!</v>
      </c>
      <c r="M267" s="1019">
        <v>153.75</v>
      </c>
    </row>
    <row r="268" spans="1:13" s="1203" customFormat="1" hidden="1">
      <c r="A268" s="1194">
        <v>0</v>
      </c>
      <c r="B268" s="1194"/>
      <c r="C268" s="1195" t="s">
        <v>8615</v>
      </c>
      <c r="D268" s="1215" t="s">
        <v>5029</v>
      </c>
      <c r="E268" s="1216" t="s">
        <v>3044</v>
      </c>
      <c r="F268" s="1217"/>
      <c r="G268" s="1217"/>
      <c r="H268" s="1215" t="s">
        <v>2789</v>
      </c>
      <c r="I268" s="1218">
        <v>100</v>
      </c>
      <c r="J268" s="1219" t="e">
        <f t="shared" si="3"/>
        <v>#REF!</v>
      </c>
      <c r="K268" s="1201" t="e">
        <f>#REF!*#REF!+15</f>
        <v>#REF!</v>
      </c>
      <c r="L268" s="1202" t="e">
        <f>O268*#REF!+1.5</f>
        <v>#REF!</v>
      </c>
      <c r="M268" s="1019">
        <v>168.75</v>
      </c>
    </row>
    <row r="269" spans="1:13" s="1203" customFormat="1" hidden="1">
      <c r="A269" s="1194">
        <v>0</v>
      </c>
      <c r="B269" s="1194"/>
      <c r="C269" s="1214" t="s">
        <v>8615</v>
      </c>
      <c r="D269" s="1215" t="s">
        <v>5030</v>
      </c>
      <c r="E269" s="1216" t="s">
        <v>3047</v>
      </c>
      <c r="F269" s="1217"/>
      <c r="G269" s="1217"/>
      <c r="H269" s="1215" t="s">
        <v>2789</v>
      </c>
      <c r="I269" s="1218">
        <v>100</v>
      </c>
      <c r="J269" s="1219" t="e">
        <f t="shared" si="3"/>
        <v>#REF!</v>
      </c>
      <c r="K269" s="1201" t="e">
        <f>#REF!*#REF!+15</f>
        <v>#REF!</v>
      </c>
      <c r="L269" s="1202" t="e">
        <f>O269*#REF!+1.5</f>
        <v>#REF!</v>
      </c>
      <c r="M269" s="1019">
        <v>168.75</v>
      </c>
    </row>
    <row r="270" spans="1:13">
      <c r="C270" s="1010"/>
      <c r="E270" s="1150"/>
      <c r="F270" s="1150"/>
      <c r="G270" s="1150"/>
      <c r="H270" s="1012"/>
      <c r="J270" s="1099"/>
      <c r="K270" s="1232"/>
      <c r="L270" s="1233"/>
      <c r="M270" s="1077"/>
    </row>
    <row r="271" spans="1:13" s="1203" customFormat="1" hidden="1">
      <c r="A271" s="1194">
        <v>0</v>
      </c>
      <c r="B271" s="1221"/>
      <c r="C271" s="1221" t="s">
        <v>8615</v>
      </c>
      <c r="D271" s="1223" t="s">
        <v>5031</v>
      </c>
      <c r="E271" s="1225" t="s">
        <v>2972</v>
      </c>
      <c r="F271" s="1225"/>
      <c r="G271" s="1225"/>
      <c r="H271" s="1223"/>
      <c r="I271" s="1226">
        <v>60</v>
      </c>
      <c r="J271" s="1227" t="e">
        <f>K271/I271</f>
        <v>#REF!</v>
      </c>
      <c r="K271" s="1201" t="e">
        <f>#REF!*#REF!+15</f>
        <v>#REF!</v>
      </c>
      <c r="L271" s="1202" t="e">
        <f>O271*#REF!+1.5</f>
        <v>#REF!</v>
      </c>
      <c r="M271" s="1077">
        <v>240</v>
      </c>
    </row>
    <row r="272" spans="1:13" s="1203" customFormat="1" hidden="1">
      <c r="A272" s="1194">
        <v>0</v>
      </c>
      <c r="B272" s="1221"/>
      <c r="C272" s="1221" t="s">
        <v>8615</v>
      </c>
      <c r="D272" s="1223" t="s">
        <v>5032</v>
      </c>
      <c r="E272" s="1225" t="s">
        <v>5033</v>
      </c>
      <c r="F272" s="1225"/>
      <c r="G272" s="1225"/>
      <c r="H272" s="1223"/>
      <c r="I272" s="1226">
        <v>40</v>
      </c>
      <c r="J272" s="1227" t="e">
        <f>K272/I272</f>
        <v>#REF!</v>
      </c>
      <c r="K272" s="1201" t="e">
        <f>#REF!*#REF!+15</f>
        <v>#REF!</v>
      </c>
      <c r="L272" s="1202" t="e">
        <f>O272*#REF!+1.5</f>
        <v>#REF!</v>
      </c>
      <c r="M272" s="1077">
        <v>150</v>
      </c>
    </row>
    <row r="273" spans="1:13" s="1203" customFormat="1" hidden="1">
      <c r="A273" s="1194">
        <v>0</v>
      </c>
      <c r="B273" s="1194"/>
      <c r="C273" s="1194" t="s">
        <v>8615</v>
      </c>
      <c r="D273" s="1196" t="s">
        <v>5034</v>
      </c>
      <c r="E273" s="1198" t="s">
        <v>5035</v>
      </c>
      <c r="F273" s="1198"/>
      <c r="G273" s="1198"/>
      <c r="H273" s="1196"/>
      <c r="I273" s="1199">
        <v>60</v>
      </c>
      <c r="J273" s="1200" t="e">
        <f>K273/I273</f>
        <v>#REF!</v>
      </c>
      <c r="K273" s="1201" t="e">
        <f>#REF!*#REF!+15</f>
        <v>#REF!</v>
      </c>
      <c r="L273" s="1202" t="e">
        <f>O273*#REF!+1.5</f>
        <v>#REF!</v>
      </c>
      <c r="M273" s="1077">
        <v>117.05</v>
      </c>
    </row>
    <row r="274" spans="1:13" s="1203" customFormat="1" hidden="1">
      <c r="A274" s="1194">
        <v>0</v>
      </c>
      <c r="B274" s="1194"/>
      <c r="C274" s="1194" t="s">
        <v>8615</v>
      </c>
      <c r="D274" s="1196" t="s">
        <v>5036</v>
      </c>
      <c r="E274" s="1198" t="s">
        <v>3014</v>
      </c>
      <c r="F274" s="1198"/>
      <c r="G274" s="1198"/>
      <c r="H274" s="1196"/>
      <c r="I274" s="1199">
        <v>100</v>
      </c>
      <c r="J274" s="1200" t="e">
        <f>K274/I274</f>
        <v>#REF!</v>
      </c>
      <c r="K274" s="1201" t="e">
        <f>#REF!*#REF!+15</f>
        <v>#REF!</v>
      </c>
      <c r="L274" s="1202" t="e">
        <f>O274*#REF!+1.5</f>
        <v>#REF!</v>
      </c>
      <c r="M274" s="1077">
        <v>214.81</v>
      </c>
    </row>
    <row r="275" spans="1:13">
      <c r="C275" s="1010"/>
      <c r="D275" s="1010"/>
      <c r="E275" s="1014"/>
      <c r="M275" s="1077"/>
    </row>
    <row r="276" spans="1:13">
      <c r="C276" s="1010"/>
      <c r="D276" s="1010"/>
      <c r="E276" s="1014"/>
      <c r="M276" s="1077"/>
    </row>
    <row r="277" spans="1:13">
      <c r="C277" s="1010"/>
      <c r="D277" s="1010"/>
      <c r="E277" s="1014"/>
      <c r="M277" s="1077"/>
    </row>
    <row r="278" spans="1:13">
      <c r="C278" s="1010"/>
      <c r="D278" s="1010"/>
      <c r="E278" s="1014"/>
      <c r="M278" s="1077"/>
    </row>
    <row r="279" spans="1:13">
      <c r="C279" s="1010"/>
      <c r="D279" s="1010"/>
      <c r="E279" s="1014"/>
      <c r="M279" s="1077"/>
    </row>
    <row r="280" spans="1:13">
      <c r="C280" s="1010"/>
      <c r="D280" s="1010"/>
      <c r="E280" s="1014"/>
      <c r="M280" s="1077"/>
    </row>
    <row r="281" spans="1:13">
      <c r="C281" s="1010"/>
      <c r="D281" s="1010"/>
      <c r="E281" s="1014"/>
      <c r="M281" s="1077"/>
    </row>
    <row r="282" spans="1:13">
      <c r="C282" s="1010"/>
      <c r="D282" s="1010"/>
      <c r="E282" s="1014"/>
      <c r="M282" s="1077"/>
    </row>
    <row r="283" spans="1:13">
      <c r="C283" s="1010"/>
      <c r="D283" s="1010"/>
      <c r="E283" s="1014"/>
      <c r="M283" s="1077"/>
    </row>
    <row r="284" spans="1:13">
      <c r="C284" s="1010"/>
      <c r="D284" s="1010"/>
      <c r="E284" s="1014"/>
      <c r="M284" s="1077"/>
    </row>
    <row r="285" spans="1:13">
      <c r="C285" s="1010"/>
      <c r="D285" s="1010"/>
      <c r="E285" s="1014"/>
      <c r="M285" s="1077"/>
    </row>
    <row r="286" spans="1:13">
      <c r="C286" s="1010"/>
      <c r="D286" s="1010"/>
      <c r="E286" s="1014"/>
      <c r="M286" s="1077"/>
    </row>
    <row r="287" spans="1:13">
      <c r="C287" s="1010"/>
      <c r="D287" s="1010"/>
      <c r="E287" s="1014"/>
      <c r="M287" s="1077"/>
    </row>
    <row r="288" spans="1:13">
      <c r="C288" s="1010"/>
      <c r="D288" s="1010"/>
      <c r="E288" s="1014"/>
      <c r="M288" s="1077"/>
    </row>
    <row r="448" spans="1:12" hidden="1">
      <c r="A448" s="1010">
        <v>0</v>
      </c>
      <c r="K448" s="1150"/>
      <c r="L448" s="1150"/>
    </row>
    <row r="449" spans="1:12" hidden="1">
      <c r="A449" s="1010">
        <v>0</v>
      </c>
      <c r="K449" s="1150"/>
      <c r="L449" s="1150"/>
    </row>
    <row r="450" spans="1:12" hidden="1">
      <c r="A450" s="1010">
        <v>0</v>
      </c>
      <c r="K450" s="1150"/>
      <c r="L450" s="1150"/>
    </row>
    <row r="451" spans="1:12" hidden="1">
      <c r="A451" s="1010">
        <v>0</v>
      </c>
      <c r="K451" s="1150"/>
      <c r="L451" s="1150"/>
    </row>
    <row r="452" spans="1:12" hidden="1">
      <c r="A452" s="1010">
        <v>0</v>
      </c>
      <c r="K452" s="1150"/>
      <c r="L452" s="1150"/>
    </row>
    <row r="453" spans="1:12" hidden="1">
      <c r="A453" s="1010">
        <v>0</v>
      </c>
      <c r="K453" s="1150"/>
      <c r="L453" s="1150"/>
    </row>
    <row r="454" spans="1:12" hidden="1">
      <c r="A454" s="1010">
        <v>0</v>
      </c>
      <c r="K454" s="1150"/>
      <c r="L454" s="1150"/>
    </row>
    <row r="455" spans="1:12" hidden="1">
      <c r="A455" s="1010">
        <v>0</v>
      </c>
      <c r="K455" s="1150"/>
      <c r="L455" s="1150"/>
    </row>
    <row r="456" spans="1:12" hidden="1">
      <c r="A456" s="1010">
        <v>0</v>
      </c>
      <c r="K456" s="1150"/>
      <c r="L456" s="1150"/>
    </row>
    <row r="457" spans="1:12" hidden="1">
      <c r="A457" s="1010">
        <v>0</v>
      </c>
      <c r="K457" s="1150"/>
      <c r="L457" s="1150"/>
    </row>
    <row r="458" spans="1:12" hidden="1">
      <c r="A458" s="1010">
        <v>0</v>
      </c>
      <c r="K458" s="1150"/>
      <c r="L458" s="1150"/>
    </row>
    <row r="459" spans="1:12" hidden="1">
      <c r="A459" s="1010">
        <v>0</v>
      </c>
      <c r="K459" s="1150"/>
      <c r="L459" s="1150"/>
    </row>
    <row r="460" spans="1:12" hidden="1">
      <c r="A460" s="1010">
        <v>0</v>
      </c>
      <c r="K460" s="1150"/>
      <c r="L460" s="1150"/>
    </row>
    <row r="461" spans="1:12" hidden="1">
      <c r="A461" s="1010">
        <v>0</v>
      </c>
      <c r="K461" s="1150"/>
      <c r="L461" s="1150"/>
    </row>
    <row r="462" spans="1:12" hidden="1">
      <c r="A462" s="1010">
        <v>0</v>
      </c>
      <c r="K462" s="1150"/>
      <c r="L462" s="1150"/>
    </row>
    <row r="463" spans="1:12" hidden="1">
      <c r="A463" s="1010">
        <v>0</v>
      </c>
      <c r="K463" s="1150"/>
      <c r="L463" s="1150"/>
    </row>
    <row r="464" spans="1:12" hidden="1">
      <c r="A464" s="1010">
        <v>0</v>
      </c>
      <c r="K464" s="1150"/>
      <c r="L464" s="1150"/>
    </row>
    <row r="465" spans="1:12" hidden="1">
      <c r="A465" s="1010">
        <v>0</v>
      </c>
      <c r="K465" s="1150"/>
      <c r="L465" s="1150"/>
    </row>
    <row r="466" spans="1:12" hidden="1">
      <c r="A466" s="1010">
        <v>0</v>
      </c>
      <c r="K466" s="1150"/>
      <c r="L466" s="1150"/>
    </row>
    <row r="467" spans="1:12" hidden="1">
      <c r="A467" s="1010">
        <v>0</v>
      </c>
      <c r="K467" s="1150"/>
      <c r="L467" s="1150"/>
    </row>
    <row r="468" spans="1:12" hidden="1">
      <c r="A468" s="1010">
        <v>0</v>
      </c>
      <c r="K468" s="1150"/>
      <c r="L468" s="1150"/>
    </row>
    <row r="469" spans="1:12" hidden="1">
      <c r="A469" s="1010">
        <v>0</v>
      </c>
      <c r="K469" s="1150"/>
      <c r="L469" s="1150"/>
    </row>
    <row r="470" spans="1:12" hidden="1">
      <c r="A470" s="1010">
        <v>0</v>
      </c>
      <c r="K470" s="1150"/>
      <c r="L470" s="1150"/>
    </row>
    <row r="471" spans="1:12" hidden="1">
      <c r="A471" s="1010">
        <v>0</v>
      </c>
      <c r="K471" s="1150"/>
      <c r="L471" s="1150"/>
    </row>
    <row r="472" spans="1:12" hidden="1">
      <c r="A472" s="1010">
        <v>0</v>
      </c>
      <c r="K472" s="1150"/>
      <c r="L472" s="1150"/>
    </row>
    <row r="473" spans="1:12" hidden="1">
      <c r="A473" s="1010">
        <v>0</v>
      </c>
      <c r="K473" s="1150"/>
      <c r="L473" s="1150"/>
    </row>
    <row r="474" spans="1:12" hidden="1">
      <c r="A474" s="1010">
        <v>0</v>
      </c>
      <c r="K474" s="1150"/>
      <c r="L474" s="1150"/>
    </row>
    <row r="475" spans="1:12" hidden="1">
      <c r="A475" s="1010">
        <v>0</v>
      </c>
      <c r="K475" s="1150"/>
      <c r="L475" s="1150"/>
    </row>
    <row r="476" spans="1:12" hidden="1">
      <c r="A476" s="1010">
        <v>0</v>
      </c>
      <c r="K476" s="1150"/>
      <c r="L476" s="1150"/>
    </row>
    <row r="477" spans="1:12" hidden="1">
      <c r="A477" s="1010">
        <v>0</v>
      </c>
      <c r="K477" s="1150"/>
      <c r="L477" s="1150"/>
    </row>
    <row r="481" spans="1:12" hidden="1">
      <c r="A481" s="1010">
        <v>0</v>
      </c>
      <c r="K481" s="1150"/>
      <c r="L481" s="1150"/>
    </row>
    <row r="482" spans="1:12" hidden="1">
      <c r="A482" s="1010">
        <v>0</v>
      </c>
      <c r="K482" s="1150"/>
      <c r="L482" s="1150"/>
    </row>
    <row r="483" spans="1:12" hidden="1">
      <c r="A483" s="1010">
        <v>0</v>
      </c>
      <c r="K483" s="1150"/>
      <c r="L483" s="1150"/>
    </row>
    <row r="484" spans="1:12" hidden="1">
      <c r="A484" s="1010">
        <v>0</v>
      </c>
      <c r="K484" s="1150"/>
      <c r="L484" s="1150"/>
    </row>
    <row r="488" spans="1:12" hidden="1">
      <c r="A488" s="1010">
        <v>0</v>
      </c>
      <c r="K488" s="1150"/>
      <c r="L488" s="1150"/>
    </row>
    <row r="489" spans="1:12" hidden="1">
      <c r="A489" s="1010">
        <v>0</v>
      </c>
      <c r="K489" s="1150"/>
      <c r="L489" s="1150"/>
    </row>
    <row r="496" spans="1:12" hidden="1">
      <c r="A496" s="1010">
        <v>0</v>
      </c>
      <c r="K496" s="1150"/>
      <c r="L496" s="1150"/>
    </row>
    <row r="497" spans="1:12" hidden="1">
      <c r="A497" s="1010">
        <v>0</v>
      </c>
      <c r="K497" s="1150"/>
      <c r="L497" s="1150"/>
    </row>
    <row r="498" spans="1:12" hidden="1">
      <c r="A498" s="1010">
        <v>0</v>
      </c>
      <c r="K498" s="1150"/>
      <c r="L498" s="1150"/>
    </row>
    <row r="499" spans="1:12" hidden="1">
      <c r="A499" s="1010">
        <v>0</v>
      </c>
      <c r="K499" s="1150"/>
      <c r="L499" s="1150"/>
    </row>
    <row r="500" spans="1:12" hidden="1">
      <c r="A500" s="1010">
        <v>0</v>
      </c>
      <c r="K500" s="1150"/>
      <c r="L500" s="1150"/>
    </row>
    <row r="501" spans="1:12" hidden="1">
      <c r="A501" s="1010">
        <v>0</v>
      </c>
      <c r="K501" s="1150"/>
      <c r="L501" s="1150"/>
    </row>
    <row r="502" spans="1:12">
      <c r="A502" s="1010">
        <v>1</v>
      </c>
    </row>
    <row r="504" spans="1:12" hidden="1">
      <c r="A504" s="1010">
        <v>0</v>
      </c>
      <c r="K504" s="1150"/>
      <c r="L504" s="1150"/>
    </row>
    <row r="505" spans="1:12" hidden="1">
      <c r="A505" s="1010">
        <v>0</v>
      </c>
      <c r="K505" s="1150"/>
      <c r="L505" s="1150"/>
    </row>
    <row r="508" spans="1:12" hidden="1">
      <c r="A508" s="1010">
        <v>0</v>
      </c>
      <c r="K508" s="1150"/>
      <c r="L508" s="1150"/>
    </row>
    <row r="509" spans="1:12" hidden="1">
      <c r="A509" s="1010">
        <v>0</v>
      </c>
      <c r="K509" s="1150"/>
      <c r="L509" s="1150"/>
    </row>
    <row r="510" spans="1:12" hidden="1">
      <c r="A510" s="1010">
        <v>0</v>
      </c>
      <c r="K510" s="1150"/>
      <c r="L510" s="1150"/>
    </row>
    <row r="511" spans="1:12" hidden="1">
      <c r="A511" s="1010">
        <v>0</v>
      </c>
      <c r="K511" s="1150"/>
      <c r="L511" s="1150"/>
    </row>
    <row r="512" spans="1:12" hidden="1">
      <c r="A512" s="1010">
        <v>0</v>
      </c>
      <c r="K512" s="1150"/>
      <c r="L512" s="1150"/>
    </row>
    <row r="513" spans="1:12" hidden="1">
      <c r="A513" s="1010">
        <v>0</v>
      </c>
      <c r="K513" s="1150"/>
      <c r="L513" s="1150"/>
    </row>
    <row r="514" spans="1:12" hidden="1">
      <c r="A514" s="1010">
        <v>0</v>
      </c>
      <c r="K514" s="1150"/>
      <c r="L514" s="1150"/>
    </row>
    <row r="515" spans="1:12" hidden="1">
      <c r="A515" s="1010">
        <v>0</v>
      </c>
      <c r="K515" s="1150"/>
      <c r="L515" s="1150"/>
    </row>
    <row r="517" spans="1:12" hidden="1">
      <c r="A517" s="1010">
        <v>0</v>
      </c>
      <c r="K517" s="1150"/>
      <c r="L517" s="1150"/>
    </row>
    <row r="518" spans="1:12" hidden="1">
      <c r="A518" s="1010">
        <v>0</v>
      </c>
      <c r="K518" s="1150"/>
      <c r="L518" s="1150"/>
    </row>
    <row r="519" spans="1:12" hidden="1">
      <c r="A519" s="1010">
        <v>0</v>
      </c>
      <c r="K519" s="1150"/>
      <c r="L519" s="1150"/>
    </row>
    <row r="520" spans="1:12" hidden="1">
      <c r="A520" s="1010">
        <v>0</v>
      </c>
      <c r="K520" s="1150"/>
      <c r="L520" s="1150"/>
    </row>
    <row r="521" spans="1:12" hidden="1">
      <c r="A521" s="1010">
        <v>0</v>
      </c>
      <c r="K521" s="1150"/>
      <c r="L521" s="1150"/>
    </row>
    <row r="522" spans="1:12" hidden="1">
      <c r="A522" s="1010">
        <v>0</v>
      </c>
      <c r="K522" s="1150"/>
      <c r="L522" s="1150"/>
    </row>
    <row r="528" spans="1:12" hidden="1">
      <c r="A528" s="1010">
        <v>0</v>
      </c>
      <c r="K528" s="1150"/>
      <c r="L528" s="1150"/>
    </row>
    <row r="529" spans="1:12" hidden="1">
      <c r="A529" s="1010">
        <v>0</v>
      </c>
      <c r="K529" s="1150"/>
      <c r="L529" s="1150"/>
    </row>
    <row r="530" spans="1:12" hidden="1">
      <c r="A530" s="1010">
        <v>0</v>
      </c>
      <c r="K530" s="1150"/>
      <c r="L530" s="1150"/>
    </row>
    <row r="531" spans="1:12" hidden="1">
      <c r="A531" s="1010">
        <v>0</v>
      </c>
      <c r="K531" s="1150"/>
      <c r="L531" s="1150"/>
    </row>
    <row r="532" spans="1:12" hidden="1">
      <c r="A532" s="1010">
        <v>0</v>
      </c>
      <c r="K532" s="1150"/>
      <c r="L532" s="1150"/>
    </row>
    <row r="533" spans="1:12" hidden="1">
      <c r="A533" s="1010">
        <v>0</v>
      </c>
      <c r="K533" s="1150"/>
      <c r="L533" s="1150"/>
    </row>
    <row r="534" spans="1:12" hidden="1">
      <c r="A534" s="1010">
        <v>0</v>
      </c>
      <c r="K534" s="1150"/>
      <c r="L534" s="1150"/>
    </row>
    <row r="535" spans="1:12" hidden="1">
      <c r="A535" s="1010">
        <v>0</v>
      </c>
      <c r="K535" s="1150"/>
      <c r="L535" s="1150"/>
    </row>
    <row r="537" spans="1:12" hidden="1">
      <c r="A537" s="1010">
        <v>0</v>
      </c>
      <c r="K537" s="1150"/>
      <c r="L537" s="1150"/>
    </row>
    <row r="538" spans="1:12" hidden="1">
      <c r="A538" s="1010">
        <v>0</v>
      </c>
      <c r="K538" s="1150"/>
      <c r="L538" s="1150"/>
    </row>
    <row r="539" spans="1:12" hidden="1">
      <c r="A539" s="1010">
        <v>0</v>
      </c>
      <c r="K539" s="1150"/>
      <c r="L539" s="1150"/>
    </row>
    <row r="540" spans="1:12" hidden="1">
      <c r="A540" s="1010">
        <v>0</v>
      </c>
      <c r="K540" s="1150"/>
      <c r="L540" s="1150"/>
    </row>
    <row r="541" spans="1:12" hidden="1">
      <c r="A541" s="1010">
        <v>0</v>
      </c>
      <c r="K541" s="1150"/>
      <c r="L541" s="1150"/>
    </row>
    <row r="542" spans="1:12" hidden="1">
      <c r="A542" s="1010">
        <v>0</v>
      </c>
      <c r="K542" s="1150"/>
      <c r="L542" s="1150"/>
    </row>
    <row r="543" spans="1:12" hidden="1">
      <c r="A543" s="1010">
        <v>0</v>
      </c>
      <c r="K543" s="1150"/>
      <c r="L543" s="1150"/>
    </row>
    <row r="553" spans="1:12" hidden="1">
      <c r="A553" s="1010">
        <v>0</v>
      </c>
      <c r="K553" s="1150"/>
      <c r="L553" s="1150"/>
    </row>
    <row r="554" spans="1:12" hidden="1">
      <c r="A554" s="1010">
        <v>0</v>
      </c>
      <c r="K554" s="1150"/>
      <c r="L554" s="1150"/>
    </row>
    <row r="555" spans="1:12" hidden="1">
      <c r="A555" s="1010">
        <v>0</v>
      </c>
      <c r="K555" s="1150"/>
      <c r="L555" s="1150"/>
    </row>
    <row r="556" spans="1:12" hidden="1">
      <c r="A556" s="1010">
        <v>0</v>
      </c>
      <c r="K556" s="1150"/>
      <c r="L556" s="1150"/>
    </row>
    <row r="557" spans="1:12" hidden="1">
      <c r="A557" s="1010">
        <v>0</v>
      </c>
      <c r="K557" s="1150"/>
      <c r="L557" s="1150"/>
    </row>
    <row r="558" spans="1:12" hidden="1">
      <c r="A558" s="1010">
        <v>0</v>
      </c>
      <c r="K558" s="1150"/>
      <c r="L558" s="1150"/>
    </row>
    <row r="559" spans="1:12" hidden="1">
      <c r="A559" s="1010">
        <v>0</v>
      </c>
      <c r="K559" s="1150"/>
      <c r="L559" s="1150"/>
    </row>
    <row r="560" spans="1:12" hidden="1">
      <c r="A560" s="1010">
        <v>0</v>
      </c>
      <c r="K560" s="1150"/>
      <c r="L560" s="1150"/>
    </row>
    <row r="565" spans="1:12" hidden="1">
      <c r="A565" s="1010">
        <v>0</v>
      </c>
      <c r="K565" s="1150"/>
      <c r="L565" s="1150"/>
    </row>
    <row r="566" spans="1:12" hidden="1">
      <c r="A566" s="1010">
        <v>0</v>
      </c>
      <c r="K566" s="1150"/>
      <c r="L566" s="1150"/>
    </row>
    <row r="567" spans="1:12" hidden="1">
      <c r="A567" s="1010">
        <v>0</v>
      </c>
      <c r="K567" s="1150"/>
      <c r="L567" s="1150"/>
    </row>
    <row r="568" spans="1:12" hidden="1">
      <c r="A568" s="1010">
        <v>0</v>
      </c>
      <c r="K568" s="1150"/>
      <c r="L568" s="1150"/>
    </row>
    <row r="569" spans="1:12" hidden="1">
      <c r="A569" s="1010">
        <v>0</v>
      </c>
      <c r="K569" s="1150"/>
      <c r="L569" s="1150"/>
    </row>
    <row r="570" spans="1:12" hidden="1">
      <c r="A570" s="1010">
        <v>0</v>
      </c>
      <c r="K570" s="1150"/>
      <c r="L570" s="1150"/>
    </row>
    <row r="571" spans="1:12" hidden="1">
      <c r="A571" s="1010">
        <v>0</v>
      </c>
      <c r="K571" s="1150"/>
      <c r="L571" s="1150"/>
    </row>
    <row r="572" spans="1:12" hidden="1">
      <c r="A572" s="1010">
        <v>0</v>
      </c>
      <c r="K572" s="1150"/>
      <c r="L572" s="1150"/>
    </row>
    <row r="575" spans="1:12" hidden="1">
      <c r="A575" s="1010">
        <v>0</v>
      </c>
      <c r="K575" s="1150"/>
      <c r="L575" s="1150"/>
    </row>
    <row r="576" spans="1:12" hidden="1">
      <c r="A576" s="1010">
        <v>0</v>
      </c>
      <c r="K576" s="1150"/>
      <c r="L576" s="1150"/>
    </row>
    <row r="579" spans="1:12" hidden="1">
      <c r="A579" s="1010">
        <v>0</v>
      </c>
      <c r="K579" s="1150"/>
      <c r="L579" s="1150"/>
    </row>
    <row r="580" spans="1:12" hidden="1">
      <c r="A580" s="1010">
        <v>0</v>
      </c>
      <c r="K580" s="1150"/>
      <c r="L580" s="1150"/>
    </row>
    <row r="581" spans="1:12" hidden="1">
      <c r="A581" s="1010">
        <v>0</v>
      </c>
      <c r="K581" s="1150"/>
      <c r="L581" s="1150"/>
    </row>
    <row r="582" spans="1:12" hidden="1">
      <c r="A582" s="1010">
        <v>0</v>
      </c>
      <c r="K582" s="1150"/>
      <c r="L582" s="1150"/>
    </row>
    <row r="585" spans="1:12" hidden="1">
      <c r="A585" s="1010">
        <v>0</v>
      </c>
      <c r="K585" s="1150"/>
      <c r="L585" s="1150"/>
    </row>
    <row r="586" spans="1:12" hidden="1">
      <c r="A586" s="1010">
        <v>0</v>
      </c>
      <c r="K586" s="1150"/>
      <c r="L586" s="1150"/>
    </row>
    <row r="591" spans="1:12" hidden="1">
      <c r="A591" s="1010">
        <v>0</v>
      </c>
      <c r="K591" s="1150"/>
      <c r="L591" s="1150"/>
    </row>
    <row r="592" spans="1:12" hidden="1">
      <c r="A592" s="1010">
        <v>0</v>
      </c>
      <c r="K592" s="1150"/>
      <c r="L592" s="1150"/>
    </row>
    <row r="593" spans="1:12" hidden="1">
      <c r="A593" s="1010">
        <v>0</v>
      </c>
      <c r="K593" s="1150"/>
      <c r="L593" s="1150"/>
    </row>
    <row r="594" spans="1:12" hidden="1">
      <c r="A594" s="1010">
        <v>0</v>
      </c>
      <c r="K594" s="1150"/>
      <c r="L594" s="1150"/>
    </row>
    <row r="597" spans="1:12" hidden="1">
      <c r="A597" s="1010">
        <v>0</v>
      </c>
      <c r="K597" s="1150"/>
      <c r="L597" s="1150"/>
    </row>
    <row r="598" spans="1:12" hidden="1">
      <c r="A598" s="1010">
        <v>0</v>
      </c>
      <c r="K598" s="1150"/>
      <c r="L598" s="1150"/>
    </row>
    <row r="599" spans="1:12" hidden="1">
      <c r="A599" s="1010">
        <v>0</v>
      </c>
      <c r="K599" s="1150"/>
      <c r="L599" s="1150"/>
    </row>
    <row r="600" spans="1:12" hidden="1">
      <c r="A600" s="1010">
        <v>0</v>
      </c>
      <c r="K600" s="1150"/>
      <c r="L600" s="1150"/>
    </row>
    <row r="601" spans="1:12" hidden="1">
      <c r="A601" s="1010">
        <v>0</v>
      </c>
      <c r="K601" s="1150"/>
      <c r="L601" s="1150"/>
    </row>
    <row r="602" spans="1:12" hidden="1">
      <c r="A602" s="1010">
        <v>0</v>
      </c>
      <c r="K602" s="1150"/>
      <c r="L602" s="1150"/>
    </row>
    <row r="603" spans="1:12" hidden="1">
      <c r="A603" s="1010">
        <v>0</v>
      </c>
      <c r="K603" s="1150"/>
      <c r="L603" s="1150"/>
    </row>
    <row r="604" spans="1:12" hidden="1">
      <c r="A604" s="1010">
        <v>0</v>
      </c>
      <c r="K604" s="1150"/>
      <c r="L604" s="1150"/>
    </row>
    <row r="605" spans="1:12" hidden="1">
      <c r="A605" s="1010">
        <v>0</v>
      </c>
      <c r="K605" s="1150"/>
      <c r="L605" s="1150"/>
    </row>
    <row r="606" spans="1:12" hidden="1">
      <c r="A606" s="1010">
        <v>0</v>
      </c>
      <c r="K606" s="1150"/>
      <c r="L606" s="1150"/>
    </row>
    <row r="607" spans="1:12" hidden="1">
      <c r="A607" s="1010">
        <v>0</v>
      </c>
      <c r="K607" s="1150"/>
      <c r="L607" s="1150"/>
    </row>
    <row r="608" spans="1:12" hidden="1">
      <c r="A608" s="1010">
        <v>0</v>
      </c>
      <c r="K608" s="1150"/>
      <c r="L608" s="1150"/>
    </row>
    <row r="609" spans="1:12" hidden="1">
      <c r="A609" s="1010">
        <v>0</v>
      </c>
      <c r="K609" s="1150"/>
      <c r="L609" s="1150"/>
    </row>
    <row r="610" spans="1:12" hidden="1">
      <c r="A610" s="1010">
        <v>0</v>
      </c>
      <c r="K610" s="1150"/>
      <c r="L610" s="1150"/>
    </row>
    <row r="611" spans="1:12" hidden="1">
      <c r="A611" s="1010">
        <v>0</v>
      </c>
      <c r="K611" s="1150"/>
      <c r="L611" s="1150"/>
    </row>
    <row r="612" spans="1:12" hidden="1">
      <c r="A612" s="1010">
        <v>0</v>
      </c>
      <c r="K612" s="1150"/>
      <c r="L612" s="1150"/>
    </row>
    <row r="620" spans="1:12" hidden="1">
      <c r="A620" s="1010">
        <v>0</v>
      </c>
      <c r="K620" s="1150"/>
      <c r="L620" s="1150"/>
    </row>
    <row r="621" spans="1:12" hidden="1">
      <c r="A621" s="1010">
        <v>0</v>
      </c>
      <c r="K621" s="1150"/>
      <c r="L621" s="1150"/>
    </row>
    <row r="622" spans="1:12" hidden="1">
      <c r="A622" s="1010">
        <v>0</v>
      </c>
      <c r="K622" s="1150"/>
      <c r="L622" s="1150"/>
    </row>
    <row r="623" spans="1:12" hidden="1">
      <c r="A623" s="1010">
        <v>0</v>
      </c>
      <c r="K623" s="1150"/>
      <c r="L623" s="1150"/>
    </row>
    <row r="625" spans="1:12" hidden="1">
      <c r="A625" s="1010">
        <v>0</v>
      </c>
      <c r="K625" s="1150"/>
      <c r="L625" s="1150"/>
    </row>
    <row r="627" spans="1:12" hidden="1">
      <c r="A627" s="1010">
        <v>0</v>
      </c>
      <c r="K627" s="1150"/>
      <c r="L627" s="1150"/>
    </row>
  </sheetData>
  <sheetProtection sheet="1" objects="1" scenarios="1" sort="0" autoFilter="0"/>
  <autoFilter ref="A1:A627">
    <filterColumn colId="0">
      <filters blank="1">
        <filter val="1"/>
        <filter val="sect"/>
        <filter val="subsect"/>
      </filters>
    </filterColumn>
  </autoFilter>
  <mergeCells count="32">
    <mergeCell ref="C13:L13"/>
    <mergeCell ref="C6:L6"/>
    <mergeCell ref="C7:L7"/>
    <mergeCell ref="C8:L8"/>
    <mergeCell ref="C11:L11"/>
    <mergeCell ref="C12:L12"/>
    <mergeCell ref="C28:L28"/>
    <mergeCell ref="C29:L29"/>
    <mergeCell ref="C101:L101"/>
    <mergeCell ref="C109:L109"/>
    <mergeCell ref="C30:L30"/>
    <mergeCell ref="C45:L45"/>
    <mergeCell ref="C46:L46"/>
    <mergeCell ref="C47:L47"/>
    <mergeCell ref="C126:L126"/>
    <mergeCell ref="C127:L127"/>
    <mergeCell ref="C55:L55"/>
    <mergeCell ref="C56:L56"/>
    <mergeCell ref="C57:L57"/>
    <mergeCell ref="C80:L80"/>
    <mergeCell ref="C81:L81"/>
    <mergeCell ref="C82:L82"/>
    <mergeCell ref="C117:L117"/>
    <mergeCell ref="C125:L125"/>
    <mergeCell ref="C203:L203"/>
    <mergeCell ref="C134:L134"/>
    <mergeCell ref="C158:L158"/>
    <mergeCell ref="C169:L169"/>
    <mergeCell ref="C170:L170"/>
    <mergeCell ref="C171:L171"/>
    <mergeCell ref="C178:L178"/>
    <mergeCell ref="C186:L186"/>
  </mergeCells>
  <phoneticPr fontId="132" type="noConversion"/>
  <pageMargins left="0.59027777777777779" right="0.59027777777777779" top="0.59097222222222223" bottom="0.59097222222222223" header="0.31527777777777777" footer="0.31527777777777777"/>
  <pageSetup paperSize="9" firstPageNumber="43" orientation="portrait" useFirstPageNumber="1" horizontalDpi="300" verticalDpi="300" r:id="rId1"/>
  <headerFooter alignWithMargins="0">
    <oddHeader>&amp;C&amp;"Monotype Corsiva,Обычный"&amp;11ДІАМЕБ - Ваш партнер в лабораторній діагностиці !</oddHeader>
    <oddFooter>&amp;LКоагулологія&amp;C- &amp;P -&amp;RКоагулологія</oddFooter>
  </headerFooter>
  <rowBreaks count="2" manualBreakCount="2">
    <brk id="44" max="16383" man="1"/>
    <brk id="173" max="16383" man="1"/>
  </rowBreaks>
</worksheet>
</file>

<file path=xl/worksheets/sheet17.xml><?xml version="1.0" encoding="utf-8"?>
<worksheet xmlns="http://schemas.openxmlformats.org/spreadsheetml/2006/main" xmlns:r="http://schemas.openxmlformats.org/officeDocument/2006/relationships">
  <sheetPr codeName="Лист34" filterMode="1"/>
  <dimension ref="A1:Y176"/>
  <sheetViews>
    <sheetView workbookViewId="0">
      <pane ySplit="3" topLeftCell="A4" activePane="bottomLeft" state="frozen"/>
      <selection activeCell="A85" sqref="A85:IV85"/>
      <selection pane="bottomLeft" activeCell="Q26" sqref="Q26"/>
    </sheetView>
  </sheetViews>
  <sheetFormatPr defaultColWidth="9.140625" defaultRowHeight="13.5" outlineLevelCol="1"/>
  <cols>
    <col min="1" max="1" width="9.140625" style="1234" customWidth="1" outlineLevel="1"/>
    <col min="2" max="2" width="12.42578125" style="1234" bestFit="1" customWidth="1" outlineLevel="1"/>
    <col min="3" max="3" width="10" style="1235" customWidth="1"/>
    <col min="4" max="4" width="11.140625" style="1235" customWidth="1"/>
    <col min="5" max="5" width="46.42578125" style="687" customWidth="1"/>
    <col min="6" max="7" width="9.140625" style="1236" hidden="1" customWidth="1" outlineLevel="1"/>
    <col min="8" max="8" width="8.85546875" style="541" customWidth="1" collapsed="1"/>
    <col min="9" max="9" width="7.140625" style="543" customWidth="1"/>
    <col min="10" max="10" width="6.5703125" style="543" customWidth="1"/>
    <col min="11" max="11" width="6.140625" style="543" customWidth="1"/>
    <col min="12" max="12" width="9.140625" style="1237" hidden="1" customWidth="1"/>
    <col min="13" max="13" width="9.140625" style="1238" hidden="1" customWidth="1"/>
    <col min="14" max="14" width="9.140625" style="1234" hidden="1" customWidth="1"/>
    <col min="15" max="15" width="9.140625" style="2226" hidden="1" customWidth="1"/>
    <col min="16" max="17" width="9.140625" style="1234"/>
    <col min="18" max="25" width="0" style="1234" hidden="1" customWidth="1"/>
    <col min="26" max="16384" width="9.140625" style="1234"/>
  </cols>
  <sheetData>
    <row r="1" spans="1:24" s="78" customFormat="1" ht="28.5" customHeight="1">
      <c r="A1" s="1239" t="s">
        <v>8669</v>
      </c>
      <c r="B1" s="1239" t="s">
        <v>10721</v>
      </c>
      <c r="C1" s="1240" t="s">
        <v>8670</v>
      </c>
      <c r="D1" s="1240" t="s">
        <v>4736</v>
      </c>
      <c r="E1" s="1240" t="s">
        <v>8672</v>
      </c>
      <c r="F1" s="1240" t="s">
        <v>8673</v>
      </c>
      <c r="G1" s="1240" t="s">
        <v>8674</v>
      </c>
      <c r="H1" s="1239" t="s">
        <v>9319</v>
      </c>
      <c r="I1" s="1241" t="s">
        <v>8675</v>
      </c>
      <c r="J1" s="1241" t="s">
        <v>8676</v>
      </c>
      <c r="K1" s="1241" t="s">
        <v>8677</v>
      </c>
      <c r="L1" s="78">
        <v>2010</v>
      </c>
      <c r="M1" s="78" t="s">
        <v>5037</v>
      </c>
      <c r="N1" s="1242">
        <v>2011</v>
      </c>
      <c r="O1" s="2225">
        <v>2012</v>
      </c>
    </row>
    <row r="2" spans="1:24" s="78" customFormat="1" ht="12.75" hidden="1" customHeight="1">
      <c r="A2" s="1239" t="s">
        <v>8678</v>
      </c>
      <c r="B2" s="1239"/>
      <c r="C2" s="1240" t="s">
        <v>8679</v>
      </c>
      <c r="D2" s="1240" t="s">
        <v>4736</v>
      </c>
      <c r="E2" s="1240" t="s">
        <v>8672</v>
      </c>
      <c r="F2" s="1240" t="s">
        <v>8673</v>
      </c>
      <c r="G2" s="1240" t="s">
        <v>8674</v>
      </c>
      <c r="H2" s="1239" t="s">
        <v>9327</v>
      </c>
      <c r="I2" s="1243" t="s">
        <v>8680</v>
      </c>
      <c r="J2" s="1243" t="s">
        <v>8681</v>
      </c>
      <c r="K2" s="1243" t="s">
        <v>8682</v>
      </c>
    </row>
    <row r="3" spans="1:24" s="78" customFormat="1" ht="12.75" hidden="1" customHeight="1">
      <c r="A3" s="1239" t="s">
        <v>8678</v>
      </c>
      <c r="B3" s="1239"/>
      <c r="C3" s="1240" t="s">
        <v>8683</v>
      </c>
      <c r="D3" s="1240" t="s">
        <v>5038</v>
      </c>
      <c r="E3" s="1240" t="s">
        <v>8672</v>
      </c>
      <c r="F3" s="1240" t="s">
        <v>8673</v>
      </c>
      <c r="G3" s="1240" t="s">
        <v>8674</v>
      </c>
      <c r="H3" s="1244" t="s">
        <v>9425</v>
      </c>
      <c r="I3" s="1243" t="s">
        <v>8685</v>
      </c>
      <c r="J3" s="1243" t="s">
        <v>8686</v>
      </c>
      <c r="K3" s="1243" t="s">
        <v>8687</v>
      </c>
    </row>
    <row r="6" spans="1:24" ht="38.25" customHeight="1">
      <c r="A6" s="309" t="s">
        <v>8688</v>
      </c>
      <c r="B6" s="874"/>
      <c r="C6" s="2685" t="s">
        <v>8550</v>
      </c>
      <c r="D6" s="2685"/>
      <c r="E6" s="2685"/>
      <c r="F6" s="2685"/>
      <c r="G6" s="2685"/>
      <c r="H6" s="2685"/>
      <c r="I6" s="2685"/>
      <c r="J6" s="2685"/>
      <c r="K6" s="2685"/>
    </row>
    <row r="7" spans="1:24" ht="45.75" hidden="1">
      <c r="A7" s="309" t="s">
        <v>8689</v>
      </c>
      <c r="B7" s="874"/>
      <c r="C7" s="2685" t="s">
        <v>5039</v>
      </c>
      <c r="D7" s="2685"/>
      <c r="E7" s="2685"/>
      <c r="F7" s="2685"/>
      <c r="G7" s="2685"/>
      <c r="H7" s="2685"/>
      <c r="I7" s="2685"/>
      <c r="J7" s="2685"/>
      <c r="K7" s="2685"/>
      <c r="O7" s="1234"/>
    </row>
    <row r="8" spans="1:24" ht="45.75" hidden="1">
      <c r="A8" s="309" t="s">
        <v>8689</v>
      </c>
      <c r="B8" s="874"/>
      <c r="C8" s="2685" t="s">
        <v>5040</v>
      </c>
      <c r="D8" s="2685"/>
      <c r="E8" s="2685"/>
      <c r="F8" s="2685"/>
      <c r="G8" s="2685"/>
      <c r="H8" s="2685"/>
      <c r="I8" s="2685"/>
      <c r="J8" s="2685"/>
      <c r="K8" s="2685"/>
      <c r="O8" s="1234"/>
    </row>
    <row r="11" spans="1:24" ht="23.25">
      <c r="A11" s="1245" t="s">
        <v>8692</v>
      </c>
      <c r="B11" s="1245"/>
      <c r="C11" s="2736" t="s">
        <v>5041</v>
      </c>
      <c r="D11" s="2736"/>
      <c r="E11" s="2736"/>
      <c r="F11" s="2736"/>
      <c r="G11" s="2736"/>
      <c r="H11" s="2736"/>
      <c r="I11" s="2736"/>
      <c r="J11" s="2736"/>
      <c r="K11" s="2736"/>
    </row>
    <row r="12" spans="1:24" ht="23.25" hidden="1">
      <c r="A12" s="1245" t="s">
        <v>8690</v>
      </c>
      <c r="B12" s="1245"/>
      <c r="C12" s="2736" t="s">
        <v>5042</v>
      </c>
      <c r="D12" s="2736"/>
      <c r="E12" s="2736"/>
      <c r="F12" s="2736"/>
      <c r="G12" s="2736"/>
      <c r="H12" s="2736"/>
      <c r="I12" s="2736"/>
      <c r="J12" s="2736"/>
      <c r="K12" s="2736"/>
      <c r="O12" s="1234"/>
    </row>
    <row r="13" spans="1:24" ht="23.25" hidden="1">
      <c r="A13" s="1245" t="s">
        <v>8690</v>
      </c>
      <c r="B13" s="1245"/>
      <c r="C13" s="2736" t="s">
        <v>5043</v>
      </c>
      <c r="D13" s="2736"/>
      <c r="E13" s="2736"/>
      <c r="F13" s="2736"/>
      <c r="G13" s="2736"/>
      <c r="H13" s="2736"/>
      <c r="I13" s="2736"/>
      <c r="J13" s="2736"/>
      <c r="K13" s="2736"/>
      <c r="O13" s="1234"/>
    </row>
    <row r="14" spans="1:24" s="117" customFormat="1" ht="89.25" hidden="1">
      <c r="A14" s="117">
        <v>0</v>
      </c>
      <c r="C14" s="580" t="s">
        <v>9103</v>
      </c>
      <c r="D14" s="580">
        <v>7193</v>
      </c>
      <c r="E14" s="581" t="s">
        <v>5044</v>
      </c>
      <c r="F14" s="581" t="s">
        <v>5045</v>
      </c>
      <c r="G14" s="581" t="s">
        <v>9104</v>
      </c>
      <c r="H14" s="585" t="s">
        <v>9065</v>
      </c>
      <c r="I14" s="587" t="e">
        <f>J14*#REF!</f>
        <v>#REF!</v>
      </c>
      <c r="J14" s="587" t="e">
        <f>M14*#REF!+2</f>
        <v>#REF!</v>
      </c>
      <c r="K14" s="587"/>
      <c r="L14" s="1247">
        <v>330</v>
      </c>
      <c r="M14" s="1248">
        <v>300</v>
      </c>
    </row>
    <row r="15" spans="1:24" s="117" customFormat="1" hidden="1">
      <c r="A15" s="117">
        <v>0</v>
      </c>
      <c r="C15" s="580" t="s">
        <v>8617</v>
      </c>
      <c r="D15" s="580" t="s">
        <v>9105</v>
      </c>
      <c r="E15" s="581" t="s">
        <v>9106</v>
      </c>
      <c r="F15" s="581" t="s">
        <v>9107</v>
      </c>
      <c r="G15" s="581" t="s">
        <v>9108</v>
      </c>
      <c r="H15" s="1249">
        <v>96</v>
      </c>
      <c r="I15" s="587" t="e">
        <f>J15*#REF!</f>
        <v>#REF!</v>
      </c>
      <c r="J15" s="587" t="e">
        <f>M15*#REF!+2</f>
        <v>#REF!</v>
      </c>
      <c r="K15" s="587"/>
      <c r="L15" s="1250">
        <v>76</v>
      </c>
      <c r="M15" s="1248">
        <v>76</v>
      </c>
      <c r="Q15" s="1250"/>
      <c r="R15" s="1251" t="s">
        <v>9107</v>
      </c>
      <c r="S15" s="1252" t="s">
        <v>5046</v>
      </c>
      <c r="T15" s="1248" t="s">
        <v>5047</v>
      </c>
      <c r="U15" s="1253"/>
      <c r="V15" s="1248"/>
      <c r="W15" s="1253"/>
      <c r="X15" s="1253"/>
    </row>
    <row r="16" spans="1:24" s="117" customFormat="1" hidden="1">
      <c r="A16" s="117">
        <v>0</v>
      </c>
      <c r="C16" s="580" t="s">
        <v>8627</v>
      </c>
      <c r="D16" s="580" t="s">
        <v>5048</v>
      </c>
      <c r="E16" s="581" t="s">
        <v>5049</v>
      </c>
      <c r="F16" s="581" t="s">
        <v>9107</v>
      </c>
      <c r="G16" s="581" t="s">
        <v>9108</v>
      </c>
      <c r="H16" s="1249">
        <v>96</v>
      </c>
      <c r="I16" s="587" t="e">
        <f>K16*#REF!</f>
        <v>#REF!</v>
      </c>
      <c r="J16" s="587"/>
      <c r="K16" s="587" t="e">
        <f>M16*#REF!+1.5</f>
        <v>#REF!</v>
      </c>
      <c r="L16" s="1247">
        <v>46</v>
      </c>
      <c r="M16" s="1248">
        <v>45</v>
      </c>
      <c r="Q16" s="1247"/>
      <c r="R16" s="1251" t="s">
        <v>9107</v>
      </c>
      <c r="S16" s="1252" t="s">
        <v>5046</v>
      </c>
      <c r="T16" s="1248" t="s">
        <v>5047</v>
      </c>
      <c r="U16" s="1253"/>
      <c r="V16" s="1248" t="s">
        <v>5050</v>
      </c>
      <c r="W16" s="1253"/>
      <c r="X16" s="1253"/>
    </row>
    <row r="17" spans="1:25" s="117" customFormat="1" hidden="1">
      <c r="A17" s="117">
        <v>0</v>
      </c>
      <c r="C17" s="580" t="s">
        <v>8616</v>
      </c>
      <c r="D17" s="580">
        <v>1801</v>
      </c>
      <c r="E17" s="581" t="s">
        <v>9106</v>
      </c>
      <c r="F17" s="581" t="s">
        <v>9107</v>
      </c>
      <c r="G17" s="581" t="s">
        <v>9108</v>
      </c>
      <c r="H17" s="1249">
        <v>96</v>
      </c>
      <c r="I17" s="587" t="e">
        <f>J17*#REF!</f>
        <v>#REF!</v>
      </c>
      <c r="J17" s="587" t="e">
        <f>M17*#REF!+2</f>
        <v>#REF!</v>
      </c>
      <c r="K17" s="587"/>
      <c r="L17" s="1247">
        <v>68.8</v>
      </c>
      <c r="M17" s="1248">
        <v>68.8</v>
      </c>
      <c r="Q17" s="1247"/>
      <c r="R17" s="1251" t="s">
        <v>9107</v>
      </c>
      <c r="S17" s="1252" t="s">
        <v>5046</v>
      </c>
      <c r="T17" s="1248" t="s">
        <v>5047</v>
      </c>
      <c r="U17" s="1253"/>
      <c r="V17" s="1248">
        <v>450</v>
      </c>
      <c r="W17" s="1253"/>
      <c r="X17" s="1253"/>
    </row>
    <row r="18" spans="1:25" s="117" customFormat="1" ht="46.35" customHeight="1">
      <c r="A18" s="117">
        <v>1</v>
      </c>
      <c r="C18" s="1254" t="s">
        <v>5051</v>
      </c>
      <c r="D18" s="113" t="s">
        <v>5052</v>
      </c>
      <c r="E18" s="68" t="s">
        <v>5053</v>
      </c>
      <c r="F18" s="581" t="s">
        <v>53</v>
      </c>
      <c r="G18" s="581" t="s">
        <v>6544</v>
      </c>
      <c r="H18" s="1255">
        <v>192</v>
      </c>
      <c r="I18" s="116" t="e">
        <f>K18*#REF!</f>
        <v>#REF!</v>
      </c>
      <c r="J18" s="116"/>
      <c r="K18" s="116" t="e">
        <f>O18*#REF!+10</f>
        <v>#REF!</v>
      </c>
      <c r="L18" s="1247"/>
      <c r="M18" s="1248"/>
      <c r="N18" s="117">
        <v>745</v>
      </c>
      <c r="O18" s="589">
        <v>784</v>
      </c>
      <c r="Q18" s="1247"/>
      <c r="R18" s="1256"/>
      <c r="S18" s="1257"/>
      <c r="T18" s="1258"/>
      <c r="U18" s="1259"/>
      <c r="V18" s="1258"/>
      <c r="W18" s="1259"/>
      <c r="X18" s="1259"/>
      <c r="Y18" s="1260"/>
    </row>
    <row r="19" spans="1:25" s="117" customFormat="1" ht="42" customHeight="1">
      <c r="A19" s="117">
        <v>1</v>
      </c>
      <c r="C19" s="1254" t="s">
        <v>5051</v>
      </c>
      <c r="D19" s="113" t="s">
        <v>6545</v>
      </c>
      <c r="E19" s="68" t="s">
        <v>5053</v>
      </c>
      <c r="F19" s="581" t="s">
        <v>54</v>
      </c>
      <c r="G19" s="581" t="s">
        <v>6546</v>
      </c>
      <c r="H19" s="1255">
        <v>480</v>
      </c>
      <c r="I19" s="116" t="e">
        <f>K19*#REF!</f>
        <v>#REF!</v>
      </c>
      <c r="J19" s="116"/>
      <c r="K19" s="116" t="e">
        <f>O19*#REF!+10</f>
        <v>#REF!</v>
      </c>
      <c r="L19" s="1247"/>
      <c r="M19" s="1248"/>
      <c r="N19" s="117">
        <v>1508</v>
      </c>
      <c r="O19" s="589">
        <v>1565.3333333333333</v>
      </c>
      <c r="Q19" s="1247"/>
      <c r="R19" s="1256"/>
      <c r="S19" s="1257"/>
      <c r="T19" s="1258"/>
      <c r="U19" s="1259"/>
      <c r="V19" s="1258"/>
      <c r="W19" s="1259"/>
      <c r="X19" s="1259"/>
      <c r="Y19" s="1260"/>
    </row>
    <row r="20" spans="1:25" s="117" customFormat="1" ht="34.5" customHeight="1">
      <c r="A20" s="1261">
        <v>1</v>
      </c>
      <c r="B20" s="1261"/>
      <c r="C20" s="1254" t="s">
        <v>5051</v>
      </c>
      <c r="D20" s="113" t="s">
        <v>6547</v>
      </c>
      <c r="E20" s="68" t="s">
        <v>6548</v>
      </c>
      <c r="F20" s="612" t="s">
        <v>55</v>
      </c>
      <c r="G20" s="612" t="s">
        <v>6549</v>
      </c>
      <c r="H20" s="1255">
        <v>100</v>
      </c>
      <c r="I20" s="116" t="e">
        <f>K20*#REF!</f>
        <v>#REF!</v>
      </c>
      <c r="J20" s="116"/>
      <c r="K20" s="116" t="e">
        <f>O20*#REF!+10</f>
        <v>#REF!</v>
      </c>
      <c r="L20" s="1247"/>
      <c r="M20" s="1248"/>
      <c r="N20" s="117">
        <v>696</v>
      </c>
      <c r="O20" s="589">
        <v>730</v>
      </c>
      <c r="Q20" s="1247"/>
      <c r="R20" s="1256"/>
      <c r="S20" s="1257"/>
      <c r="T20" s="1258"/>
      <c r="U20" s="1259"/>
      <c r="V20" s="1258"/>
      <c r="W20" s="1259"/>
      <c r="X20" s="1259"/>
      <c r="Y20" s="1260"/>
    </row>
    <row r="21" spans="1:25" s="117" customFormat="1" ht="30" customHeight="1">
      <c r="A21" s="117">
        <v>1</v>
      </c>
      <c r="C21" s="1254" t="s">
        <v>5051</v>
      </c>
      <c r="D21" s="113" t="s">
        <v>6550</v>
      </c>
      <c r="E21" s="68" t="s">
        <v>6551</v>
      </c>
      <c r="F21" s="581" t="s">
        <v>56</v>
      </c>
      <c r="G21" s="581" t="s">
        <v>6552</v>
      </c>
      <c r="H21" s="1255"/>
      <c r="I21" s="116" t="e">
        <f>K21*#REF!</f>
        <v>#REF!</v>
      </c>
      <c r="J21" s="116"/>
      <c r="K21" s="116" t="e">
        <f>O21*#REF!</f>
        <v>#REF!</v>
      </c>
      <c r="L21" s="1247"/>
      <c r="M21" s="1248"/>
      <c r="N21" s="117">
        <v>15</v>
      </c>
      <c r="O21" s="589">
        <v>17</v>
      </c>
      <c r="Q21" s="1247"/>
      <c r="R21" s="1256"/>
      <c r="S21" s="1257"/>
      <c r="T21" s="1258"/>
      <c r="U21" s="1259"/>
      <c r="V21" s="1258"/>
      <c r="W21" s="1259"/>
      <c r="X21" s="1259"/>
      <c r="Y21" s="1260"/>
    </row>
    <row r="22" spans="1:25" s="117" customFormat="1" ht="20.85" customHeight="1">
      <c r="A22" s="117">
        <v>1</v>
      </c>
      <c r="C22" s="1254" t="s">
        <v>5051</v>
      </c>
      <c r="D22" s="113" t="s">
        <v>6553</v>
      </c>
      <c r="E22" s="68" t="s">
        <v>6554</v>
      </c>
      <c r="F22" s="581" t="s">
        <v>57</v>
      </c>
      <c r="G22" s="581" t="s">
        <v>6555</v>
      </c>
      <c r="H22" s="1255">
        <v>4</v>
      </c>
      <c r="I22" s="116" t="e">
        <f>K22*#REF!</f>
        <v>#REF!</v>
      </c>
      <c r="J22" s="116"/>
      <c r="K22" s="116" t="e">
        <f>O22*#REF!</f>
        <v>#REF!</v>
      </c>
      <c r="L22" s="1247"/>
      <c r="M22" s="1248"/>
      <c r="N22" s="117">
        <v>15</v>
      </c>
      <c r="O22" s="589">
        <v>17</v>
      </c>
      <c r="Q22" s="1247"/>
      <c r="R22" s="1256"/>
      <c r="S22" s="1257"/>
      <c r="T22" s="1258"/>
      <c r="U22" s="1259"/>
      <c r="V22" s="1258"/>
      <c r="W22" s="1259"/>
      <c r="X22" s="1259"/>
      <c r="Y22" s="1260"/>
    </row>
    <row r="23" spans="1:25" s="117" customFormat="1" ht="17.850000000000001" customHeight="1">
      <c r="A23" s="117">
        <v>1</v>
      </c>
      <c r="C23" s="1254" t="s">
        <v>5051</v>
      </c>
      <c r="D23" s="113" t="s">
        <v>6556</v>
      </c>
      <c r="E23" s="68" t="s">
        <v>6557</v>
      </c>
      <c r="F23" s="581" t="s">
        <v>4217</v>
      </c>
      <c r="G23" s="581" t="s">
        <v>6557</v>
      </c>
      <c r="H23" s="1255">
        <v>4</v>
      </c>
      <c r="I23" s="116" t="e">
        <f>K23*#REF!</f>
        <v>#REF!</v>
      </c>
      <c r="J23" s="116"/>
      <c r="K23" s="116" t="e">
        <f>O23*#REF!</f>
        <v>#REF!</v>
      </c>
      <c r="L23" s="1247"/>
      <c r="M23" s="1248"/>
      <c r="N23" s="117">
        <v>15</v>
      </c>
      <c r="O23" s="589">
        <v>17</v>
      </c>
      <c r="Q23" s="1247"/>
      <c r="R23" s="1256"/>
      <c r="S23" s="1257"/>
      <c r="T23" s="1258"/>
      <c r="U23" s="1259"/>
      <c r="V23" s="1258"/>
      <c r="W23" s="1259"/>
      <c r="X23" s="1259"/>
      <c r="Y23" s="1260"/>
    </row>
    <row r="24" spans="1:25" s="117" customFormat="1" ht="20.100000000000001" customHeight="1">
      <c r="A24" s="117">
        <v>1</v>
      </c>
      <c r="C24" s="1254" t="s">
        <v>5051</v>
      </c>
      <c r="D24" s="113" t="s">
        <v>6558</v>
      </c>
      <c r="E24" s="68" t="s">
        <v>6559</v>
      </c>
      <c r="F24" s="581" t="s">
        <v>58</v>
      </c>
      <c r="G24" s="581" t="s">
        <v>6559</v>
      </c>
      <c r="H24" s="1255">
        <v>4</v>
      </c>
      <c r="I24" s="116" t="e">
        <f>K24*#REF!</f>
        <v>#REF!</v>
      </c>
      <c r="J24" s="116"/>
      <c r="K24" s="116" t="e">
        <f>O24*#REF!</f>
        <v>#REF!</v>
      </c>
      <c r="L24" s="1247"/>
      <c r="M24" s="1248"/>
      <c r="N24" s="117">
        <v>15</v>
      </c>
      <c r="O24" s="589">
        <v>17</v>
      </c>
      <c r="Q24" s="1247"/>
      <c r="R24" s="1256"/>
      <c r="S24" s="1257"/>
      <c r="T24" s="1258"/>
      <c r="U24" s="1259"/>
      <c r="V24" s="1258"/>
      <c r="W24" s="1259"/>
      <c r="X24" s="1259"/>
      <c r="Y24" s="1260"/>
    </row>
    <row r="25" spans="1:25" s="117" customFormat="1" ht="18" customHeight="1">
      <c r="A25" s="117">
        <v>1</v>
      </c>
      <c r="C25" s="1254" t="s">
        <v>5051</v>
      </c>
      <c r="D25" s="113" t="s">
        <v>6560</v>
      </c>
      <c r="E25" s="68" t="s">
        <v>6561</v>
      </c>
      <c r="F25" s="581" t="s">
        <v>59</v>
      </c>
      <c r="G25" s="581" t="s">
        <v>6562</v>
      </c>
      <c r="H25" s="1255">
        <v>4</v>
      </c>
      <c r="I25" s="116" t="e">
        <f>K25*#REF!</f>
        <v>#REF!</v>
      </c>
      <c r="J25" s="116"/>
      <c r="K25" s="116" t="e">
        <f>O25*#REF!</f>
        <v>#REF!</v>
      </c>
      <c r="L25" s="1247"/>
      <c r="M25" s="1248"/>
      <c r="N25" s="117">
        <v>15</v>
      </c>
      <c r="O25" s="589">
        <v>17</v>
      </c>
      <c r="Q25" s="1247"/>
      <c r="R25" s="1256"/>
      <c r="S25" s="1257"/>
      <c r="T25" s="1258"/>
      <c r="U25" s="1259"/>
      <c r="V25" s="1258"/>
      <c r="W25" s="1259"/>
      <c r="X25" s="1259"/>
      <c r="Y25" s="1260"/>
    </row>
    <row r="26" spans="1:25" s="117" customFormat="1" ht="15.6" customHeight="1">
      <c r="A26" s="117">
        <v>1</v>
      </c>
      <c r="C26" s="1254" t="s">
        <v>5051</v>
      </c>
      <c r="D26" s="113" t="s">
        <v>6563</v>
      </c>
      <c r="E26" s="68" t="s">
        <v>6564</v>
      </c>
      <c r="F26" s="581" t="s">
        <v>60</v>
      </c>
      <c r="G26" s="581" t="s">
        <v>6565</v>
      </c>
      <c r="H26" s="1255">
        <v>4</v>
      </c>
      <c r="I26" s="116" t="e">
        <f>K26*#REF!</f>
        <v>#REF!</v>
      </c>
      <c r="J26" s="116"/>
      <c r="K26" s="116" t="e">
        <f>O26*#REF!</f>
        <v>#REF!</v>
      </c>
      <c r="L26" s="1247"/>
      <c r="M26" s="1248"/>
      <c r="N26" s="117">
        <v>15</v>
      </c>
      <c r="O26" s="589">
        <v>17</v>
      </c>
      <c r="Q26" s="1247"/>
      <c r="R26" s="1256"/>
      <c r="S26" s="1257"/>
      <c r="T26" s="1258"/>
      <c r="U26" s="1259"/>
      <c r="V26" s="1258"/>
      <c r="W26" s="1259"/>
      <c r="X26" s="1259"/>
      <c r="Y26" s="1260"/>
    </row>
    <row r="27" spans="1:25" s="117" customFormat="1" ht="31.5" customHeight="1">
      <c r="A27" s="1261">
        <v>1</v>
      </c>
      <c r="B27" s="1261"/>
      <c r="C27" s="1254" t="s">
        <v>5051</v>
      </c>
      <c r="D27" s="113" t="s">
        <v>6566</v>
      </c>
      <c r="E27" s="68" t="s">
        <v>6567</v>
      </c>
      <c r="F27" s="612" t="s">
        <v>61</v>
      </c>
      <c r="G27" s="612" t="s">
        <v>6568</v>
      </c>
      <c r="H27" s="1255">
        <v>4</v>
      </c>
      <c r="I27" s="116" t="e">
        <f>K27*#REF!</f>
        <v>#REF!</v>
      </c>
      <c r="J27" s="116"/>
      <c r="K27" s="116" t="e">
        <f>O27*#REF!</f>
        <v>#REF!</v>
      </c>
      <c r="L27" s="1247"/>
      <c r="M27" s="1248"/>
      <c r="N27" s="117">
        <v>15</v>
      </c>
      <c r="O27" s="589">
        <v>17</v>
      </c>
      <c r="Q27" s="1247"/>
      <c r="R27" s="1256"/>
      <c r="S27" s="1257"/>
      <c r="T27" s="1258"/>
      <c r="U27" s="1259"/>
      <c r="V27" s="1258"/>
      <c r="W27" s="1259"/>
      <c r="X27" s="1259"/>
      <c r="Y27" s="1260"/>
    </row>
    <row r="30" spans="1:25" ht="23.25">
      <c r="A30" s="1245" t="s">
        <v>8692</v>
      </c>
      <c r="B30" s="1245"/>
      <c r="C30" s="2736" t="s">
        <v>6569</v>
      </c>
      <c r="D30" s="2736"/>
      <c r="E30" s="2736"/>
      <c r="F30" s="2736"/>
      <c r="G30" s="2736"/>
      <c r="H30" s="2736"/>
      <c r="I30" s="2736"/>
      <c r="J30" s="2736"/>
      <c r="K30" s="2736"/>
    </row>
    <row r="31" spans="1:25" ht="23.25" hidden="1">
      <c r="A31" s="1245" t="s">
        <v>8690</v>
      </c>
      <c r="B31" s="1245"/>
      <c r="C31" s="2736" t="s">
        <v>6570</v>
      </c>
      <c r="D31" s="2736"/>
      <c r="E31" s="2736"/>
      <c r="F31" s="2736"/>
      <c r="G31" s="2736"/>
      <c r="H31" s="2736"/>
      <c r="I31" s="2736"/>
      <c r="J31" s="2736"/>
      <c r="K31" s="2736"/>
      <c r="O31" s="1234"/>
    </row>
    <row r="32" spans="1:25" ht="23.25" hidden="1">
      <c r="A32" s="1245" t="s">
        <v>8690</v>
      </c>
      <c r="B32" s="1245"/>
      <c r="C32" s="2736" t="s">
        <v>6571</v>
      </c>
      <c r="D32" s="2736"/>
      <c r="E32" s="2736"/>
      <c r="F32" s="2736"/>
      <c r="G32" s="2736"/>
      <c r="H32" s="2736"/>
      <c r="I32" s="2736"/>
      <c r="J32" s="2736"/>
      <c r="K32" s="2736"/>
      <c r="O32" s="1234"/>
    </row>
    <row r="33" spans="1:25" s="117" customFormat="1" ht="25.5">
      <c r="A33" s="135">
        <v>1</v>
      </c>
      <c r="B33" s="135"/>
      <c r="C33" s="183" t="s">
        <v>8617</v>
      </c>
      <c r="D33" s="183" t="s">
        <v>9105</v>
      </c>
      <c r="E33" s="68" t="s">
        <v>6572</v>
      </c>
      <c r="F33" s="1262" t="s">
        <v>6573</v>
      </c>
      <c r="G33" s="1263" t="s">
        <v>6574</v>
      </c>
      <c r="H33" s="1255">
        <v>96</v>
      </c>
      <c r="I33" s="116" t="e">
        <f>J33*#REF!</f>
        <v>#REF!</v>
      </c>
      <c r="J33" s="116" t="e">
        <f>O33*#REF!+2</f>
        <v>#REF!</v>
      </c>
      <c r="K33" s="116"/>
      <c r="L33" s="1247"/>
      <c r="M33" s="1248">
        <v>76</v>
      </c>
      <c r="O33" s="589">
        <v>76</v>
      </c>
      <c r="Q33" s="1247"/>
      <c r="R33" s="1256"/>
      <c r="S33" s="1257"/>
      <c r="T33" s="1258"/>
      <c r="U33" s="1259"/>
      <c r="V33" s="1258"/>
      <c r="W33" s="1259"/>
      <c r="X33" s="1259"/>
      <c r="Y33" s="1260"/>
    </row>
    <row r="34" spans="1:25" s="117" customFormat="1" ht="25.5" hidden="1">
      <c r="A34" s="135">
        <v>0</v>
      </c>
      <c r="B34" s="135"/>
      <c r="C34" s="113" t="s">
        <v>9348</v>
      </c>
      <c r="D34" s="113" t="s">
        <v>9109</v>
      </c>
      <c r="E34" s="68" t="s">
        <v>6572</v>
      </c>
      <c r="F34" s="1262" t="s">
        <v>6573</v>
      </c>
      <c r="G34" s="1263" t="s">
        <v>6574</v>
      </c>
      <c r="H34" s="1255">
        <v>96</v>
      </c>
      <c r="I34" s="116" t="e">
        <f>K34*#REF!</f>
        <v>#REF!</v>
      </c>
      <c r="J34" s="116"/>
      <c r="K34" s="116">
        <v>160</v>
      </c>
      <c r="L34" s="1247"/>
      <c r="M34" s="1248">
        <v>160</v>
      </c>
      <c r="O34" s="117">
        <v>286.22222222222223</v>
      </c>
      <c r="Q34" s="1247"/>
      <c r="R34" s="1256"/>
      <c r="S34" s="1257"/>
      <c r="T34" s="1258"/>
      <c r="U34" s="1259"/>
      <c r="V34" s="1258"/>
      <c r="W34" s="1259"/>
      <c r="X34" s="1259"/>
      <c r="Y34" s="1260"/>
    </row>
    <row r="35" spans="1:25" s="117" customFormat="1" ht="31.5" customHeight="1">
      <c r="A35" s="135">
        <v>1</v>
      </c>
      <c r="B35" s="2512"/>
      <c r="C35" s="1264" t="s">
        <v>6575</v>
      </c>
      <c r="D35" s="603" t="s">
        <v>6576</v>
      </c>
      <c r="E35" s="68" t="s">
        <v>6577</v>
      </c>
      <c r="F35" s="1262" t="s">
        <v>62</v>
      </c>
      <c r="G35" s="1263" t="s">
        <v>6578</v>
      </c>
      <c r="H35" s="1255">
        <v>96</v>
      </c>
      <c r="I35" s="116" t="e">
        <f>K35*#REF!</f>
        <v>#REF!</v>
      </c>
      <c r="J35" s="116"/>
      <c r="K35" s="116" t="e">
        <f>O35*#REF!+10</f>
        <v>#REF!</v>
      </c>
      <c r="L35" s="1247"/>
      <c r="M35" s="1248"/>
      <c r="N35" s="117">
        <v>217</v>
      </c>
      <c r="O35" s="589">
        <v>189</v>
      </c>
      <c r="Q35" s="1247"/>
      <c r="R35" s="1256"/>
      <c r="S35" s="1257"/>
      <c r="T35" s="1258"/>
      <c r="U35" s="1259"/>
      <c r="V35" s="1258"/>
      <c r="W35" s="1259"/>
      <c r="X35" s="1259"/>
      <c r="Y35" s="1260"/>
    </row>
    <row r="36" spans="1:25" s="117" customFormat="1" ht="20.85" customHeight="1">
      <c r="A36" s="135">
        <v>1</v>
      </c>
      <c r="B36" s="135"/>
      <c r="C36" s="1254" t="s">
        <v>6575</v>
      </c>
      <c r="D36" s="113">
        <v>183000</v>
      </c>
      <c r="E36" s="68" t="s">
        <v>6579</v>
      </c>
      <c r="F36" s="1262" t="s">
        <v>63</v>
      </c>
      <c r="G36" s="1263" t="s">
        <v>6580</v>
      </c>
      <c r="H36" s="1255">
        <v>20</v>
      </c>
      <c r="I36" s="116" t="e">
        <f>K36*#REF!</f>
        <v>#REF!</v>
      </c>
      <c r="J36" s="116"/>
      <c r="K36" s="116" t="e">
        <f>O36*#REF!+10</f>
        <v>#REF!</v>
      </c>
      <c r="L36" s="1247"/>
      <c r="M36" s="1248"/>
      <c r="N36" s="117">
        <v>246</v>
      </c>
      <c r="O36" s="589">
        <v>214</v>
      </c>
      <c r="Q36" s="1247"/>
      <c r="R36" s="1256"/>
      <c r="S36" s="1257"/>
      <c r="T36" s="1258"/>
      <c r="U36" s="1259"/>
      <c r="V36" s="1258"/>
      <c r="W36" s="1259"/>
      <c r="X36" s="1259"/>
      <c r="Y36" s="1260"/>
    </row>
    <row r="39" spans="1:25" ht="23.25">
      <c r="A39" s="1245" t="s">
        <v>8692</v>
      </c>
      <c r="B39" s="1245"/>
      <c r="C39" s="2736" t="s">
        <v>6581</v>
      </c>
      <c r="D39" s="2736"/>
      <c r="E39" s="2736"/>
      <c r="F39" s="2736"/>
      <c r="G39" s="2736"/>
      <c r="H39" s="2736"/>
      <c r="I39" s="2736"/>
      <c r="J39" s="2736"/>
      <c r="K39" s="2736"/>
    </row>
    <row r="40" spans="1:25" ht="23.25" hidden="1">
      <c r="A40" s="1245" t="s">
        <v>8690</v>
      </c>
      <c r="B40" s="1245"/>
      <c r="C40" s="2736" t="s">
        <v>6582</v>
      </c>
      <c r="D40" s="2736"/>
      <c r="E40" s="2736"/>
      <c r="F40" s="2736"/>
      <c r="G40" s="2736"/>
      <c r="H40" s="2736"/>
      <c r="I40" s="2736"/>
      <c r="J40" s="2736"/>
      <c r="K40" s="2736"/>
      <c r="O40" s="1234"/>
    </row>
    <row r="41" spans="1:25" ht="23.25" hidden="1">
      <c r="A41" s="1245" t="s">
        <v>8690</v>
      </c>
      <c r="B41" s="1245"/>
      <c r="C41" s="2736" t="s">
        <v>6583</v>
      </c>
      <c r="D41" s="2736"/>
      <c r="E41" s="2736"/>
      <c r="F41" s="2736"/>
      <c r="G41" s="2736"/>
      <c r="H41" s="2736"/>
      <c r="I41" s="2736"/>
      <c r="J41" s="2736"/>
      <c r="K41" s="2736"/>
      <c r="O41" s="1234"/>
    </row>
    <row r="42" spans="1:25" s="117" customFormat="1" ht="33" customHeight="1">
      <c r="A42" s="117">
        <v>1</v>
      </c>
      <c r="C42" s="1265" t="s">
        <v>6575</v>
      </c>
      <c r="D42" s="580">
        <v>1800010</v>
      </c>
      <c r="E42" s="581" t="s">
        <v>6584</v>
      </c>
      <c r="F42" s="1262" t="s">
        <v>66</v>
      </c>
      <c r="G42" s="1262" t="s">
        <v>6585</v>
      </c>
      <c r="H42" s="1249">
        <v>20</v>
      </c>
      <c r="I42" s="587" t="e">
        <f>K42*#REF!</f>
        <v>#REF!</v>
      </c>
      <c r="J42" s="587"/>
      <c r="K42" s="142" t="e">
        <f>O42*#REF!+10</f>
        <v>#REF!</v>
      </c>
      <c r="L42" s="1247"/>
      <c r="M42" s="1248"/>
      <c r="N42" s="117">
        <v>235</v>
      </c>
      <c r="O42" s="589">
        <v>204</v>
      </c>
      <c r="Q42" s="1247"/>
      <c r="R42" s="1256"/>
      <c r="S42" s="1257"/>
      <c r="T42" s="1258"/>
      <c r="U42" s="1259"/>
      <c r="V42" s="1258"/>
      <c r="W42" s="1259"/>
      <c r="X42" s="1259"/>
      <c r="Y42" s="1260"/>
    </row>
    <row r="43" spans="1:25" s="117" customFormat="1" ht="34.35" customHeight="1">
      <c r="A43" s="1261">
        <v>1</v>
      </c>
      <c r="B43" s="1261"/>
      <c r="C43" s="1266" t="s">
        <v>6575</v>
      </c>
      <c r="D43" s="93">
        <v>184000</v>
      </c>
      <c r="E43" s="612" t="s">
        <v>6586</v>
      </c>
      <c r="F43" s="1267" t="s">
        <v>67</v>
      </c>
      <c r="G43" s="1267" t="s">
        <v>6587</v>
      </c>
      <c r="H43" s="1268">
        <v>80</v>
      </c>
      <c r="I43" s="95" t="e">
        <f>K43*#REF!</f>
        <v>#REF!</v>
      </c>
      <c r="J43" s="95"/>
      <c r="K43" s="95" t="e">
        <f>O43*#REF!+10</f>
        <v>#REF!</v>
      </c>
      <c r="L43" s="1247"/>
      <c r="M43" s="1248"/>
      <c r="N43" s="117">
        <v>274</v>
      </c>
      <c r="O43" s="589">
        <v>238.66666666666666</v>
      </c>
      <c r="Q43" s="1247"/>
      <c r="R43" s="1256"/>
      <c r="S43" s="1257"/>
      <c r="T43" s="1258"/>
      <c r="U43" s="1259"/>
      <c r="V43" s="1258"/>
      <c r="W43" s="1259"/>
      <c r="X43" s="1259"/>
      <c r="Y43" s="1260"/>
    </row>
    <row r="44" spans="1:25" s="117" customFormat="1" ht="22.35" customHeight="1">
      <c r="A44" s="117">
        <v>1</v>
      </c>
      <c r="C44" s="1265" t="s">
        <v>6575</v>
      </c>
      <c r="D44" s="580" t="s">
        <v>6588</v>
      </c>
      <c r="E44" s="581" t="s">
        <v>6589</v>
      </c>
      <c r="F44" s="1262" t="s">
        <v>64</v>
      </c>
      <c r="G44" s="1262" t="s">
        <v>6590</v>
      </c>
      <c r="H44" s="1249">
        <v>10</v>
      </c>
      <c r="I44" s="587" t="e">
        <f>K44*#REF!</f>
        <v>#REF!</v>
      </c>
      <c r="J44" s="587"/>
      <c r="K44" s="142" t="e">
        <f>O44*#REF!</f>
        <v>#REF!</v>
      </c>
      <c r="L44" s="1247"/>
      <c r="M44" s="1248"/>
      <c r="N44" s="117">
        <v>23</v>
      </c>
      <c r="O44" s="589">
        <v>20</v>
      </c>
      <c r="Q44" s="1247"/>
      <c r="R44" s="1256"/>
      <c r="S44" s="1257"/>
      <c r="T44" s="1258"/>
      <c r="U44" s="1259"/>
      <c r="V44" s="1258"/>
      <c r="W44" s="1259"/>
      <c r="X44" s="1259"/>
      <c r="Y44" s="1260"/>
    </row>
    <row r="45" spans="1:25" s="117" customFormat="1" ht="21" customHeight="1">
      <c r="A45" s="1261">
        <v>1</v>
      </c>
      <c r="B45" s="1261"/>
      <c r="C45" s="1266" t="s">
        <v>6575</v>
      </c>
      <c r="D45" s="93" t="s">
        <v>6588</v>
      </c>
      <c r="E45" s="612" t="s">
        <v>6591</v>
      </c>
      <c r="F45" s="1267" t="s">
        <v>65</v>
      </c>
      <c r="G45" s="1267" t="s">
        <v>6592</v>
      </c>
      <c r="H45" s="1268">
        <v>20</v>
      </c>
      <c r="I45" s="95" t="e">
        <f>K45*#REF!</f>
        <v>#REF!</v>
      </c>
      <c r="J45" s="95"/>
      <c r="K45" s="95" t="e">
        <f>O45*#REF!</f>
        <v>#REF!</v>
      </c>
      <c r="L45" s="1247"/>
      <c r="M45" s="1248"/>
      <c r="N45" s="117">
        <v>28</v>
      </c>
      <c r="O45" s="589">
        <v>24</v>
      </c>
      <c r="Q45" s="1247"/>
      <c r="R45" s="1256"/>
      <c r="S45" s="1257"/>
      <c r="T45" s="1258"/>
      <c r="U45" s="1259"/>
      <c r="V45" s="1258"/>
      <c r="W45" s="1259"/>
      <c r="X45" s="1259"/>
      <c r="Y45" s="1260"/>
    </row>
    <row r="48" spans="1:25" ht="52.5" customHeight="1">
      <c r="A48" s="1245" t="s">
        <v>8692</v>
      </c>
      <c r="B48" s="1245"/>
      <c r="C48" s="2739" t="s">
        <v>6593</v>
      </c>
      <c r="D48" s="2739"/>
      <c r="E48" s="2739"/>
      <c r="F48" s="2739"/>
      <c r="G48" s="2739"/>
      <c r="H48" s="2739"/>
      <c r="I48" s="2739"/>
      <c r="J48" s="2739"/>
      <c r="K48" s="2739"/>
    </row>
    <row r="49" spans="1:25" ht="23.25" hidden="1">
      <c r="A49" s="1245" t="s">
        <v>8690</v>
      </c>
      <c r="B49" s="1245"/>
      <c r="C49" s="2736" t="s">
        <v>6594</v>
      </c>
      <c r="D49" s="2736"/>
      <c r="E49" s="2736"/>
      <c r="F49" s="2736"/>
      <c r="G49" s="2736"/>
      <c r="H49" s="2736"/>
      <c r="I49" s="2736"/>
      <c r="J49" s="2736"/>
      <c r="K49" s="2736"/>
      <c r="O49" s="1234"/>
    </row>
    <row r="50" spans="1:25" ht="23.25" hidden="1">
      <c r="A50" s="1245" t="s">
        <v>8690</v>
      </c>
      <c r="B50" s="1245"/>
      <c r="C50" s="2736" t="s">
        <v>6595</v>
      </c>
      <c r="D50" s="2736"/>
      <c r="E50" s="2736"/>
      <c r="F50" s="2736"/>
      <c r="G50" s="2736"/>
      <c r="H50" s="2736"/>
      <c r="I50" s="2736"/>
      <c r="J50" s="2736"/>
      <c r="K50" s="2736"/>
      <c r="O50" s="1234"/>
    </row>
    <row r="51" spans="1:25" s="117" customFormat="1" ht="43.35" customHeight="1">
      <c r="A51" s="117">
        <v>1</v>
      </c>
      <c r="C51" s="580" t="s">
        <v>6596</v>
      </c>
      <c r="D51" s="1265" t="s">
        <v>6575</v>
      </c>
      <c r="E51" s="581" t="s">
        <v>6597</v>
      </c>
      <c r="F51" s="1262" t="s">
        <v>9683</v>
      </c>
      <c r="G51" s="1262" t="s">
        <v>6598</v>
      </c>
      <c r="H51" s="1249">
        <v>192</v>
      </c>
      <c r="I51" s="587" t="e">
        <f>K51*#REF!</f>
        <v>#REF!</v>
      </c>
      <c r="J51" s="587"/>
      <c r="K51" s="587" t="e">
        <f>O51*#REF!+10</f>
        <v>#REF!</v>
      </c>
      <c r="L51" s="1247"/>
      <c r="M51" s="1248"/>
      <c r="N51" s="117">
        <v>275</v>
      </c>
      <c r="O51" s="589">
        <v>239</v>
      </c>
      <c r="Q51" s="1247"/>
      <c r="R51" s="1256"/>
      <c r="S51" s="1257"/>
      <c r="T51" s="1258"/>
      <c r="U51" s="1259"/>
      <c r="V51" s="1258"/>
      <c r="W51" s="1259"/>
      <c r="X51" s="1259"/>
      <c r="Y51" s="1260"/>
    </row>
    <row r="52" spans="1:25" s="117" customFormat="1" ht="41.85" customHeight="1">
      <c r="A52" s="1261">
        <v>1</v>
      </c>
      <c r="B52" s="1261"/>
      <c r="C52" s="93" t="s">
        <v>6599</v>
      </c>
      <c r="D52" s="1269" t="s">
        <v>6575</v>
      </c>
      <c r="E52" s="612" t="s">
        <v>6600</v>
      </c>
      <c r="F52" s="1267" t="s">
        <v>9688</v>
      </c>
      <c r="G52" s="1267" t="s">
        <v>6601</v>
      </c>
      <c r="H52" s="1268">
        <v>12</v>
      </c>
      <c r="I52" s="95" t="e">
        <f>K52*#REF!</f>
        <v>#REF!</v>
      </c>
      <c r="J52" s="95"/>
      <c r="K52" s="95" t="e">
        <f>O52*#REF!+10</f>
        <v>#REF!</v>
      </c>
      <c r="L52" s="1247"/>
      <c r="M52" s="1248"/>
      <c r="N52" s="117">
        <v>56</v>
      </c>
      <c r="O52" s="589">
        <v>49.333333333333336</v>
      </c>
      <c r="Q52" s="1247"/>
      <c r="R52" s="1256"/>
      <c r="S52" s="1257"/>
      <c r="T52" s="1258"/>
      <c r="U52" s="1270"/>
      <c r="V52" s="1258"/>
      <c r="W52" s="1270"/>
      <c r="X52" s="1270"/>
      <c r="Y52" s="1260"/>
    </row>
    <row r="53" spans="1:25" s="117" customFormat="1" ht="43.35" customHeight="1">
      <c r="A53" s="117">
        <v>1</v>
      </c>
      <c r="C53" s="580" t="s">
        <v>6602</v>
      </c>
      <c r="D53" s="1265" t="s">
        <v>6575</v>
      </c>
      <c r="E53" s="581" t="s">
        <v>6603</v>
      </c>
      <c r="F53" s="1262" t="s">
        <v>9684</v>
      </c>
      <c r="G53" s="1262" t="s">
        <v>6604</v>
      </c>
      <c r="H53" s="1249">
        <v>192</v>
      </c>
      <c r="I53" s="587" t="e">
        <f>K53*#REF!</f>
        <v>#REF!</v>
      </c>
      <c r="J53" s="587"/>
      <c r="K53" s="142" t="e">
        <f>O53*#REF!+10</f>
        <v>#REF!</v>
      </c>
      <c r="L53" s="1247"/>
      <c r="M53" s="1248"/>
      <c r="N53" s="117">
        <v>275</v>
      </c>
      <c r="O53" s="589">
        <v>239</v>
      </c>
      <c r="Q53" s="1247"/>
      <c r="R53" s="1256"/>
      <c r="S53" s="1257"/>
      <c r="T53" s="1258"/>
      <c r="U53" s="1259"/>
      <c r="V53" s="1258"/>
      <c r="W53" s="1259"/>
      <c r="X53" s="1259"/>
      <c r="Y53" s="1260"/>
    </row>
    <row r="54" spans="1:25" s="117" customFormat="1" ht="43.35" customHeight="1">
      <c r="A54" s="1261">
        <v>1</v>
      </c>
      <c r="B54" s="1261"/>
      <c r="C54" s="93" t="s">
        <v>6605</v>
      </c>
      <c r="D54" s="1269" t="s">
        <v>6575</v>
      </c>
      <c r="E54" s="612" t="s">
        <v>6606</v>
      </c>
      <c r="F54" s="1267" t="s">
        <v>9689</v>
      </c>
      <c r="G54" s="1267" t="s">
        <v>6607</v>
      </c>
      <c r="H54" s="1268">
        <v>12</v>
      </c>
      <c r="I54" s="95" t="e">
        <f>K54*#REF!</f>
        <v>#REF!</v>
      </c>
      <c r="J54" s="95"/>
      <c r="K54" s="95" t="e">
        <f>O54*#REF!+10</f>
        <v>#REF!</v>
      </c>
      <c r="L54" s="1247"/>
      <c r="M54" s="1248"/>
      <c r="N54" s="117">
        <v>102</v>
      </c>
      <c r="O54" s="589">
        <v>89.333333333333329</v>
      </c>
      <c r="Q54" s="1247"/>
      <c r="R54" s="1256"/>
      <c r="S54" s="1257"/>
      <c r="T54" s="1258"/>
      <c r="U54" s="1270"/>
      <c r="V54" s="1258"/>
      <c r="W54" s="1270"/>
      <c r="X54" s="1270"/>
      <c r="Y54" s="1260"/>
    </row>
    <row r="55" spans="1:25" s="117" customFormat="1" ht="35.85" customHeight="1">
      <c r="A55" s="117">
        <v>1</v>
      </c>
      <c r="C55" s="580" t="s">
        <v>6608</v>
      </c>
      <c r="D55" s="580" t="s">
        <v>6575</v>
      </c>
      <c r="E55" s="581" t="s">
        <v>6609</v>
      </c>
      <c r="F55" s="1262" t="s">
        <v>9690</v>
      </c>
      <c r="G55" s="1262" t="s">
        <v>6610</v>
      </c>
      <c r="H55" s="1249" t="s">
        <v>6611</v>
      </c>
      <c r="I55" s="587" t="e">
        <f>K55*#REF!</f>
        <v>#REF!</v>
      </c>
      <c r="J55" s="587"/>
      <c r="K55" s="142" t="e">
        <f>O55*#REF!</f>
        <v>#REF!</v>
      </c>
      <c r="L55" s="1247"/>
      <c r="M55" s="1248"/>
      <c r="N55" s="117">
        <v>28</v>
      </c>
      <c r="O55" s="589">
        <v>24</v>
      </c>
      <c r="Q55" s="1247"/>
      <c r="R55" s="1256"/>
      <c r="S55" s="1257"/>
      <c r="T55" s="1258"/>
      <c r="U55" s="1270"/>
      <c r="V55" s="1258"/>
      <c r="W55" s="1270"/>
      <c r="X55" s="1270"/>
      <c r="Y55" s="1260"/>
    </row>
    <row r="56" spans="1:25" s="117" customFormat="1" ht="38.1" customHeight="1">
      <c r="A56" s="1261">
        <v>1</v>
      </c>
      <c r="B56" s="1261"/>
      <c r="C56" s="93" t="s">
        <v>6612</v>
      </c>
      <c r="D56" s="93" t="s">
        <v>6575</v>
      </c>
      <c r="E56" s="612" t="s">
        <v>6613</v>
      </c>
      <c r="F56" s="1267" t="s">
        <v>9691</v>
      </c>
      <c r="G56" s="1267" t="s">
        <v>6614</v>
      </c>
      <c r="H56" s="1268" t="s">
        <v>6611</v>
      </c>
      <c r="I56" s="95" t="e">
        <f>K56*#REF!</f>
        <v>#REF!</v>
      </c>
      <c r="J56" s="95"/>
      <c r="K56" s="95" t="e">
        <f>O56*#REF!</f>
        <v>#REF!</v>
      </c>
      <c r="L56" s="1247"/>
      <c r="M56" s="1248"/>
      <c r="N56" s="117">
        <v>21</v>
      </c>
      <c r="O56" s="589">
        <v>18</v>
      </c>
      <c r="Q56" s="1247"/>
      <c r="R56" s="1256"/>
      <c r="S56" s="1257"/>
      <c r="T56" s="1258"/>
      <c r="U56" s="1270"/>
      <c r="V56" s="1258"/>
      <c r="W56" s="1270"/>
      <c r="X56" s="1270"/>
      <c r="Y56" s="1260"/>
    </row>
    <row r="57" spans="1:25" s="117" customFormat="1" ht="29.25" customHeight="1">
      <c r="A57" s="1271">
        <v>1</v>
      </c>
      <c r="B57" s="1271"/>
      <c r="C57" s="603" t="s">
        <v>6615</v>
      </c>
      <c r="D57" s="1264" t="s">
        <v>6575</v>
      </c>
      <c r="E57" s="583" t="s">
        <v>6616</v>
      </c>
      <c r="F57" s="1272" t="s">
        <v>6617</v>
      </c>
      <c r="G57" s="1272" t="s">
        <v>6618</v>
      </c>
      <c r="H57" s="1273">
        <v>25</v>
      </c>
      <c r="I57" s="587" t="e">
        <f>K57*#REF!</f>
        <v>#REF!</v>
      </c>
      <c r="J57" s="142"/>
      <c r="K57" s="142" t="e">
        <f>O57*#REF!+10</f>
        <v>#REF!</v>
      </c>
      <c r="L57" s="1247"/>
      <c r="M57" s="1248"/>
      <c r="N57" s="117">
        <v>43</v>
      </c>
      <c r="O57" s="589">
        <v>37.333333333333336</v>
      </c>
      <c r="Q57" s="1247"/>
      <c r="R57" s="1256"/>
      <c r="S57" s="1257"/>
      <c r="T57" s="1258"/>
      <c r="U57" s="1259"/>
      <c r="V57" s="1258"/>
      <c r="W57" s="1259"/>
      <c r="X57" s="1259"/>
      <c r="Y57" s="1260"/>
    </row>
    <row r="58" spans="1:25" s="117" customFormat="1" ht="27" customHeight="1">
      <c r="A58" s="117">
        <v>1</v>
      </c>
      <c r="C58" s="580" t="s">
        <v>6619</v>
      </c>
      <c r="D58" s="1265" t="s">
        <v>6575</v>
      </c>
      <c r="E58" s="581" t="s">
        <v>6616</v>
      </c>
      <c r="F58" s="1262" t="s">
        <v>6617</v>
      </c>
      <c r="G58" s="1262" t="s">
        <v>6618</v>
      </c>
      <c r="H58" s="1249">
        <v>25</v>
      </c>
      <c r="I58" s="587" t="e">
        <f>K58*#REF!</f>
        <v>#REF!</v>
      </c>
      <c r="J58" s="587"/>
      <c r="K58" s="587" t="e">
        <f>O58*#REF!+10</f>
        <v>#REF!</v>
      </c>
      <c r="L58" s="1247"/>
      <c r="M58" s="1248"/>
      <c r="N58" s="117">
        <v>52</v>
      </c>
      <c r="O58" s="589">
        <v>45.333333333333336</v>
      </c>
      <c r="Q58" s="1247"/>
      <c r="R58" s="1256"/>
      <c r="S58" s="1257"/>
      <c r="T58" s="1258"/>
      <c r="U58" s="1259"/>
      <c r="V58" s="1258"/>
      <c r="W58" s="1259"/>
      <c r="X58" s="1259"/>
      <c r="Y58" s="1260"/>
    </row>
    <row r="59" spans="1:25" s="117" customFormat="1" ht="25.5" customHeight="1">
      <c r="A59" s="117">
        <v>1</v>
      </c>
      <c r="C59" s="580" t="s">
        <v>6620</v>
      </c>
      <c r="D59" s="1265" t="s">
        <v>6575</v>
      </c>
      <c r="E59" s="581" t="s">
        <v>6621</v>
      </c>
      <c r="F59" s="1262" t="s">
        <v>6622</v>
      </c>
      <c r="G59" s="1262" t="s">
        <v>6623</v>
      </c>
      <c r="H59" s="1249">
        <v>25</v>
      </c>
      <c r="I59" s="587" t="e">
        <f>K59*#REF!</f>
        <v>#REF!</v>
      </c>
      <c r="J59" s="587"/>
      <c r="K59" s="587" t="e">
        <f>O59*#REF!+10</f>
        <v>#REF!</v>
      </c>
      <c r="L59" s="1247"/>
      <c r="M59" s="1248"/>
      <c r="N59" s="117">
        <v>58</v>
      </c>
      <c r="O59" s="589">
        <v>50</v>
      </c>
      <c r="Q59" s="1247"/>
      <c r="R59" s="1256"/>
      <c r="S59" s="1257"/>
      <c r="T59" s="1258"/>
      <c r="U59" s="1259"/>
      <c r="V59" s="1258"/>
      <c r="W59" s="1259"/>
      <c r="X59" s="1259"/>
      <c r="Y59" s="1260"/>
    </row>
    <row r="60" spans="1:25" s="117" customFormat="1" ht="29.85" customHeight="1">
      <c r="A60" s="117">
        <v>1</v>
      </c>
      <c r="C60" s="580" t="s">
        <v>6624</v>
      </c>
      <c r="D60" s="1265" t="s">
        <v>6575</v>
      </c>
      <c r="E60" s="581" t="s">
        <v>6625</v>
      </c>
      <c r="F60" s="1262" t="s">
        <v>9685</v>
      </c>
      <c r="G60" s="1262" t="s">
        <v>6626</v>
      </c>
      <c r="H60" s="1249">
        <v>10</v>
      </c>
      <c r="I60" s="587" t="e">
        <f>K60*#REF!</f>
        <v>#REF!</v>
      </c>
      <c r="J60" s="587"/>
      <c r="K60" s="587" t="e">
        <f>O60*#REF!</f>
        <v>#REF!</v>
      </c>
      <c r="L60" s="1247"/>
      <c r="M60" s="1248"/>
      <c r="N60" s="117">
        <v>36</v>
      </c>
      <c r="O60" s="589">
        <v>31</v>
      </c>
      <c r="Q60" s="1247"/>
      <c r="R60" s="1256"/>
      <c r="S60" s="1257"/>
      <c r="T60" s="1258"/>
      <c r="U60" s="1259"/>
      <c r="V60" s="1258"/>
      <c r="W60" s="1259"/>
      <c r="X60" s="1259"/>
      <c r="Y60" s="1260"/>
    </row>
    <row r="61" spans="1:25" s="117" customFormat="1" ht="46.5" customHeight="1">
      <c r="A61" s="1261">
        <v>1</v>
      </c>
      <c r="B61" s="1261"/>
      <c r="C61" s="93" t="s">
        <v>6627</v>
      </c>
      <c r="D61" s="1266" t="s">
        <v>6575</v>
      </c>
      <c r="E61" s="612" t="s">
        <v>6628</v>
      </c>
      <c r="F61" s="1267" t="s">
        <v>68</v>
      </c>
      <c r="G61" s="1267" t="s">
        <v>6629</v>
      </c>
      <c r="H61" s="1268">
        <v>25</v>
      </c>
      <c r="I61" s="95" t="e">
        <f>K61*#REF!</f>
        <v>#REF!</v>
      </c>
      <c r="J61" s="95"/>
      <c r="K61" s="95" t="e">
        <f>O61*#REF!</f>
        <v>#REF!</v>
      </c>
      <c r="L61" s="1247"/>
      <c r="M61" s="1248"/>
      <c r="N61" s="117">
        <v>47</v>
      </c>
      <c r="O61" s="589">
        <v>41.333333333333336</v>
      </c>
      <c r="Q61" s="1247"/>
      <c r="R61" s="1256"/>
      <c r="S61" s="1257"/>
      <c r="T61" s="1258"/>
      <c r="U61" s="1259"/>
      <c r="V61" s="1258"/>
      <c r="W61" s="1259"/>
      <c r="X61" s="1259"/>
      <c r="Y61" s="1260"/>
    </row>
    <row r="62" spans="1:25" s="117" customFormat="1" ht="40.35" customHeight="1">
      <c r="A62" s="135">
        <v>1</v>
      </c>
      <c r="B62" s="135"/>
      <c r="C62" s="1254"/>
      <c r="D62" s="1254">
        <v>2592</v>
      </c>
      <c r="E62" s="68" t="s">
        <v>389</v>
      </c>
      <c r="F62" s="1274" t="s">
        <v>70</v>
      </c>
      <c r="G62" s="1274" t="s">
        <v>69</v>
      </c>
      <c r="H62" s="1255"/>
      <c r="I62" s="95" t="e">
        <f>K62*#REF!</f>
        <v>#REF!</v>
      </c>
      <c r="J62" s="116"/>
      <c r="K62" s="95" t="e">
        <f>O62*#REF!</f>
        <v>#REF!</v>
      </c>
      <c r="L62" s="1247"/>
      <c r="M62" s="1248"/>
      <c r="N62" s="117">
        <v>6</v>
      </c>
      <c r="O62" s="589">
        <v>8</v>
      </c>
      <c r="Q62" s="1247"/>
      <c r="R62" s="1256"/>
      <c r="S62" s="1257"/>
      <c r="T62" s="1258"/>
      <c r="U62" s="1259"/>
      <c r="V62" s="1258"/>
      <c r="W62" s="1259"/>
      <c r="X62" s="1259"/>
      <c r="Y62" s="1260"/>
    </row>
    <row r="65" spans="1:25" ht="48.6" customHeight="1">
      <c r="A65" s="88" t="s">
        <v>8692</v>
      </c>
      <c r="B65" s="1245"/>
      <c r="C65" s="2740" t="s">
        <v>9694</v>
      </c>
      <c r="D65" s="2740"/>
      <c r="E65" s="2740"/>
      <c r="F65" s="2740"/>
      <c r="G65" s="2740"/>
      <c r="H65" s="2740"/>
      <c r="I65" s="2740"/>
      <c r="J65" s="2740"/>
      <c r="K65" s="2740"/>
    </row>
    <row r="66" spans="1:25" ht="12.75" hidden="1" customHeight="1">
      <c r="A66" s="88" t="s">
        <v>8690</v>
      </c>
      <c r="B66" s="88"/>
      <c r="C66" s="2737" t="s">
        <v>6630</v>
      </c>
      <c r="D66" s="2737"/>
      <c r="E66" s="2737"/>
      <c r="F66" s="2737"/>
      <c r="G66" s="2737"/>
      <c r="H66" s="2737"/>
      <c r="I66" s="2737"/>
      <c r="J66" s="2737"/>
      <c r="K66" s="2737"/>
      <c r="O66" s="1234"/>
    </row>
    <row r="67" spans="1:25" ht="23.25" hidden="1">
      <c r="A67" s="88" t="s">
        <v>8690</v>
      </c>
      <c r="B67" s="88"/>
      <c r="C67" s="2677" t="s">
        <v>6631</v>
      </c>
      <c r="D67" s="2677"/>
      <c r="E67" s="2677"/>
      <c r="F67" s="2677"/>
      <c r="G67" s="2677"/>
      <c r="H67" s="2677"/>
      <c r="I67" s="2677"/>
      <c r="J67" s="2677"/>
      <c r="K67" s="2677"/>
      <c r="O67" s="1234"/>
    </row>
    <row r="68" spans="1:25" s="117" customFormat="1" ht="48" customHeight="1">
      <c r="A68" s="1261">
        <v>1</v>
      </c>
      <c r="B68" s="1261"/>
      <c r="C68" s="93" t="s">
        <v>6632</v>
      </c>
      <c r="D68" s="1266" t="s">
        <v>6575</v>
      </c>
      <c r="E68" s="612" t="s">
        <v>9695</v>
      </c>
      <c r="F68" s="1267" t="s">
        <v>9686</v>
      </c>
      <c r="G68" s="1267" t="s">
        <v>8040</v>
      </c>
      <c r="H68" s="1268">
        <v>96</v>
      </c>
      <c r="I68" s="95" t="e">
        <f>K68*#REF!</f>
        <v>#REF!</v>
      </c>
      <c r="J68" s="95"/>
      <c r="K68" s="95" t="e">
        <f>O68*#REF!+10</f>
        <v>#REF!</v>
      </c>
      <c r="L68" s="1247"/>
      <c r="M68" s="1248"/>
      <c r="N68" s="117">
        <v>138</v>
      </c>
      <c r="O68" s="589">
        <v>120</v>
      </c>
      <c r="Q68" s="1247"/>
      <c r="R68" s="1256"/>
      <c r="S68" s="1257"/>
      <c r="T68" s="1258"/>
      <c r="U68" s="1259"/>
      <c r="V68" s="1258"/>
      <c r="W68" s="1259"/>
      <c r="X68" s="1259"/>
      <c r="Y68" s="1260"/>
    </row>
    <row r="69" spans="1:25" s="117" customFormat="1" ht="38.85" customHeight="1">
      <c r="A69" s="1275">
        <v>1</v>
      </c>
      <c r="B69" s="1275"/>
      <c r="C69" s="113" t="s">
        <v>8041</v>
      </c>
      <c r="D69" s="1276" t="s">
        <v>6575</v>
      </c>
      <c r="E69" s="68" t="s">
        <v>8042</v>
      </c>
      <c r="F69" s="1277" t="s">
        <v>9687</v>
      </c>
      <c r="G69" s="1277" t="s">
        <v>8043</v>
      </c>
      <c r="H69" s="1255">
        <v>6</v>
      </c>
      <c r="I69" s="95" t="e">
        <f>K69*#REF!</f>
        <v>#REF!</v>
      </c>
      <c r="J69" s="116"/>
      <c r="K69" s="95" t="e">
        <f>O69*#REF!+10</f>
        <v>#REF!</v>
      </c>
      <c r="L69" s="1247"/>
      <c r="M69" s="1278"/>
      <c r="N69" s="117">
        <v>102</v>
      </c>
      <c r="O69" s="589">
        <v>89.333333333333329</v>
      </c>
      <c r="Q69" s="1247"/>
      <c r="R69" s="1256"/>
      <c r="S69" s="1257"/>
      <c r="T69" s="1258"/>
      <c r="U69" s="1270"/>
      <c r="V69" s="1258"/>
      <c r="W69" s="1270"/>
      <c r="X69" s="1270"/>
      <c r="Y69" s="1260"/>
    </row>
    <row r="70" spans="1:25" s="117" customFormat="1" ht="31.35" customHeight="1">
      <c r="A70" s="1271">
        <v>1</v>
      </c>
      <c r="B70" s="1271"/>
      <c r="C70" s="603" t="s">
        <v>8044</v>
      </c>
      <c r="D70" s="1264" t="s">
        <v>6575</v>
      </c>
      <c r="E70" s="583" t="s">
        <v>8045</v>
      </c>
      <c r="F70" s="1272" t="s">
        <v>9692</v>
      </c>
      <c r="G70" s="1272" t="s">
        <v>8046</v>
      </c>
      <c r="H70" s="1273" t="s">
        <v>8047</v>
      </c>
      <c r="I70" s="142" t="e">
        <f>K70*#REF!</f>
        <v>#REF!</v>
      </c>
      <c r="J70" s="142"/>
      <c r="K70" s="142" t="e">
        <f>O70*#REF!</f>
        <v>#REF!</v>
      </c>
      <c r="L70" s="1247"/>
      <c r="M70" s="1248"/>
      <c r="N70" s="117">
        <v>28</v>
      </c>
      <c r="O70" s="589">
        <v>24</v>
      </c>
      <c r="Q70" s="1247"/>
      <c r="R70" s="1256"/>
      <c r="S70" s="1257"/>
      <c r="T70" s="1258"/>
      <c r="U70" s="1259"/>
      <c r="V70" s="1258"/>
      <c r="W70" s="1259"/>
      <c r="X70" s="1259"/>
      <c r="Y70" s="1260"/>
    </row>
    <row r="71" spans="1:25" s="117" customFormat="1" ht="35.85" customHeight="1">
      <c r="A71" s="1261">
        <v>1</v>
      </c>
      <c r="B71" s="1261"/>
      <c r="C71" s="93" t="s">
        <v>8048</v>
      </c>
      <c r="D71" s="1266" t="s">
        <v>6575</v>
      </c>
      <c r="E71" s="612" t="s">
        <v>8049</v>
      </c>
      <c r="F71" s="1267" t="s">
        <v>9693</v>
      </c>
      <c r="G71" s="1267" t="s">
        <v>8050</v>
      </c>
      <c r="H71" s="1268" t="s">
        <v>8047</v>
      </c>
      <c r="I71" s="95" t="e">
        <f>K71*#REF!</f>
        <v>#REF!</v>
      </c>
      <c r="J71" s="95"/>
      <c r="K71" s="95" t="e">
        <f>O71*#REF!</f>
        <v>#REF!</v>
      </c>
      <c r="L71" s="1247"/>
      <c r="M71" s="1248"/>
      <c r="N71" s="117">
        <v>21</v>
      </c>
      <c r="O71" s="589">
        <v>18.666666666666668</v>
      </c>
      <c r="Q71" s="1247"/>
      <c r="R71" s="1256"/>
      <c r="S71" s="1257"/>
      <c r="T71" s="1258"/>
      <c r="U71" s="1259"/>
      <c r="V71" s="1258"/>
      <c r="W71" s="1259"/>
      <c r="X71" s="1259"/>
      <c r="Y71" s="1260"/>
    </row>
    <row r="72" spans="1:25" s="117" customFormat="1" ht="33.6" customHeight="1">
      <c r="A72" s="1275">
        <v>1</v>
      </c>
      <c r="B72" s="1275"/>
      <c r="C72" s="113" t="s">
        <v>8051</v>
      </c>
      <c r="D72" s="1254" t="s">
        <v>6575</v>
      </c>
      <c r="E72" s="68" t="s">
        <v>9696</v>
      </c>
      <c r="F72" s="1277" t="s">
        <v>9697</v>
      </c>
      <c r="G72" s="1277" t="s">
        <v>8052</v>
      </c>
      <c r="H72" s="1255">
        <v>20</v>
      </c>
      <c r="I72" s="95" t="e">
        <f>K72*#REF!</f>
        <v>#REF!</v>
      </c>
      <c r="J72" s="116"/>
      <c r="K72" s="95" t="e">
        <f>O72*#REF!+10</f>
        <v>#REF!</v>
      </c>
      <c r="L72" s="1247"/>
      <c r="M72" s="1248"/>
      <c r="N72" s="117">
        <v>59</v>
      </c>
      <c r="O72" s="589">
        <v>52</v>
      </c>
      <c r="Q72" s="1247"/>
      <c r="R72" s="1256"/>
      <c r="S72" s="1257"/>
      <c r="T72" s="1258"/>
      <c r="U72" s="1270"/>
      <c r="V72" s="1258"/>
      <c r="W72" s="1270"/>
      <c r="X72" s="1270"/>
      <c r="Y72" s="1260"/>
    </row>
    <row r="75" spans="1:25" ht="51.75" customHeight="1">
      <c r="A75" s="88" t="s">
        <v>8692</v>
      </c>
      <c r="B75" s="1245"/>
      <c r="C75" s="2740" t="s">
        <v>8053</v>
      </c>
      <c r="D75" s="2740"/>
      <c r="E75" s="2740"/>
      <c r="F75" s="2740"/>
      <c r="G75" s="2740"/>
      <c r="H75" s="2740"/>
      <c r="I75" s="2740"/>
      <c r="J75" s="2740"/>
      <c r="K75" s="2740"/>
    </row>
    <row r="76" spans="1:25" ht="23.25" hidden="1">
      <c r="A76" s="88" t="s">
        <v>8690</v>
      </c>
      <c r="B76" s="88"/>
      <c r="C76" s="2697" t="s">
        <v>8054</v>
      </c>
      <c r="D76" s="2697"/>
      <c r="E76" s="2697"/>
      <c r="F76" s="2697"/>
      <c r="G76" s="2697"/>
      <c r="H76" s="2697"/>
      <c r="I76" s="2697"/>
      <c r="J76" s="2697"/>
      <c r="K76" s="2697"/>
      <c r="O76" s="1234"/>
    </row>
    <row r="77" spans="1:25" ht="23.25" hidden="1">
      <c r="A77" s="88" t="s">
        <v>8690</v>
      </c>
      <c r="B77" s="88"/>
      <c r="C77" s="2677" t="s">
        <v>8055</v>
      </c>
      <c r="D77" s="2677"/>
      <c r="E77" s="2677"/>
      <c r="F77" s="2677"/>
      <c r="G77" s="2677"/>
      <c r="H77" s="2677"/>
      <c r="I77" s="2677"/>
      <c r="J77" s="2677"/>
      <c r="K77" s="2677"/>
      <c r="O77" s="1234"/>
    </row>
    <row r="78" spans="1:25" s="117" customFormat="1" ht="39.6" customHeight="1">
      <c r="A78" s="117">
        <v>1</v>
      </c>
      <c r="C78" s="580" t="s">
        <v>8056</v>
      </c>
      <c r="D78" s="1265" t="s">
        <v>6575</v>
      </c>
      <c r="E78" s="581" t="s">
        <v>8057</v>
      </c>
      <c r="F78" s="1262" t="s">
        <v>9698</v>
      </c>
      <c r="G78" s="1262" t="s">
        <v>8058</v>
      </c>
      <c r="H78" s="1249">
        <v>96</v>
      </c>
      <c r="I78" s="587" t="e">
        <f>K78*#REF!</f>
        <v>#REF!</v>
      </c>
      <c r="J78" s="587"/>
      <c r="K78" s="587" t="e">
        <f>O78*#REF!+10</f>
        <v>#REF!</v>
      </c>
      <c r="L78" s="1247"/>
      <c r="M78" s="1248"/>
      <c r="N78" s="117">
        <v>271</v>
      </c>
      <c r="O78" s="589">
        <v>236</v>
      </c>
      <c r="Q78" s="1247"/>
      <c r="R78" s="1256"/>
      <c r="S78" s="1257"/>
      <c r="T78" s="1258"/>
      <c r="U78" s="1259"/>
      <c r="V78" s="1258"/>
      <c r="W78" s="1259"/>
      <c r="X78" s="1259"/>
      <c r="Y78" s="1260"/>
    </row>
    <row r="79" spans="1:25" s="117" customFormat="1" ht="35.85" customHeight="1">
      <c r="A79" s="1261">
        <v>1</v>
      </c>
      <c r="B79" s="1261"/>
      <c r="C79" s="93" t="s">
        <v>8059</v>
      </c>
      <c r="D79" s="93" t="s">
        <v>6575</v>
      </c>
      <c r="E79" s="612" t="s">
        <v>8060</v>
      </c>
      <c r="F79" s="1267" t="s">
        <v>9699</v>
      </c>
      <c r="G79" s="1267" t="s">
        <v>8061</v>
      </c>
      <c r="H79" s="1268">
        <v>6</v>
      </c>
      <c r="I79" s="95" t="e">
        <f>K79*#REF!</f>
        <v>#REF!</v>
      </c>
      <c r="J79" s="95"/>
      <c r="K79" s="95" t="e">
        <f>O79*#REF!+10</f>
        <v>#REF!</v>
      </c>
      <c r="L79" s="1247"/>
      <c r="M79" s="1248"/>
      <c r="N79" s="117">
        <v>120</v>
      </c>
      <c r="O79" s="589">
        <v>104</v>
      </c>
      <c r="Q79" s="1247"/>
      <c r="R79" s="1256"/>
      <c r="S79" s="1257"/>
      <c r="T79" s="1258"/>
      <c r="U79" s="1270"/>
      <c r="V79" s="1258"/>
      <c r="W79" s="1270"/>
      <c r="X79" s="1270"/>
      <c r="Y79" s="1260"/>
    </row>
    <row r="80" spans="1:25" s="117" customFormat="1" ht="39.6" customHeight="1">
      <c r="A80" s="117">
        <v>1</v>
      </c>
      <c r="C80" s="580" t="s">
        <v>8062</v>
      </c>
      <c r="D80" s="1265" t="s">
        <v>6575</v>
      </c>
      <c r="E80" s="581" t="s">
        <v>8063</v>
      </c>
      <c r="F80" s="1262" t="s">
        <v>9700</v>
      </c>
      <c r="G80" s="1262" t="s">
        <v>8064</v>
      </c>
      <c r="H80" s="1249">
        <v>96</v>
      </c>
      <c r="I80" s="142" t="e">
        <f>K80*#REF!</f>
        <v>#REF!</v>
      </c>
      <c r="J80" s="587"/>
      <c r="K80" s="142" t="e">
        <f>O80*#REF!+10</f>
        <v>#REF!</v>
      </c>
      <c r="L80" s="1247"/>
      <c r="M80" s="1248"/>
      <c r="N80" s="117">
        <v>236</v>
      </c>
      <c r="O80" s="589">
        <v>205.33333333333334</v>
      </c>
      <c r="Q80" s="1247"/>
      <c r="R80" s="1256"/>
      <c r="S80" s="1257"/>
      <c r="T80" s="1258"/>
      <c r="U80" s="1259"/>
      <c r="V80" s="1258"/>
      <c r="W80" s="1259"/>
      <c r="X80" s="1259"/>
      <c r="Y80" s="1260"/>
    </row>
    <row r="81" spans="1:25" s="117" customFormat="1" ht="40.35" customHeight="1">
      <c r="A81" s="1261">
        <v>1</v>
      </c>
      <c r="B81" s="1261"/>
      <c r="C81" s="93" t="s">
        <v>8065</v>
      </c>
      <c r="D81" s="93" t="s">
        <v>6575</v>
      </c>
      <c r="E81" s="612" t="s">
        <v>8066</v>
      </c>
      <c r="F81" s="1267" t="s">
        <v>9701</v>
      </c>
      <c r="G81" s="1267" t="s">
        <v>8067</v>
      </c>
      <c r="H81" s="1268">
        <v>6</v>
      </c>
      <c r="I81" s="95" t="e">
        <f>K81*#REF!</f>
        <v>#REF!</v>
      </c>
      <c r="J81" s="95"/>
      <c r="K81" s="95" t="e">
        <f>O81*#REF!+10</f>
        <v>#REF!</v>
      </c>
      <c r="L81" s="1247"/>
      <c r="M81" s="1248"/>
      <c r="N81" s="117">
        <v>132</v>
      </c>
      <c r="O81" s="589">
        <v>116</v>
      </c>
      <c r="Q81" s="1247"/>
      <c r="R81" s="1256"/>
      <c r="S81" s="1257"/>
      <c r="T81" s="1258"/>
      <c r="U81" s="1270"/>
      <c r="V81" s="1258"/>
      <c r="W81" s="1270"/>
      <c r="X81" s="1270"/>
      <c r="Y81" s="1260"/>
    </row>
    <row r="82" spans="1:25" s="117" customFormat="1" ht="37.35" customHeight="1">
      <c r="A82" s="117">
        <v>1</v>
      </c>
      <c r="C82" s="580" t="s">
        <v>8068</v>
      </c>
      <c r="D82" s="1279" t="s">
        <v>6575</v>
      </c>
      <c r="E82" s="581" t="s">
        <v>8069</v>
      </c>
      <c r="F82" s="1262" t="s">
        <v>9702</v>
      </c>
      <c r="G82" s="1262" t="s">
        <v>8070</v>
      </c>
      <c r="H82" s="1249">
        <v>8</v>
      </c>
      <c r="I82" s="142" t="e">
        <f>K82*#REF!</f>
        <v>#REF!</v>
      </c>
      <c r="J82" s="587"/>
      <c r="K82" s="142" t="e">
        <f>O82*#REF!+10</f>
        <v>#REF!</v>
      </c>
      <c r="L82" s="1247"/>
      <c r="M82" s="1248"/>
      <c r="N82" s="117">
        <v>55</v>
      </c>
      <c r="O82" s="589">
        <v>48</v>
      </c>
      <c r="Q82" s="1247"/>
      <c r="R82" s="1256"/>
      <c r="S82" s="1257"/>
      <c r="T82" s="1258"/>
      <c r="U82" s="1270"/>
      <c r="V82" s="1258"/>
      <c r="W82" s="1270"/>
      <c r="X82" s="1270"/>
      <c r="Y82" s="1260"/>
    </row>
    <row r="83" spans="1:25" s="117" customFormat="1" ht="45.6" customHeight="1">
      <c r="A83" s="1261">
        <v>1</v>
      </c>
      <c r="B83" s="1261"/>
      <c r="C83" s="93" t="s">
        <v>8071</v>
      </c>
      <c r="D83" s="1266" t="s">
        <v>6575</v>
      </c>
      <c r="E83" s="612" t="s">
        <v>8072</v>
      </c>
      <c r="F83" s="1262" t="s">
        <v>9703</v>
      </c>
      <c r="G83" s="1262" t="s">
        <v>8073</v>
      </c>
      <c r="H83" s="1268"/>
      <c r="I83" s="95" t="e">
        <f>K83*#REF!</f>
        <v>#REF!</v>
      </c>
      <c r="J83" s="95"/>
      <c r="K83" s="95" t="e">
        <f>O83*#REF!+10</f>
        <v>#REF!</v>
      </c>
      <c r="L83" s="1247"/>
      <c r="M83" s="1248"/>
      <c r="N83" s="117">
        <v>47</v>
      </c>
      <c r="O83" s="589">
        <v>41.333333333333336</v>
      </c>
      <c r="Q83" s="1247"/>
      <c r="R83" s="1256"/>
      <c r="S83" s="1257"/>
      <c r="T83" s="1258"/>
      <c r="U83" s="1259"/>
      <c r="V83" s="1258"/>
      <c r="W83" s="1259"/>
      <c r="X83" s="1259"/>
      <c r="Y83" s="1260"/>
    </row>
    <row r="86" spans="1:25" s="1280" customFormat="1" ht="23.25">
      <c r="A86" s="88" t="s">
        <v>8692</v>
      </c>
      <c r="B86" s="1245"/>
      <c r="C86" s="2741" t="s">
        <v>8074</v>
      </c>
      <c r="D86" s="2741"/>
      <c r="E86" s="2741"/>
      <c r="F86" s="2741"/>
      <c r="G86" s="2741"/>
      <c r="H86" s="2741"/>
      <c r="I86" s="2741"/>
      <c r="J86" s="2741"/>
      <c r="K86" s="2741"/>
      <c r="L86" s="1237"/>
      <c r="M86" s="1238"/>
      <c r="O86" s="2227"/>
      <c r="R86" s="1281"/>
      <c r="S86" s="1281"/>
      <c r="T86" s="1281"/>
      <c r="U86" s="1281"/>
      <c r="V86" s="1281"/>
      <c r="W86" s="1281"/>
      <c r="X86" s="1281"/>
      <c r="Y86" s="1281"/>
    </row>
    <row r="87" spans="1:25" s="1280" customFormat="1" ht="18">
      <c r="A87" s="1282"/>
      <c r="B87" s="1282"/>
      <c r="C87" s="1282"/>
      <c r="D87" s="1282"/>
      <c r="E87" s="1283" t="s">
        <v>8075</v>
      </c>
      <c r="F87" s="1236"/>
      <c r="G87" s="1236"/>
      <c r="H87" s="1284"/>
      <c r="I87" s="1285"/>
      <c r="J87" s="1285"/>
      <c r="K87" s="566"/>
      <c r="L87" s="1237"/>
      <c r="M87" s="1238"/>
      <c r="O87" s="2227"/>
      <c r="R87" s="1281"/>
      <c r="S87" s="1281"/>
      <c r="T87" s="1281"/>
      <c r="U87" s="1281"/>
      <c r="V87" s="1281"/>
      <c r="W87" s="1281"/>
      <c r="X87" s="1281"/>
      <c r="Y87" s="1281"/>
    </row>
    <row r="88" spans="1:25" s="1280" customFormat="1">
      <c r="A88" s="1286"/>
      <c r="B88" s="1286"/>
      <c r="C88" s="1287"/>
      <c r="D88" s="1287"/>
      <c r="E88" s="1288" t="s">
        <v>8076</v>
      </c>
      <c r="F88" s="1236"/>
      <c r="G88" s="1236"/>
      <c r="H88" s="259"/>
      <c r="I88" s="566"/>
      <c r="J88" s="566"/>
      <c r="K88" s="566"/>
      <c r="L88" s="1237"/>
      <c r="M88" s="1238"/>
      <c r="O88" s="2227"/>
      <c r="R88" s="1281"/>
      <c r="S88" s="1281"/>
      <c r="T88" s="1281"/>
      <c r="U88" s="1281"/>
      <c r="V88" s="1281"/>
      <c r="W88" s="1281"/>
      <c r="X88" s="1281"/>
      <c r="Y88" s="1281"/>
    </row>
    <row r="89" spans="1:25" s="1280" customFormat="1">
      <c r="A89" s="1286"/>
      <c r="B89" s="1286"/>
      <c r="C89" s="1287"/>
      <c r="D89" s="1287"/>
      <c r="E89" s="1288" t="s">
        <v>8077</v>
      </c>
      <c r="F89" s="1236"/>
      <c r="G89" s="1236"/>
      <c r="H89" s="259"/>
      <c r="I89" s="566"/>
      <c r="J89" s="566"/>
      <c r="K89" s="566"/>
      <c r="L89" s="1237"/>
      <c r="M89" s="1238"/>
      <c r="O89" s="2227"/>
      <c r="R89" s="1281"/>
      <c r="S89" s="1281"/>
      <c r="T89" s="1281"/>
      <c r="U89" s="1281"/>
      <c r="V89" s="1281"/>
      <c r="W89" s="1281"/>
      <c r="X89" s="1281"/>
      <c r="Y89" s="1281"/>
    </row>
    <row r="90" spans="1:25" s="1280" customFormat="1">
      <c r="A90" s="1286"/>
      <c r="B90" s="1286"/>
      <c r="C90" s="1287"/>
      <c r="D90" s="1287"/>
      <c r="E90" s="1288" t="s">
        <v>8078</v>
      </c>
      <c r="F90" s="1236"/>
      <c r="G90" s="1236"/>
      <c r="H90" s="259"/>
      <c r="I90" s="566"/>
      <c r="J90" s="566"/>
      <c r="K90" s="566"/>
      <c r="L90" s="1237"/>
      <c r="M90" s="1238"/>
      <c r="O90" s="2227"/>
      <c r="R90" s="1281"/>
      <c r="S90" s="1281"/>
      <c r="T90" s="1281"/>
      <c r="U90" s="1281"/>
      <c r="V90" s="1281"/>
      <c r="W90" s="1281"/>
      <c r="X90" s="1281"/>
      <c r="Y90" s="1281"/>
    </row>
    <row r="91" spans="1:25" s="1280" customFormat="1" ht="18">
      <c r="A91" s="1286"/>
      <c r="B91" s="1286"/>
      <c r="C91" s="1287"/>
      <c r="D91" s="1287"/>
      <c r="E91" s="1283" t="s">
        <v>8079</v>
      </c>
      <c r="F91" s="1236"/>
      <c r="G91" s="1236"/>
      <c r="H91" s="259"/>
      <c r="I91" s="566"/>
      <c r="J91" s="566"/>
      <c r="K91" s="566"/>
      <c r="L91" s="1237"/>
      <c r="M91" s="1238"/>
      <c r="O91" s="2227"/>
      <c r="R91" s="1281"/>
      <c r="S91" s="1281"/>
      <c r="T91" s="1281"/>
      <c r="U91" s="1281"/>
      <c r="V91" s="1281"/>
      <c r="W91" s="1281"/>
      <c r="X91" s="1281"/>
      <c r="Y91" s="1281"/>
    </row>
    <row r="92" spans="1:25" s="1280" customFormat="1" ht="18">
      <c r="A92" s="1286"/>
      <c r="B92" s="1286"/>
      <c r="C92" s="1287"/>
      <c r="D92" s="1287"/>
      <c r="E92" s="1283" t="s">
        <v>8080</v>
      </c>
      <c r="F92" s="1236"/>
      <c r="G92" s="1236"/>
      <c r="H92" s="259"/>
      <c r="I92" s="566"/>
      <c r="J92" s="566"/>
      <c r="K92" s="566"/>
      <c r="L92" s="1237"/>
      <c r="M92" s="1238"/>
      <c r="O92" s="2227"/>
      <c r="R92" s="1281"/>
      <c r="S92" s="1281"/>
      <c r="T92" s="1281"/>
      <c r="U92" s="1281"/>
      <c r="V92" s="1281"/>
      <c r="W92" s="1281"/>
      <c r="X92" s="1281"/>
      <c r="Y92" s="1281"/>
    </row>
    <row r="93" spans="1:25" s="1280" customFormat="1">
      <c r="A93" s="1286"/>
      <c r="B93" s="1286"/>
      <c r="C93" s="1287"/>
      <c r="D93" s="1287"/>
      <c r="E93" s="1288" t="s">
        <v>8081</v>
      </c>
      <c r="F93" s="1236"/>
      <c r="G93" s="1236"/>
      <c r="H93" s="259"/>
      <c r="I93" s="566"/>
      <c r="J93" s="566"/>
      <c r="K93" s="566"/>
      <c r="L93" s="1237"/>
      <c r="M93" s="1238"/>
      <c r="O93" s="2227"/>
      <c r="R93" s="1281"/>
      <c r="S93" s="1281"/>
      <c r="T93" s="1281"/>
      <c r="U93" s="1281"/>
      <c r="V93" s="1281"/>
      <c r="W93" s="1281"/>
      <c r="X93" s="1281"/>
      <c r="Y93" s="1281"/>
    </row>
    <row r="94" spans="1:25" s="1280" customFormat="1">
      <c r="A94" s="1286"/>
      <c r="B94" s="1286"/>
      <c r="C94" s="1287"/>
      <c r="D94" s="1287"/>
      <c r="E94" s="1288" t="s">
        <v>8082</v>
      </c>
      <c r="F94" s="1236"/>
      <c r="G94" s="1236"/>
      <c r="H94" s="259"/>
      <c r="I94" s="566"/>
      <c r="J94" s="566"/>
      <c r="K94" s="566"/>
      <c r="L94" s="1237"/>
      <c r="M94" s="1238"/>
      <c r="O94" s="2227"/>
      <c r="R94" s="1281"/>
      <c r="S94" s="1281"/>
      <c r="T94" s="1281"/>
      <c r="U94" s="1281"/>
      <c r="V94" s="1281"/>
      <c r="W94" s="1281"/>
      <c r="X94" s="1281"/>
      <c r="Y94" s="1281"/>
    </row>
    <row r="95" spans="1:25" s="1280" customFormat="1">
      <c r="A95" s="1286"/>
      <c r="B95" s="1286"/>
      <c r="C95" s="1287"/>
      <c r="D95" s="1287"/>
      <c r="E95" s="1288" t="s">
        <v>8083</v>
      </c>
      <c r="F95" s="1236"/>
      <c r="G95" s="1236"/>
      <c r="H95" s="259"/>
      <c r="I95" s="566"/>
      <c r="J95" s="566"/>
      <c r="K95" s="566"/>
      <c r="L95" s="1237"/>
      <c r="M95" s="1238"/>
      <c r="O95" s="2227"/>
      <c r="R95" s="1281"/>
      <c r="S95" s="1281"/>
      <c r="T95" s="1281"/>
      <c r="U95" s="1281"/>
      <c r="V95" s="1281"/>
      <c r="W95" s="1281"/>
      <c r="X95" s="1281"/>
      <c r="Y95" s="1281"/>
    </row>
    <row r="96" spans="1:25" s="1280" customFormat="1" ht="18">
      <c r="A96" s="1286"/>
      <c r="B96" s="1286"/>
      <c r="C96" s="1287"/>
      <c r="D96" s="1287"/>
      <c r="E96" s="1283" t="s">
        <v>8084</v>
      </c>
      <c r="F96" s="1236"/>
      <c r="G96" s="1236"/>
      <c r="H96" s="259"/>
      <c r="I96" s="566"/>
      <c r="J96" s="566"/>
      <c r="K96" s="566"/>
      <c r="L96" s="1237"/>
      <c r="M96" s="1238"/>
      <c r="O96" s="2227"/>
      <c r="R96" s="1281"/>
      <c r="S96" s="1281"/>
      <c r="T96" s="1281"/>
      <c r="U96" s="1281"/>
      <c r="V96" s="1281"/>
      <c r="W96" s="1281"/>
      <c r="X96" s="1281"/>
      <c r="Y96" s="1281"/>
    </row>
    <row r="97" spans="1:25" s="1280" customFormat="1">
      <c r="A97" s="1286"/>
      <c r="B97" s="1286"/>
      <c r="C97" s="1287"/>
      <c r="D97" s="1287"/>
      <c r="E97" s="1288" t="s">
        <v>8085</v>
      </c>
      <c r="F97" s="1236"/>
      <c r="G97" s="1236"/>
      <c r="H97" s="259"/>
      <c r="I97" s="566"/>
      <c r="J97" s="566"/>
      <c r="K97" s="566"/>
      <c r="L97" s="1237"/>
      <c r="M97" s="1238"/>
      <c r="O97" s="2227"/>
      <c r="R97" s="1281"/>
      <c r="S97" s="1281"/>
      <c r="T97" s="1281"/>
      <c r="U97" s="1281"/>
      <c r="V97" s="1281"/>
      <c r="W97" s="1281"/>
      <c r="X97" s="1281"/>
      <c r="Y97" s="1281"/>
    </row>
    <row r="98" spans="1:25" s="1280" customFormat="1">
      <c r="A98" s="1286"/>
      <c r="B98" s="1286"/>
      <c r="C98" s="1287"/>
      <c r="D98" s="1287"/>
      <c r="E98" s="1288" t="s">
        <v>8086</v>
      </c>
      <c r="F98" s="1236"/>
      <c r="G98" s="1236"/>
      <c r="H98" s="259"/>
      <c r="I98" s="566"/>
      <c r="J98" s="566"/>
      <c r="K98" s="566"/>
      <c r="L98" s="1237"/>
      <c r="M98" s="1238"/>
      <c r="O98" s="2227"/>
      <c r="R98" s="1281"/>
      <c r="S98" s="1281"/>
      <c r="T98" s="1281"/>
      <c r="U98" s="1281"/>
      <c r="V98" s="1281"/>
      <c r="W98" s="1281"/>
      <c r="X98" s="1281"/>
      <c r="Y98" s="1281"/>
    </row>
    <row r="99" spans="1:25" s="1280" customFormat="1">
      <c r="A99" s="1286"/>
      <c r="B99" s="1286"/>
      <c r="C99" s="1287"/>
      <c r="D99" s="1287"/>
      <c r="E99" s="1288" t="s">
        <v>8087</v>
      </c>
      <c r="F99" s="1236"/>
      <c r="G99" s="1236"/>
      <c r="H99" s="259"/>
      <c r="I99" s="566"/>
      <c r="J99" s="566"/>
      <c r="K99" s="566"/>
      <c r="L99" s="1237"/>
      <c r="M99" s="1238"/>
      <c r="O99" s="2227"/>
      <c r="R99" s="1281"/>
      <c r="S99" s="1281"/>
      <c r="T99" s="1281"/>
      <c r="U99" s="1281"/>
      <c r="V99" s="1281"/>
      <c r="W99" s="1281"/>
      <c r="X99" s="1281"/>
      <c r="Y99" s="1281"/>
    </row>
    <row r="100" spans="1:25" s="1280" customFormat="1">
      <c r="A100" s="1286"/>
      <c r="B100" s="1286"/>
      <c r="C100" s="1287"/>
      <c r="D100" s="1287"/>
      <c r="E100" s="1288" t="s">
        <v>8088</v>
      </c>
      <c r="F100" s="1236"/>
      <c r="G100" s="1236"/>
      <c r="H100" s="259"/>
      <c r="I100" s="566"/>
      <c r="J100" s="566"/>
      <c r="K100" s="566"/>
      <c r="L100" s="1237"/>
      <c r="M100" s="1238"/>
      <c r="O100" s="2227"/>
      <c r="R100" s="1281"/>
      <c r="S100" s="1281"/>
      <c r="T100" s="1281"/>
      <c r="U100" s="1281"/>
      <c r="V100" s="1281"/>
      <c r="W100" s="1281"/>
      <c r="X100" s="1281"/>
      <c r="Y100" s="1281"/>
    </row>
    <row r="101" spans="1:25" s="1280" customFormat="1">
      <c r="A101" s="1286"/>
      <c r="B101" s="1286"/>
      <c r="C101" s="1287"/>
      <c r="D101" s="1287"/>
      <c r="E101" s="1288" t="s">
        <v>8089</v>
      </c>
      <c r="F101" s="1236"/>
      <c r="G101" s="1236"/>
      <c r="H101" s="259"/>
      <c r="I101" s="566"/>
      <c r="J101" s="566"/>
      <c r="K101" s="566"/>
      <c r="L101" s="1237"/>
      <c r="M101" s="1238"/>
      <c r="O101" s="2227"/>
      <c r="R101" s="1281"/>
      <c r="S101" s="1281"/>
      <c r="T101" s="1281"/>
      <c r="U101" s="1281"/>
      <c r="V101" s="1281"/>
      <c r="W101" s="1281"/>
      <c r="X101" s="1281"/>
      <c r="Y101" s="1281"/>
    </row>
    <row r="102" spans="1:25" s="1280" customFormat="1">
      <c r="A102" s="1286"/>
      <c r="B102" s="1286"/>
      <c r="C102" s="1287"/>
      <c r="D102" s="1287"/>
      <c r="E102" s="1288" t="s">
        <v>8090</v>
      </c>
      <c r="F102" s="1236"/>
      <c r="G102" s="1236"/>
      <c r="H102" s="259"/>
      <c r="I102" s="566"/>
      <c r="J102" s="566"/>
      <c r="K102" s="566"/>
      <c r="L102" s="1237"/>
      <c r="M102" s="1238"/>
      <c r="O102" s="2227"/>
      <c r="R102" s="1281"/>
      <c r="S102" s="1281"/>
      <c r="T102" s="1281"/>
      <c r="U102" s="1281"/>
      <c r="V102" s="1281"/>
      <c r="W102" s="1281"/>
      <c r="X102" s="1281"/>
      <c r="Y102" s="1281"/>
    </row>
    <row r="103" spans="1:25" s="1280" customFormat="1" ht="18">
      <c r="A103" s="1286"/>
      <c r="B103" s="1286"/>
      <c r="C103" s="1287"/>
      <c r="D103" s="1287"/>
      <c r="E103" s="1283" t="s">
        <v>8091</v>
      </c>
      <c r="F103" s="1236"/>
      <c r="G103" s="1236"/>
      <c r="H103" s="259"/>
      <c r="I103" s="566"/>
      <c r="J103" s="566"/>
      <c r="K103" s="566"/>
      <c r="L103" s="1237"/>
      <c r="M103" s="1238"/>
      <c r="O103" s="2227"/>
      <c r="R103" s="1281"/>
      <c r="S103" s="1281"/>
      <c r="T103" s="1281"/>
      <c r="U103" s="1281"/>
      <c r="V103" s="1281"/>
      <c r="W103" s="1281"/>
      <c r="X103" s="1281"/>
      <c r="Y103" s="1281"/>
    </row>
    <row r="104" spans="1:25" s="1280" customFormat="1" ht="18">
      <c r="A104" s="1286"/>
      <c r="B104" s="1286"/>
      <c r="C104" s="1287"/>
      <c r="D104" s="1287"/>
      <c r="E104" s="1283" t="s">
        <v>8092</v>
      </c>
      <c r="F104" s="1236"/>
      <c r="G104" s="1236"/>
      <c r="H104" s="259"/>
      <c r="I104" s="566"/>
      <c r="J104" s="566"/>
      <c r="K104" s="566"/>
      <c r="L104" s="1237"/>
      <c r="M104" s="1238"/>
      <c r="O104" s="2227"/>
      <c r="R104" s="1281"/>
      <c r="S104" s="1281"/>
      <c r="T104" s="1281"/>
      <c r="U104" s="1281"/>
      <c r="V104" s="1281"/>
      <c r="W104" s="1281"/>
      <c r="X104" s="1281"/>
      <c r="Y104" s="1281"/>
    </row>
    <row r="105" spans="1:25" s="1280" customFormat="1" ht="18">
      <c r="A105" s="1286"/>
      <c r="B105" s="1286"/>
      <c r="C105" s="1287"/>
      <c r="D105" s="1287"/>
      <c r="E105" s="1283" t="s">
        <v>8093</v>
      </c>
      <c r="F105" s="1236"/>
      <c r="G105" s="1236"/>
      <c r="H105" s="259"/>
      <c r="I105" s="566"/>
      <c r="J105" s="566"/>
      <c r="K105" s="566"/>
      <c r="L105" s="1237"/>
      <c r="M105" s="1238"/>
      <c r="O105" s="2227"/>
      <c r="R105" s="1281"/>
      <c r="S105" s="1281"/>
      <c r="T105" s="1281"/>
      <c r="U105" s="1281"/>
      <c r="V105" s="1281"/>
      <c r="W105" s="1281"/>
      <c r="X105" s="1281"/>
      <c r="Y105" s="1281"/>
    </row>
    <row r="106" spans="1:25" s="1280" customFormat="1">
      <c r="A106" s="1286"/>
      <c r="B106" s="1286"/>
      <c r="C106" s="1287"/>
      <c r="D106" s="1287"/>
      <c r="E106" s="1288" t="s">
        <v>8094</v>
      </c>
      <c r="F106" s="1236"/>
      <c r="G106" s="1236"/>
      <c r="H106" s="259"/>
      <c r="I106" s="566"/>
      <c r="J106" s="566"/>
      <c r="K106" s="566"/>
      <c r="L106" s="1237"/>
      <c r="M106" s="1238"/>
      <c r="O106" s="2227"/>
      <c r="R106" s="1281"/>
      <c r="S106" s="1281"/>
      <c r="T106" s="1281"/>
      <c r="U106" s="1281"/>
      <c r="V106" s="1281"/>
      <c r="W106" s="1281"/>
      <c r="X106" s="1281"/>
      <c r="Y106" s="1281"/>
    </row>
    <row r="107" spans="1:25" s="1280" customFormat="1" ht="18">
      <c r="A107" s="1286"/>
      <c r="B107" s="1286"/>
      <c r="C107" s="1287"/>
      <c r="D107" s="1287"/>
      <c r="E107" s="1283" t="s">
        <v>8095</v>
      </c>
      <c r="F107" s="1236"/>
      <c r="G107" s="1236"/>
      <c r="H107" s="259"/>
      <c r="I107" s="566"/>
      <c r="J107" s="566"/>
      <c r="K107" s="566"/>
      <c r="L107" s="1237"/>
      <c r="M107" s="1238"/>
      <c r="O107" s="2227"/>
      <c r="R107" s="1281"/>
      <c r="S107" s="1281"/>
      <c r="T107" s="1281"/>
      <c r="U107" s="1281"/>
      <c r="V107" s="1281"/>
      <c r="W107" s="1281"/>
      <c r="X107" s="1281"/>
      <c r="Y107" s="1281"/>
    </row>
    <row r="108" spans="1:25" s="1280" customFormat="1" ht="18">
      <c r="A108" s="1286"/>
      <c r="B108" s="1286"/>
      <c r="C108" s="1287"/>
      <c r="D108" s="1287"/>
      <c r="E108" s="1283" t="s">
        <v>8096</v>
      </c>
      <c r="F108" s="1236"/>
      <c r="G108" s="1236"/>
      <c r="H108" s="259"/>
      <c r="I108" s="566"/>
      <c r="J108" s="566"/>
      <c r="K108" s="566"/>
      <c r="L108" s="1237"/>
      <c r="M108" s="1238"/>
      <c r="O108" s="2227"/>
      <c r="R108" s="1281"/>
      <c r="S108" s="1281"/>
      <c r="T108" s="1281"/>
      <c r="U108" s="1281"/>
      <c r="V108" s="1281"/>
      <c r="W108" s="1281"/>
      <c r="X108" s="1281"/>
      <c r="Y108" s="1281"/>
    </row>
    <row r="109" spans="1:25" s="1280" customFormat="1">
      <c r="A109" s="1286"/>
      <c r="B109" s="1286"/>
      <c r="C109" s="1287"/>
      <c r="D109" s="1287"/>
      <c r="E109" s="1288" t="s">
        <v>8097</v>
      </c>
      <c r="F109" s="1236"/>
      <c r="G109" s="1236"/>
      <c r="H109" s="259"/>
      <c r="I109" s="566"/>
      <c r="J109" s="566"/>
      <c r="K109" s="566"/>
      <c r="L109" s="1237"/>
      <c r="M109" s="1238"/>
      <c r="O109" s="2227"/>
      <c r="R109" s="1281"/>
      <c r="S109" s="1281"/>
      <c r="T109" s="1281"/>
      <c r="U109" s="1281"/>
      <c r="V109" s="1281"/>
      <c r="W109" s="1281"/>
      <c r="X109" s="1281"/>
      <c r="Y109" s="1281"/>
    </row>
    <row r="110" spans="1:25" s="1280" customFormat="1">
      <c r="A110" s="1286"/>
      <c r="B110" s="1286"/>
      <c r="C110" s="1287"/>
      <c r="D110" s="1287"/>
      <c r="E110" s="1288" t="s">
        <v>8098</v>
      </c>
      <c r="F110" s="1236"/>
      <c r="G110" s="1236"/>
      <c r="H110" s="259"/>
      <c r="I110" s="566"/>
      <c r="J110" s="566"/>
      <c r="K110" s="566"/>
      <c r="L110" s="1237"/>
      <c r="M110" s="1238"/>
      <c r="O110" s="2227"/>
      <c r="R110" s="1281"/>
      <c r="S110" s="1281"/>
      <c r="T110" s="1281"/>
      <c r="U110" s="1281"/>
      <c r="V110" s="1281"/>
      <c r="W110" s="1281"/>
      <c r="X110" s="1281"/>
      <c r="Y110" s="1281"/>
    </row>
    <row r="111" spans="1:25" s="1280" customFormat="1">
      <c r="A111" s="1286"/>
      <c r="B111" s="1286"/>
      <c r="C111" s="1287"/>
      <c r="D111" s="1287"/>
      <c r="E111" s="1288" t="s">
        <v>8099</v>
      </c>
      <c r="F111" s="1236"/>
      <c r="G111" s="1236"/>
      <c r="H111" s="259"/>
      <c r="I111" s="566"/>
      <c r="J111" s="566"/>
      <c r="K111" s="566"/>
      <c r="L111" s="1237"/>
      <c r="M111" s="1238"/>
      <c r="O111" s="2227"/>
      <c r="R111" s="1281"/>
      <c r="S111" s="1281"/>
      <c r="T111" s="1281"/>
      <c r="U111" s="1281"/>
      <c r="V111" s="1281"/>
      <c r="W111" s="1281"/>
      <c r="X111" s="1281"/>
      <c r="Y111" s="1281"/>
    </row>
    <row r="112" spans="1:25" s="1280" customFormat="1">
      <c r="A112" s="1286"/>
      <c r="B112" s="1286"/>
      <c r="C112" s="1287"/>
      <c r="D112" s="1287"/>
      <c r="E112" s="1288" t="s">
        <v>8100</v>
      </c>
      <c r="F112" s="1236"/>
      <c r="G112" s="1236"/>
      <c r="H112" s="259"/>
      <c r="I112" s="566"/>
      <c r="J112" s="566"/>
      <c r="K112" s="566"/>
      <c r="L112" s="1237"/>
      <c r="M112" s="1238"/>
      <c r="O112" s="2227"/>
      <c r="R112" s="1281"/>
      <c r="S112" s="1281"/>
      <c r="T112" s="1281"/>
      <c r="U112" s="1281"/>
      <c r="V112" s="1281"/>
      <c r="W112" s="1281"/>
      <c r="X112" s="1281"/>
      <c r="Y112" s="1281"/>
    </row>
    <row r="113" spans="1:25" s="1280" customFormat="1">
      <c r="A113" s="1286"/>
      <c r="B113" s="1286"/>
      <c r="C113" s="1287"/>
      <c r="D113" s="1287"/>
      <c r="E113" s="1288" t="s">
        <v>8101</v>
      </c>
      <c r="F113" s="1236"/>
      <c r="G113" s="1236"/>
      <c r="H113" s="259"/>
      <c r="I113" s="566"/>
      <c r="J113" s="566"/>
      <c r="K113" s="566"/>
      <c r="L113" s="1237"/>
      <c r="M113" s="1238"/>
      <c r="O113" s="2227"/>
      <c r="R113" s="1281"/>
      <c r="S113" s="1281"/>
      <c r="T113" s="1281"/>
      <c r="U113" s="1281"/>
      <c r="V113" s="1281"/>
      <c r="W113" s="1281"/>
      <c r="X113" s="1281"/>
      <c r="Y113" s="1281"/>
    </row>
    <row r="114" spans="1:25" s="1280" customFormat="1">
      <c r="A114" s="1286"/>
      <c r="B114" s="1286"/>
      <c r="C114" s="1287"/>
      <c r="D114" s="1287"/>
      <c r="E114" s="1288" t="s">
        <v>8102</v>
      </c>
      <c r="F114" s="1236"/>
      <c r="G114" s="1236"/>
      <c r="H114" s="259"/>
      <c r="I114" s="566"/>
      <c r="J114" s="566"/>
      <c r="K114" s="566"/>
      <c r="L114" s="1237"/>
      <c r="M114" s="1238"/>
      <c r="O114" s="2227"/>
      <c r="R114" s="1281"/>
      <c r="S114" s="1281"/>
      <c r="T114" s="1281"/>
      <c r="U114" s="1281"/>
      <c r="V114" s="1281"/>
      <c r="W114" s="1281"/>
      <c r="X114" s="1281"/>
      <c r="Y114" s="1281"/>
    </row>
    <row r="115" spans="1:25" s="1280" customFormat="1">
      <c r="A115" s="1286"/>
      <c r="B115" s="1286"/>
      <c r="C115" s="1287"/>
      <c r="D115" s="1287"/>
      <c r="E115" s="1288" t="s">
        <v>8103</v>
      </c>
      <c r="F115" s="1236"/>
      <c r="G115" s="1236"/>
      <c r="H115" s="259"/>
      <c r="I115" s="566"/>
      <c r="J115" s="566"/>
      <c r="K115" s="566"/>
      <c r="L115" s="1237"/>
      <c r="M115" s="1238"/>
      <c r="O115" s="2227"/>
      <c r="R115" s="1281"/>
      <c r="S115" s="1281"/>
      <c r="T115" s="1281"/>
      <c r="U115" s="1281"/>
      <c r="V115" s="1281"/>
      <c r="W115" s="1281"/>
      <c r="X115" s="1281"/>
      <c r="Y115" s="1281"/>
    </row>
    <row r="116" spans="1:25" s="1280" customFormat="1">
      <c r="A116" s="1286"/>
      <c r="B116" s="1286"/>
      <c r="C116" s="1287"/>
      <c r="D116" s="1287"/>
      <c r="E116" s="1288" t="s">
        <v>8104</v>
      </c>
      <c r="F116" s="1236"/>
      <c r="G116" s="1236"/>
      <c r="H116" s="259"/>
      <c r="I116" s="566"/>
      <c r="J116" s="566"/>
      <c r="K116" s="566"/>
      <c r="L116" s="1237"/>
      <c r="M116" s="1238"/>
      <c r="O116" s="2227"/>
      <c r="R116" s="1281"/>
      <c r="S116" s="1281"/>
      <c r="T116" s="1281"/>
      <c r="U116" s="1281"/>
      <c r="V116" s="1281"/>
      <c r="W116" s="1281"/>
      <c r="X116" s="1281"/>
      <c r="Y116" s="1281"/>
    </row>
    <row r="117" spans="1:25" s="1280" customFormat="1">
      <c r="A117" s="1286"/>
      <c r="B117" s="1286"/>
      <c r="C117" s="1287"/>
      <c r="D117" s="1287"/>
      <c r="E117" s="1288" t="s">
        <v>8105</v>
      </c>
      <c r="F117" s="1236"/>
      <c r="G117" s="1236"/>
      <c r="H117" s="259"/>
      <c r="I117" s="566"/>
      <c r="J117" s="566"/>
      <c r="K117" s="566"/>
      <c r="L117" s="1237"/>
      <c r="M117" s="1238"/>
      <c r="O117" s="2227"/>
      <c r="R117" s="1281"/>
      <c r="S117" s="1281"/>
      <c r="T117" s="1281"/>
      <c r="U117" s="1281"/>
      <c r="V117" s="1281"/>
      <c r="W117" s="1281"/>
      <c r="X117" s="1281"/>
      <c r="Y117" s="1281"/>
    </row>
    <row r="118" spans="1:25" s="1280" customFormat="1">
      <c r="A118" s="1286"/>
      <c r="B118" s="1286"/>
      <c r="C118" s="1287"/>
      <c r="D118" s="1287"/>
      <c r="E118" s="1288" t="s">
        <v>8106</v>
      </c>
      <c r="F118" s="1236"/>
      <c r="G118" s="1236"/>
      <c r="H118" s="259"/>
      <c r="I118" s="566"/>
      <c r="J118" s="566"/>
      <c r="K118" s="566"/>
      <c r="L118" s="1237"/>
      <c r="M118" s="1238"/>
      <c r="O118" s="2227"/>
      <c r="R118" s="1281"/>
      <c r="S118" s="1281"/>
      <c r="T118" s="1281"/>
      <c r="U118" s="1281"/>
      <c r="V118" s="1281"/>
      <c r="W118" s="1281"/>
      <c r="X118" s="1281"/>
      <c r="Y118" s="1281"/>
    </row>
    <row r="119" spans="1:25" s="1280" customFormat="1">
      <c r="A119" s="1286"/>
      <c r="B119" s="1286"/>
      <c r="C119" s="1287"/>
      <c r="D119" s="1287"/>
      <c r="E119" s="1288" t="s">
        <v>8107</v>
      </c>
      <c r="F119" s="1236"/>
      <c r="G119" s="1236"/>
      <c r="H119" s="259"/>
      <c r="I119" s="566"/>
      <c r="J119" s="566"/>
      <c r="K119" s="566"/>
      <c r="L119" s="1237"/>
      <c r="M119" s="1238"/>
      <c r="O119" s="2227"/>
      <c r="R119" s="1281"/>
      <c r="S119" s="1281"/>
      <c r="T119" s="1281"/>
      <c r="U119" s="1281"/>
      <c r="V119" s="1281"/>
      <c r="W119" s="1281"/>
      <c r="X119" s="1281"/>
      <c r="Y119" s="1281"/>
    </row>
    <row r="120" spans="1:25" s="1280" customFormat="1">
      <c r="A120" s="1286"/>
      <c r="B120" s="1286"/>
      <c r="C120" s="1287"/>
      <c r="D120" s="1287"/>
      <c r="E120" s="1288" t="s">
        <v>8108</v>
      </c>
      <c r="F120" s="1236"/>
      <c r="G120" s="1236"/>
      <c r="H120" s="259"/>
      <c r="I120" s="566"/>
      <c r="J120" s="566"/>
      <c r="K120" s="566"/>
      <c r="L120" s="1237"/>
      <c r="M120" s="1238"/>
      <c r="O120" s="2227"/>
      <c r="R120" s="1281"/>
      <c r="S120" s="1281"/>
      <c r="T120" s="1281"/>
      <c r="U120" s="1281"/>
      <c r="V120" s="1281"/>
      <c r="W120" s="1281"/>
      <c r="X120" s="1281"/>
      <c r="Y120" s="1281"/>
    </row>
    <row r="121" spans="1:25" s="1280" customFormat="1">
      <c r="A121" s="1286"/>
      <c r="B121" s="1286"/>
      <c r="C121" s="1287"/>
      <c r="D121" s="1287"/>
      <c r="E121" s="1288" t="s">
        <v>8109</v>
      </c>
      <c r="F121" s="1236"/>
      <c r="G121" s="1236"/>
      <c r="H121" s="259"/>
      <c r="I121" s="566"/>
      <c r="J121" s="566"/>
      <c r="K121" s="566"/>
      <c r="L121" s="1237"/>
      <c r="M121" s="1238"/>
      <c r="O121" s="2227"/>
      <c r="R121" s="1281"/>
      <c r="S121" s="1281"/>
      <c r="T121" s="1281"/>
      <c r="U121" s="1281"/>
      <c r="V121" s="1281"/>
      <c r="W121" s="1281"/>
      <c r="X121" s="1281"/>
      <c r="Y121" s="1281"/>
    </row>
    <row r="122" spans="1:25" s="1280" customFormat="1">
      <c r="A122" s="1286"/>
      <c r="B122" s="1286"/>
      <c r="C122" s="1287"/>
      <c r="D122" s="1287"/>
      <c r="E122" s="1288" t="s">
        <v>8110</v>
      </c>
      <c r="F122" s="1236"/>
      <c r="G122" s="1236"/>
      <c r="H122" s="259"/>
      <c r="I122" s="566"/>
      <c r="J122" s="566"/>
      <c r="K122" s="566"/>
      <c r="L122" s="1237"/>
      <c r="M122" s="1238"/>
      <c r="O122" s="2227"/>
      <c r="R122" s="1281"/>
      <c r="S122" s="1281"/>
      <c r="T122" s="1281"/>
      <c r="U122" s="1281"/>
      <c r="V122" s="1281"/>
      <c r="W122" s="1281"/>
      <c r="X122" s="1281"/>
      <c r="Y122" s="1281"/>
    </row>
    <row r="123" spans="1:25" s="1280" customFormat="1">
      <c r="A123" s="1286"/>
      <c r="B123" s="1286"/>
      <c r="C123" s="1287"/>
      <c r="D123" s="1287"/>
      <c r="E123" s="1288" t="s">
        <v>8111</v>
      </c>
      <c r="F123" s="1236"/>
      <c r="G123" s="1236"/>
      <c r="H123" s="259"/>
      <c r="I123" s="566"/>
      <c r="J123" s="566"/>
      <c r="K123" s="566"/>
      <c r="L123" s="1237"/>
      <c r="M123" s="1238"/>
      <c r="O123" s="2227"/>
      <c r="R123" s="1281"/>
      <c r="S123" s="1281"/>
      <c r="T123" s="1281"/>
      <c r="U123" s="1281"/>
      <c r="V123" s="1281"/>
      <c r="W123" s="1281"/>
      <c r="X123" s="1281"/>
      <c r="Y123" s="1281"/>
    </row>
    <row r="124" spans="1:25" s="1280" customFormat="1">
      <c r="A124" s="1286"/>
      <c r="B124" s="1286"/>
      <c r="C124" s="1287"/>
      <c r="D124" s="1287"/>
      <c r="E124" s="1288" t="s">
        <v>8112</v>
      </c>
      <c r="F124" s="1236"/>
      <c r="G124" s="1236"/>
      <c r="H124" s="259"/>
      <c r="I124" s="566"/>
      <c r="J124" s="566"/>
      <c r="K124" s="566"/>
      <c r="L124" s="1237"/>
      <c r="M124" s="1238"/>
      <c r="O124" s="2227"/>
      <c r="R124" s="1281"/>
      <c r="S124" s="1281"/>
      <c r="T124" s="1281"/>
      <c r="U124" s="1281"/>
      <c r="V124" s="1281"/>
      <c r="W124" s="1281"/>
      <c r="X124" s="1281"/>
      <c r="Y124" s="1281"/>
    </row>
    <row r="125" spans="1:25" s="1280" customFormat="1" ht="18">
      <c r="A125" s="1286"/>
      <c r="B125" s="1286"/>
      <c r="C125" s="1287"/>
      <c r="D125" s="1287"/>
      <c r="E125" s="1283" t="s">
        <v>8113</v>
      </c>
      <c r="F125" s="1236"/>
      <c r="G125" s="1236"/>
      <c r="H125" s="259"/>
      <c r="I125" s="566"/>
      <c r="J125" s="566"/>
      <c r="K125" s="566"/>
      <c r="L125" s="1237"/>
      <c r="M125" s="1238"/>
      <c r="O125" s="2227"/>
      <c r="R125" s="1281"/>
      <c r="S125" s="1281"/>
      <c r="T125" s="1281"/>
      <c r="U125" s="1281"/>
      <c r="V125" s="1281"/>
      <c r="W125" s="1281"/>
      <c r="X125" s="1281"/>
      <c r="Y125" s="1281"/>
    </row>
    <row r="126" spans="1:25" s="1280" customFormat="1">
      <c r="C126" s="1235"/>
      <c r="D126" s="1235"/>
      <c r="E126" s="687"/>
      <c r="F126" s="1236"/>
      <c r="G126" s="1236"/>
      <c r="H126" s="541"/>
      <c r="I126" s="543"/>
      <c r="J126" s="543"/>
      <c r="K126" s="543"/>
      <c r="L126" s="1237"/>
      <c r="M126" s="1238"/>
      <c r="O126" s="2227"/>
      <c r="R126" s="1281"/>
      <c r="S126" s="1281"/>
      <c r="T126" s="1281"/>
      <c r="U126" s="1281"/>
      <c r="V126" s="1281"/>
      <c r="W126" s="1281"/>
      <c r="X126" s="1281"/>
      <c r="Y126" s="1281"/>
    </row>
    <row r="127" spans="1:25" s="1280" customFormat="1">
      <c r="C127" s="1235"/>
      <c r="D127" s="1235"/>
      <c r="E127" s="687"/>
      <c r="F127" s="1236"/>
      <c r="G127" s="1236"/>
      <c r="H127" s="541"/>
      <c r="I127" s="543"/>
      <c r="J127" s="543"/>
      <c r="K127" s="543"/>
      <c r="L127" s="1237"/>
      <c r="M127" s="1238"/>
      <c r="O127" s="2227"/>
      <c r="R127" s="1281"/>
      <c r="S127" s="1281"/>
      <c r="T127" s="1281"/>
      <c r="U127" s="1281"/>
      <c r="V127" s="1281"/>
      <c r="W127" s="1281"/>
      <c r="X127" s="1281"/>
      <c r="Y127" s="1281"/>
    </row>
    <row r="128" spans="1:25" s="1280" customFormat="1">
      <c r="C128" s="1235"/>
      <c r="D128" s="1235"/>
      <c r="E128" s="687"/>
      <c r="F128" s="1236"/>
      <c r="G128" s="1236"/>
      <c r="H128" s="541"/>
      <c r="I128" s="543"/>
      <c r="J128" s="543"/>
      <c r="K128" s="543"/>
      <c r="L128" s="1237"/>
      <c r="M128" s="1238"/>
      <c r="O128" s="2227"/>
      <c r="R128" s="1281"/>
      <c r="S128" s="1281"/>
      <c r="T128" s="1281"/>
      <c r="U128" s="1281"/>
      <c r="V128" s="1281"/>
      <c r="W128" s="1281"/>
      <c r="X128" s="1281"/>
      <c r="Y128" s="1281"/>
    </row>
    <row r="129" spans="3:25" s="1280" customFormat="1" ht="23.25">
      <c r="C129" s="2738" t="s">
        <v>8114</v>
      </c>
      <c r="D129" s="2738"/>
      <c r="E129" s="2738"/>
      <c r="F129" s="2738"/>
      <c r="G129" s="2738"/>
      <c r="H129" s="2738"/>
      <c r="I129" s="2738"/>
      <c r="J129" s="2738"/>
      <c r="K129" s="2738"/>
      <c r="L129" s="1237"/>
      <c r="M129" s="1238"/>
      <c r="O129" s="2227"/>
      <c r="R129" s="1281"/>
      <c r="S129" s="1281"/>
      <c r="T129" s="1281"/>
      <c r="U129" s="1281"/>
      <c r="V129" s="1281"/>
      <c r="W129" s="1281"/>
      <c r="X129" s="1281"/>
      <c r="Y129" s="1281"/>
    </row>
    <row r="130" spans="3:25" s="1280" customFormat="1" ht="18">
      <c r="C130" s="1287"/>
      <c r="D130" s="1287"/>
      <c r="E130" s="1283" t="s">
        <v>8115</v>
      </c>
      <c r="F130" s="1236"/>
      <c r="G130" s="1236"/>
      <c r="H130" s="259"/>
      <c r="I130" s="566"/>
      <c r="J130" s="566"/>
      <c r="K130" s="566"/>
      <c r="L130" s="1237"/>
      <c r="M130" s="1238"/>
      <c r="O130" s="2227"/>
      <c r="R130" s="1281"/>
      <c r="S130" s="1281"/>
      <c r="T130" s="1281"/>
      <c r="U130" s="1281"/>
      <c r="V130" s="1281"/>
      <c r="W130" s="1281"/>
      <c r="X130" s="1281"/>
      <c r="Y130" s="1281"/>
    </row>
    <row r="131" spans="3:25" s="1280" customFormat="1" ht="18">
      <c r="C131" s="1287"/>
      <c r="D131" s="1287"/>
      <c r="E131" s="1283" t="s">
        <v>8116</v>
      </c>
      <c r="F131" s="1236"/>
      <c r="G131" s="1236"/>
      <c r="H131" s="259"/>
      <c r="I131" s="566"/>
      <c r="J131" s="566"/>
      <c r="K131" s="566"/>
      <c r="L131" s="1237"/>
      <c r="M131" s="1238"/>
      <c r="O131" s="2227"/>
      <c r="R131" s="1281"/>
      <c r="S131" s="1281"/>
      <c r="T131" s="1281"/>
      <c r="U131" s="1281"/>
      <c r="V131" s="1281"/>
      <c r="W131" s="1281"/>
      <c r="X131" s="1281"/>
      <c r="Y131" s="1281"/>
    </row>
    <row r="132" spans="3:25" s="1280" customFormat="1" ht="18">
      <c r="C132" s="1287"/>
      <c r="D132" s="1287"/>
      <c r="E132" s="1283" t="s">
        <v>8117</v>
      </c>
      <c r="F132" s="1236"/>
      <c r="G132" s="1236"/>
      <c r="H132" s="259"/>
      <c r="I132" s="566"/>
      <c r="J132" s="566"/>
      <c r="K132" s="566"/>
      <c r="L132" s="1237"/>
      <c r="M132" s="1238"/>
      <c r="O132" s="2227"/>
      <c r="R132" s="1281"/>
      <c r="S132" s="1281"/>
      <c r="T132" s="1281"/>
      <c r="U132" s="1281"/>
      <c r="V132" s="1281"/>
      <c r="W132" s="1281"/>
      <c r="X132" s="1281"/>
      <c r="Y132" s="1281"/>
    </row>
    <row r="133" spans="3:25" s="1280" customFormat="1" ht="18">
      <c r="C133" s="1287"/>
      <c r="D133" s="1287"/>
      <c r="E133" s="1283" t="s">
        <v>8118</v>
      </c>
      <c r="F133" s="1236"/>
      <c r="G133" s="1236"/>
      <c r="H133" s="259"/>
      <c r="I133" s="566"/>
      <c r="J133" s="566"/>
      <c r="K133" s="566"/>
      <c r="L133" s="1237"/>
      <c r="M133" s="1238"/>
      <c r="O133" s="2227"/>
      <c r="R133" s="1281"/>
      <c r="S133" s="1281"/>
      <c r="T133" s="1281"/>
      <c r="U133" s="1281"/>
      <c r="V133" s="1281"/>
      <c r="W133" s="1281"/>
      <c r="X133" s="1281"/>
      <c r="Y133" s="1281"/>
    </row>
    <row r="134" spans="3:25" s="1280" customFormat="1" ht="18">
      <c r="C134" s="1287"/>
      <c r="D134" s="1287"/>
      <c r="E134" s="1283" t="s">
        <v>8119</v>
      </c>
      <c r="F134" s="1236"/>
      <c r="G134" s="1236"/>
      <c r="H134" s="259"/>
      <c r="I134" s="566"/>
      <c r="J134" s="566"/>
      <c r="K134" s="566"/>
      <c r="L134" s="1237"/>
      <c r="M134" s="1238"/>
      <c r="O134" s="2227"/>
      <c r="R134" s="1281"/>
      <c r="S134" s="1281"/>
      <c r="T134" s="1281"/>
      <c r="U134" s="1281"/>
      <c r="V134" s="1281"/>
      <c r="W134" s="1281"/>
      <c r="X134" s="1281"/>
      <c r="Y134" s="1281"/>
    </row>
    <row r="135" spans="3:25" s="1280" customFormat="1" ht="18">
      <c r="C135" s="1287"/>
      <c r="D135" s="1287"/>
      <c r="E135" s="1283" t="s">
        <v>8120</v>
      </c>
      <c r="F135" s="1236"/>
      <c r="G135" s="1236"/>
      <c r="H135" s="259"/>
      <c r="I135" s="566"/>
      <c r="J135" s="566"/>
      <c r="K135" s="566"/>
      <c r="L135" s="1237"/>
      <c r="M135" s="1238"/>
      <c r="O135" s="2227"/>
      <c r="R135" s="1281"/>
      <c r="S135" s="1281"/>
      <c r="T135" s="1281"/>
      <c r="U135" s="1281"/>
      <c r="V135" s="1281"/>
      <c r="W135" s="1281"/>
      <c r="X135" s="1281"/>
      <c r="Y135" s="1281"/>
    </row>
    <row r="136" spans="3:25" s="1280" customFormat="1" ht="18">
      <c r="C136" s="1287"/>
      <c r="D136" s="1287"/>
      <c r="E136" s="1283" t="s">
        <v>8121</v>
      </c>
      <c r="F136" s="1236"/>
      <c r="G136" s="1236"/>
      <c r="H136" s="259"/>
      <c r="I136" s="566"/>
      <c r="J136" s="566"/>
      <c r="K136" s="566"/>
      <c r="L136" s="1237"/>
      <c r="M136" s="1238"/>
      <c r="O136" s="2227"/>
      <c r="R136" s="1281"/>
      <c r="S136" s="1281"/>
      <c r="T136" s="1281"/>
      <c r="U136" s="1281"/>
      <c r="V136" s="1281"/>
      <c r="W136" s="1281"/>
      <c r="X136" s="1281"/>
      <c r="Y136" s="1281"/>
    </row>
    <row r="137" spans="3:25" s="1280" customFormat="1" ht="18">
      <c r="C137" s="1287"/>
      <c r="D137" s="1287"/>
      <c r="E137" s="1283" t="s">
        <v>8122</v>
      </c>
      <c r="F137" s="1236"/>
      <c r="G137" s="1236"/>
      <c r="H137" s="259"/>
      <c r="I137" s="566"/>
      <c r="J137" s="566"/>
      <c r="K137" s="566"/>
      <c r="L137" s="1237"/>
      <c r="M137" s="1238"/>
      <c r="O137" s="2227"/>
      <c r="R137" s="1281"/>
      <c r="S137" s="1281"/>
      <c r="T137" s="1281"/>
      <c r="U137" s="1281"/>
      <c r="V137" s="1281"/>
      <c r="W137" s="1281"/>
      <c r="X137" s="1281"/>
      <c r="Y137" s="1281"/>
    </row>
    <row r="138" spans="3:25" s="1280" customFormat="1" ht="18">
      <c r="C138" s="1287"/>
      <c r="D138" s="1287"/>
      <c r="E138" s="1283" t="s">
        <v>8123</v>
      </c>
      <c r="F138" s="1236"/>
      <c r="G138" s="1236"/>
      <c r="H138" s="259"/>
      <c r="I138" s="566"/>
      <c r="J138" s="566"/>
      <c r="K138" s="566"/>
      <c r="L138" s="1237"/>
      <c r="M138" s="1238"/>
      <c r="O138" s="2227"/>
      <c r="R138" s="1281"/>
      <c r="S138" s="1281"/>
      <c r="T138" s="1281"/>
      <c r="U138" s="1281"/>
      <c r="V138" s="1281"/>
      <c r="W138" s="1281"/>
      <c r="X138" s="1281"/>
      <c r="Y138" s="1281"/>
    </row>
    <row r="139" spans="3:25" s="1280" customFormat="1" ht="18">
      <c r="C139" s="1287"/>
      <c r="D139" s="1287"/>
      <c r="E139" s="1283" t="s">
        <v>8124</v>
      </c>
      <c r="F139" s="1236"/>
      <c r="G139" s="1236"/>
      <c r="H139" s="259"/>
      <c r="I139" s="566"/>
      <c r="J139" s="566"/>
      <c r="K139" s="566"/>
      <c r="L139" s="1237"/>
      <c r="M139" s="1238"/>
      <c r="O139" s="2227"/>
      <c r="R139" s="1281"/>
      <c r="S139" s="1281"/>
      <c r="T139" s="1281"/>
      <c r="U139" s="1281"/>
      <c r="V139" s="1281"/>
      <c r="W139" s="1281"/>
      <c r="X139" s="1281"/>
      <c r="Y139" s="1281"/>
    </row>
    <row r="140" spans="3:25" s="1280" customFormat="1" ht="18">
      <c r="C140" s="1287"/>
      <c r="D140" s="1287"/>
      <c r="E140" s="1283" t="s">
        <v>8125</v>
      </c>
      <c r="F140" s="1236"/>
      <c r="G140" s="1236"/>
      <c r="H140" s="259"/>
      <c r="I140" s="566"/>
      <c r="J140" s="566"/>
      <c r="K140" s="566"/>
      <c r="L140" s="1237"/>
      <c r="M140" s="1238"/>
      <c r="O140" s="2227"/>
      <c r="R140" s="1281"/>
      <c r="S140" s="1281"/>
      <c r="T140" s="1281"/>
      <c r="U140" s="1281"/>
      <c r="V140" s="1281"/>
      <c r="W140" s="1281"/>
      <c r="X140" s="1281"/>
      <c r="Y140" s="1281"/>
    </row>
    <row r="141" spans="3:25" s="1280" customFormat="1" ht="18">
      <c r="C141" s="1287"/>
      <c r="D141" s="1287"/>
      <c r="E141" s="1283" t="s">
        <v>8126</v>
      </c>
      <c r="F141" s="1236"/>
      <c r="G141" s="1236"/>
      <c r="H141" s="259"/>
      <c r="I141" s="566"/>
      <c r="J141" s="566"/>
      <c r="K141" s="566"/>
      <c r="L141" s="1237"/>
      <c r="M141" s="1238"/>
      <c r="O141" s="2227"/>
      <c r="R141" s="1281"/>
      <c r="S141" s="1281"/>
      <c r="T141" s="1281"/>
      <c r="U141" s="1281"/>
      <c r="V141" s="1281"/>
      <c r="W141" s="1281"/>
      <c r="X141" s="1281"/>
      <c r="Y141" s="1281"/>
    </row>
    <row r="142" spans="3:25" s="1280" customFormat="1" ht="18">
      <c r="C142" s="1287"/>
      <c r="D142" s="1287"/>
      <c r="E142" s="1283" t="s">
        <v>8127</v>
      </c>
      <c r="F142" s="1236"/>
      <c r="G142" s="1236"/>
      <c r="H142" s="259"/>
      <c r="I142" s="566"/>
      <c r="J142" s="566"/>
      <c r="K142" s="566"/>
      <c r="L142" s="1237"/>
      <c r="M142" s="1238"/>
      <c r="O142" s="2227"/>
      <c r="R142" s="1281"/>
      <c r="S142" s="1281"/>
      <c r="T142" s="1281"/>
      <c r="U142" s="1281"/>
      <c r="V142" s="1281"/>
      <c r="W142" s="1281"/>
      <c r="X142" s="1281"/>
      <c r="Y142" s="1281"/>
    </row>
    <row r="143" spans="3:25" s="1280" customFormat="1" ht="18">
      <c r="C143" s="1287"/>
      <c r="D143" s="1287"/>
      <c r="E143" s="1283" t="s">
        <v>8128</v>
      </c>
      <c r="F143" s="1236"/>
      <c r="G143" s="1236"/>
      <c r="H143" s="259"/>
      <c r="I143" s="566"/>
      <c r="J143" s="566"/>
      <c r="K143" s="566"/>
      <c r="L143" s="1237"/>
      <c r="M143" s="1238"/>
      <c r="O143" s="2227"/>
      <c r="R143" s="1281"/>
      <c r="S143" s="1281"/>
      <c r="T143" s="1281"/>
      <c r="U143" s="1281"/>
      <c r="V143" s="1281"/>
      <c r="W143" s="1281"/>
      <c r="X143" s="1281"/>
      <c r="Y143" s="1281"/>
    </row>
    <row r="144" spans="3:25" s="1280" customFormat="1" ht="18">
      <c r="C144" s="1287"/>
      <c r="D144" s="1287"/>
      <c r="E144" s="1283" t="s">
        <v>8129</v>
      </c>
      <c r="F144" s="1236"/>
      <c r="G144" s="1236"/>
      <c r="H144" s="259"/>
      <c r="I144" s="566"/>
      <c r="J144" s="566"/>
      <c r="K144" s="566"/>
      <c r="L144" s="1237"/>
      <c r="M144" s="1238"/>
      <c r="O144" s="2227"/>
      <c r="R144" s="1281"/>
      <c r="S144" s="1281"/>
      <c r="T144" s="1281"/>
      <c r="U144" s="1281"/>
      <c r="V144" s="1281"/>
      <c r="W144" s="1281"/>
      <c r="X144" s="1281"/>
      <c r="Y144" s="1281"/>
    </row>
    <row r="145" spans="3:25" s="1280" customFormat="1" ht="18">
      <c r="C145" s="1287"/>
      <c r="D145" s="1287"/>
      <c r="E145" s="1283" t="s">
        <v>8130</v>
      </c>
      <c r="F145" s="1236"/>
      <c r="G145" s="1236"/>
      <c r="H145" s="259"/>
      <c r="I145" s="566"/>
      <c r="J145" s="566"/>
      <c r="K145" s="566"/>
      <c r="L145" s="1237"/>
      <c r="M145" s="1238"/>
      <c r="O145" s="2227"/>
      <c r="R145" s="1281"/>
      <c r="S145" s="1281"/>
      <c r="T145" s="1281"/>
      <c r="U145" s="1281"/>
      <c r="V145" s="1281"/>
      <c r="W145" s="1281"/>
      <c r="X145" s="1281"/>
      <c r="Y145" s="1281"/>
    </row>
    <row r="146" spans="3:25" s="1280" customFormat="1" ht="18">
      <c r="C146" s="1287"/>
      <c r="D146" s="1287"/>
      <c r="E146" s="1283" t="s">
        <v>8131</v>
      </c>
      <c r="F146" s="1236"/>
      <c r="G146" s="1236"/>
      <c r="H146" s="259"/>
      <c r="I146" s="566"/>
      <c r="J146" s="566"/>
      <c r="K146" s="566"/>
      <c r="L146" s="1237"/>
      <c r="M146" s="1238"/>
      <c r="O146" s="2227"/>
      <c r="R146" s="1281"/>
      <c r="S146" s="1281"/>
      <c r="T146" s="1281"/>
      <c r="U146" s="1281"/>
      <c r="V146" s="1281"/>
      <c r="W146" s="1281"/>
      <c r="X146" s="1281"/>
      <c r="Y146" s="1281"/>
    </row>
    <row r="147" spans="3:25" s="1280" customFormat="1" ht="18">
      <c r="C147" s="1287"/>
      <c r="D147" s="1287"/>
      <c r="E147" s="1283" t="s">
        <v>8132</v>
      </c>
      <c r="F147" s="1236"/>
      <c r="G147" s="1236"/>
      <c r="H147" s="259"/>
      <c r="I147" s="566"/>
      <c r="J147" s="566"/>
      <c r="K147" s="566"/>
      <c r="L147" s="1237"/>
      <c r="M147" s="1238"/>
      <c r="O147" s="2227"/>
      <c r="R147" s="1281"/>
      <c r="S147" s="1281"/>
      <c r="T147" s="1281"/>
      <c r="U147" s="1281"/>
      <c r="V147" s="1281"/>
      <c r="W147" s="1281"/>
      <c r="X147" s="1281"/>
      <c r="Y147" s="1281"/>
    </row>
    <row r="148" spans="3:25" s="1280" customFormat="1" ht="18">
      <c r="C148" s="1287"/>
      <c r="D148" s="1287"/>
      <c r="E148" s="1283" t="s">
        <v>8133</v>
      </c>
      <c r="F148" s="1236"/>
      <c r="G148" s="1236"/>
      <c r="H148" s="259"/>
      <c r="I148" s="566"/>
      <c r="J148" s="566"/>
      <c r="K148" s="566"/>
      <c r="L148" s="1237"/>
      <c r="M148" s="1238"/>
      <c r="O148" s="2227"/>
      <c r="R148" s="1281"/>
      <c r="S148" s="1281"/>
      <c r="T148" s="1281"/>
      <c r="U148" s="1281"/>
      <c r="V148" s="1281"/>
      <c r="W148" s="1281"/>
      <c r="X148" s="1281"/>
      <c r="Y148" s="1281"/>
    </row>
    <row r="149" spans="3:25" s="1280" customFormat="1" ht="18">
      <c r="C149" s="1287"/>
      <c r="D149" s="1287"/>
      <c r="E149" s="1283" t="s">
        <v>8134</v>
      </c>
      <c r="F149" s="1236"/>
      <c r="G149" s="1236"/>
      <c r="H149" s="259"/>
      <c r="I149" s="566"/>
      <c r="J149" s="566"/>
      <c r="K149" s="566"/>
      <c r="L149" s="1237"/>
      <c r="M149" s="1238"/>
      <c r="O149" s="2227"/>
      <c r="R149" s="1281"/>
      <c r="S149" s="1281"/>
      <c r="T149" s="1281"/>
      <c r="U149" s="1281"/>
      <c r="V149" s="1281"/>
      <c r="W149" s="1281"/>
      <c r="X149" s="1281"/>
      <c r="Y149" s="1281"/>
    </row>
    <row r="150" spans="3:25" s="1280" customFormat="1" ht="18">
      <c r="C150" s="1287"/>
      <c r="D150" s="1287"/>
      <c r="E150" s="1283" t="s">
        <v>8135</v>
      </c>
      <c r="F150" s="1236"/>
      <c r="G150" s="1236"/>
      <c r="H150" s="259"/>
      <c r="I150" s="566"/>
      <c r="J150" s="566"/>
      <c r="K150" s="566"/>
      <c r="L150" s="1237"/>
      <c r="M150" s="1238"/>
      <c r="O150" s="2227"/>
      <c r="R150" s="1281"/>
      <c r="S150" s="1281"/>
      <c r="T150" s="1281"/>
      <c r="U150" s="1281"/>
      <c r="V150" s="1281"/>
      <c r="W150" s="1281"/>
      <c r="X150" s="1281"/>
      <c r="Y150" s="1281"/>
    </row>
    <row r="151" spans="3:25" s="1280" customFormat="1" ht="18">
      <c r="C151" s="1287"/>
      <c r="D151" s="1287"/>
      <c r="E151" s="1283" t="s">
        <v>8136</v>
      </c>
      <c r="F151" s="1236"/>
      <c r="G151" s="1236"/>
      <c r="H151" s="259"/>
      <c r="I151" s="566"/>
      <c r="J151" s="566"/>
      <c r="K151" s="566"/>
      <c r="L151" s="1237"/>
      <c r="M151" s="1238"/>
      <c r="O151" s="2227"/>
      <c r="R151" s="1281"/>
      <c r="S151" s="1281"/>
      <c r="T151" s="1281"/>
      <c r="U151" s="1281"/>
      <c r="V151" s="1281"/>
      <c r="W151" s="1281"/>
      <c r="X151" s="1281"/>
      <c r="Y151" s="1281"/>
    </row>
    <row r="152" spans="3:25" s="1280" customFormat="1" ht="18">
      <c r="C152" s="1287"/>
      <c r="D152" s="1287"/>
      <c r="E152" s="1283" t="s">
        <v>8137</v>
      </c>
      <c r="F152" s="1236"/>
      <c r="G152" s="1236"/>
      <c r="H152" s="259"/>
      <c r="I152" s="566"/>
      <c r="J152" s="566"/>
      <c r="K152" s="566"/>
      <c r="L152" s="1237"/>
      <c r="M152" s="1238"/>
      <c r="O152" s="2227"/>
      <c r="R152" s="1281"/>
      <c r="S152" s="1281"/>
      <c r="T152" s="1281"/>
      <c r="U152" s="1281"/>
      <c r="V152" s="1281"/>
      <c r="W152" s="1281"/>
      <c r="X152" s="1281"/>
      <c r="Y152" s="1281"/>
    </row>
    <row r="153" spans="3:25" s="1280" customFormat="1" ht="18">
      <c r="C153" s="1287"/>
      <c r="D153" s="1287"/>
      <c r="E153" s="1283" t="s">
        <v>8138</v>
      </c>
      <c r="F153" s="1236"/>
      <c r="G153" s="1236"/>
      <c r="H153" s="259"/>
      <c r="I153" s="566"/>
      <c r="J153" s="566"/>
      <c r="K153" s="566"/>
      <c r="L153" s="1237"/>
      <c r="M153" s="1238"/>
      <c r="O153" s="2227"/>
      <c r="R153" s="1281"/>
      <c r="S153" s="1281"/>
      <c r="T153" s="1281"/>
      <c r="U153" s="1281"/>
      <c r="V153" s="1281"/>
      <c r="W153" s="1281"/>
      <c r="X153" s="1281"/>
      <c r="Y153" s="1281"/>
    </row>
    <row r="154" spans="3:25" s="1280" customFormat="1" ht="18">
      <c r="C154" s="1287"/>
      <c r="D154" s="1287"/>
      <c r="E154" s="1283" t="s">
        <v>8139</v>
      </c>
      <c r="F154" s="1236"/>
      <c r="G154" s="1236"/>
      <c r="H154" s="259"/>
      <c r="I154" s="566"/>
      <c r="J154" s="566"/>
      <c r="K154" s="566"/>
      <c r="L154" s="1237"/>
      <c r="M154" s="1238"/>
      <c r="O154" s="2227"/>
      <c r="R154" s="1281"/>
      <c r="S154" s="1281"/>
      <c r="T154" s="1281"/>
      <c r="U154" s="1281"/>
      <c r="V154" s="1281"/>
      <c r="W154" s="1281"/>
      <c r="X154" s="1281"/>
      <c r="Y154" s="1281"/>
    </row>
    <row r="155" spans="3:25" s="1280" customFormat="1" ht="18">
      <c r="C155" s="1287"/>
      <c r="D155" s="1287"/>
      <c r="E155" s="1283" t="s">
        <v>8140</v>
      </c>
      <c r="F155" s="1236"/>
      <c r="G155" s="1236"/>
      <c r="H155" s="259"/>
      <c r="I155" s="566"/>
      <c r="J155" s="566"/>
      <c r="K155" s="566"/>
      <c r="L155" s="1237"/>
      <c r="M155" s="1238"/>
      <c r="O155" s="2227"/>
      <c r="R155" s="1281"/>
      <c r="S155" s="1281"/>
      <c r="T155" s="1281"/>
      <c r="U155" s="1281"/>
      <c r="V155" s="1281"/>
      <c r="W155" s="1281"/>
      <c r="X155" s="1281"/>
      <c r="Y155" s="1281"/>
    </row>
    <row r="156" spans="3:25" s="1280" customFormat="1" ht="18">
      <c r="C156" s="1287"/>
      <c r="D156" s="1287"/>
      <c r="E156" s="1283" t="s">
        <v>8141</v>
      </c>
      <c r="F156" s="1236"/>
      <c r="G156" s="1236"/>
      <c r="H156" s="259"/>
      <c r="I156" s="566"/>
      <c r="J156" s="566"/>
      <c r="K156" s="566"/>
      <c r="L156" s="1237"/>
      <c r="M156" s="1238"/>
      <c r="O156" s="2227"/>
      <c r="R156" s="1281"/>
      <c r="S156" s="1281"/>
      <c r="T156" s="1281"/>
      <c r="U156" s="1281"/>
      <c r="V156" s="1281"/>
      <c r="W156" s="1281"/>
      <c r="X156" s="1281"/>
      <c r="Y156" s="1281"/>
    </row>
    <row r="157" spans="3:25" s="1280" customFormat="1" ht="18">
      <c r="C157" s="1287"/>
      <c r="D157" s="1287"/>
      <c r="E157" s="1283" t="s">
        <v>8142</v>
      </c>
      <c r="F157" s="1236"/>
      <c r="G157" s="1236"/>
      <c r="H157" s="259"/>
      <c r="I157" s="566"/>
      <c r="J157" s="566"/>
      <c r="K157" s="566"/>
      <c r="L157" s="1237"/>
      <c r="M157" s="1238"/>
      <c r="O157" s="2227"/>
      <c r="R157" s="1281"/>
      <c r="S157" s="1281"/>
      <c r="T157" s="1281"/>
      <c r="U157" s="1281"/>
      <c r="V157" s="1281"/>
      <c r="W157" s="1281"/>
      <c r="X157" s="1281"/>
      <c r="Y157" s="1281"/>
    </row>
    <row r="158" spans="3:25" s="1280" customFormat="1" ht="18">
      <c r="C158" s="1287"/>
      <c r="D158" s="1287"/>
      <c r="E158" s="1283" t="s">
        <v>8143</v>
      </c>
      <c r="F158" s="1236"/>
      <c r="G158" s="1236"/>
      <c r="H158" s="259"/>
      <c r="I158" s="566"/>
      <c r="J158" s="566"/>
      <c r="K158" s="566"/>
      <c r="L158" s="1237"/>
      <c r="M158" s="1238"/>
      <c r="O158" s="2227"/>
      <c r="R158" s="1281"/>
      <c r="S158" s="1281"/>
      <c r="T158" s="1281"/>
      <c r="U158" s="1281"/>
      <c r="V158" s="1281"/>
      <c r="W158" s="1281"/>
      <c r="X158" s="1281"/>
      <c r="Y158" s="1281"/>
    </row>
    <row r="159" spans="3:25" s="1280" customFormat="1" ht="18">
      <c r="C159" s="1287"/>
      <c r="D159" s="1287"/>
      <c r="E159" s="1283" t="s">
        <v>8144</v>
      </c>
      <c r="F159" s="1236"/>
      <c r="G159" s="1236"/>
      <c r="H159" s="259"/>
      <c r="I159" s="566"/>
      <c r="J159" s="566"/>
      <c r="K159" s="566"/>
      <c r="L159" s="1237"/>
      <c r="M159" s="1238"/>
      <c r="O159" s="2227"/>
      <c r="R159" s="1281"/>
      <c r="S159" s="1281"/>
      <c r="T159" s="1281"/>
      <c r="U159" s="1281"/>
      <c r="V159" s="1281"/>
      <c r="W159" s="1281"/>
      <c r="X159" s="1281"/>
      <c r="Y159" s="1281"/>
    </row>
    <row r="160" spans="3:25" s="1280" customFormat="1" ht="18">
      <c r="C160" s="1287"/>
      <c r="D160" s="1287"/>
      <c r="E160" s="1283" t="s">
        <v>8145</v>
      </c>
      <c r="F160" s="1236"/>
      <c r="G160" s="1236"/>
      <c r="H160" s="259"/>
      <c r="I160" s="566"/>
      <c r="J160" s="566"/>
      <c r="K160" s="566"/>
      <c r="L160" s="1237"/>
      <c r="M160" s="1238"/>
      <c r="O160" s="2227"/>
      <c r="R160" s="1281"/>
      <c r="S160" s="1281"/>
      <c r="T160" s="1281"/>
      <c r="U160" s="1281"/>
      <c r="V160" s="1281"/>
      <c r="W160" s="1281"/>
      <c r="X160" s="1281"/>
      <c r="Y160" s="1281"/>
    </row>
    <row r="161" spans="3:25" s="1280" customFormat="1" ht="18">
      <c r="C161" s="1287"/>
      <c r="D161" s="1287"/>
      <c r="E161" s="1283" t="s">
        <v>8146</v>
      </c>
      <c r="F161" s="1236"/>
      <c r="G161" s="1236"/>
      <c r="H161" s="259"/>
      <c r="I161" s="566"/>
      <c r="J161" s="566"/>
      <c r="K161" s="566"/>
      <c r="L161" s="1237"/>
      <c r="M161" s="1238"/>
      <c r="O161" s="2227"/>
      <c r="R161" s="1281"/>
      <c r="S161" s="1281"/>
      <c r="T161" s="1281"/>
      <c r="U161" s="1281"/>
      <c r="V161" s="1281"/>
      <c r="W161" s="1281"/>
      <c r="X161" s="1281"/>
      <c r="Y161" s="1281"/>
    </row>
    <row r="162" spans="3:25" s="1280" customFormat="1">
      <c r="C162" s="1235"/>
      <c r="D162" s="1235"/>
      <c r="E162" s="687"/>
      <c r="F162" s="1236"/>
      <c r="G162" s="1236"/>
      <c r="H162" s="541"/>
      <c r="I162" s="543"/>
      <c r="J162" s="543"/>
      <c r="K162" s="543"/>
      <c r="L162" s="1237"/>
      <c r="M162" s="1238"/>
      <c r="O162" s="2227"/>
      <c r="R162" s="1281"/>
      <c r="S162" s="1281"/>
      <c r="T162" s="1281"/>
      <c r="U162" s="1281"/>
      <c r="V162" s="1281"/>
      <c r="W162" s="1281"/>
      <c r="X162" s="1281"/>
      <c r="Y162" s="1281"/>
    </row>
    <row r="163" spans="3:25" s="1280" customFormat="1">
      <c r="C163" s="1235"/>
      <c r="D163" s="1235"/>
      <c r="E163" s="687"/>
      <c r="F163" s="1236"/>
      <c r="G163" s="1236"/>
      <c r="H163" s="541"/>
      <c r="I163" s="543"/>
      <c r="J163" s="543"/>
      <c r="K163" s="543"/>
      <c r="L163" s="1237"/>
      <c r="M163" s="1238"/>
      <c r="O163" s="2227"/>
      <c r="R163" s="1281"/>
      <c r="S163" s="1281"/>
      <c r="T163" s="1281"/>
      <c r="U163" s="1281"/>
      <c r="V163" s="1281"/>
      <c r="W163" s="1281"/>
      <c r="X163" s="1281"/>
      <c r="Y163" s="1281"/>
    </row>
    <row r="164" spans="3:25" s="1280" customFormat="1" ht="23.25">
      <c r="C164" s="2738" t="s">
        <v>8147</v>
      </c>
      <c r="D164" s="2738"/>
      <c r="E164" s="2738"/>
      <c r="F164" s="2738"/>
      <c r="G164" s="2738"/>
      <c r="H164" s="2738"/>
      <c r="I164" s="2738"/>
      <c r="J164" s="2738"/>
      <c r="K164" s="2738"/>
      <c r="L164" s="1237"/>
      <c r="M164" s="1238"/>
      <c r="O164" s="2227"/>
      <c r="R164" s="1281"/>
      <c r="S164" s="1281"/>
      <c r="T164" s="1281"/>
      <c r="U164" s="1281"/>
      <c r="V164" s="1281"/>
      <c r="W164" s="1281"/>
      <c r="X164" s="1281"/>
      <c r="Y164" s="1281"/>
    </row>
    <row r="165" spans="3:25" s="1280" customFormat="1" ht="18">
      <c r="C165" s="1287"/>
      <c r="D165" s="1287"/>
      <c r="E165" s="1283" t="s">
        <v>8148</v>
      </c>
      <c r="F165" s="1236"/>
      <c r="G165" s="1236"/>
      <c r="H165" s="259"/>
      <c r="I165" s="566"/>
      <c r="J165" s="566"/>
      <c r="K165" s="566"/>
      <c r="L165" s="1237"/>
      <c r="M165" s="1238"/>
      <c r="O165" s="2227"/>
      <c r="R165" s="1281"/>
      <c r="S165" s="1281"/>
      <c r="T165" s="1281"/>
      <c r="U165" s="1281"/>
      <c r="V165" s="1281"/>
      <c r="W165" s="1281"/>
      <c r="X165" s="1281"/>
      <c r="Y165" s="1281"/>
    </row>
    <row r="166" spans="3:25" s="1280" customFormat="1" ht="18">
      <c r="C166" s="1287"/>
      <c r="D166" s="1287"/>
      <c r="E166" s="1283" t="s">
        <v>8149</v>
      </c>
      <c r="F166" s="1236"/>
      <c r="G166" s="1236"/>
      <c r="H166" s="259"/>
      <c r="I166" s="566"/>
      <c r="J166" s="566"/>
      <c r="K166" s="566"/>
      <c r="L166" s="1237"/>
      <c r="M166" s="1238"/>
      <c r="O166" s="2227"/>
      <c r="R166" s="1281"/>
      <c r="S166" s="1281"/>
      <c r="T166" s="1281"/>
      <c r="U166" s="1281"/>
      <c r="V166" s="1281"/>
      <c r="W166" s="1281"/>
      <c r="X166" s="1281"/>
      <c r="Y166" s="1281"/>
    </row>
    <row r="167" spans="3:25" s="1280" customFormat="1" ht="18">
      <c r="C167" s="1287"/>
      <c r="D167" s="1287"/>
      <c r="E167" s="1283" t="s">
        <v>8150</v>
      </c>
      <c r="F167" s="1236"/>
      <c r="G167" s="1236"/>
      <c r="H167" s="259"/>
      <c r="I167" s="566"/>
      <c r="J167" s="566"/>
      <c r="K167" s="566"/>
      <c r="L167" s="1237"/>
      <c r="M167" s="1238"/>
      <c r="O167" s="2227"/>
      <c r="R167" s="1281"/>
      <c r="S167" s="1281"/>
      <c r="T167" s="1281"/>
      <c r="U167" s="1281"/>
      <c r="V167" s="1281"/>
      <c r="W167" s="1281"/>
      <c r="X167" s="1281"/>
      <c r="Y167" s="1281"/>
    </row>
    <row r="168" spans="3:25" s="1280" customFormat="1" ht="18">
      <c r="C168" s="1287"/>
      <c r="D168" s="1287"/>
      <c r="E168" s="1283" t="s">
        <v>8151</v>
      </c>
      <c r="F168" s="1236"/>
      <c r="G168" s="1236"/>
      <c r="H168" s="259"/>
      <c r="I168" s="566"/>
      <c r="J168" s="566"/>
      <c r="K168" s="566"/>
      <c r="L168" s="1237"/>
      <c r="M168" s="1238"/>
      <c r="O168" s="2227"/>
      <c r="R168" s="1281"/>
      <c r="S168" s="1281"/>
      <c r="T168" s="1281"/>
      <c r="U168" s="1281"/>
      <c r="V168" s="1281"/>
      <c r="W168" s="1281"/>
      <c r="X168" s="1281"/>
      <c r="Y168" s="1281"/>
    </row>
    <row r="169" spans="3:25" s="1280" customFormat="1" ht="18">
      <c r="C169" s="1287"/>
      <c r="D169" s="1287"/>
      <c r="E169" s="1283" t="s">
        <v>8152</v>
      </c>
      <c r="F169" s="1236"/>
      <c r="G169" s="1236"/>
      <c r="H169" s="259"/>
      <c r="I169" s="566"/>
      <c r="J169" s="566"/>
      <c r="K169" s="566"/>
      <c r="L169" s="1237"/>
      <c r="M169" s="1238"/>
      <c r="O169" s="2227"/>
      <c r="R169" s="1281"/>
      <c r="S169" s="1281"/>
      <c r="T169" s="1281"/>
      <c r="U169" s="1281"/>
      <c r="V169" s="1281"/>
      <c r="W169" s="1281"/>
      <c r="X169" s="1281"/>
      <c r="Y169" s="1281"/>
    </row>
    <row r="170" spans="3:25" s="1280" customFormat="1" ht="18">
      <c r="C170" s="1287"/>
      <c r="D170" s="1287"/>
      <c r="E170" s="1283" t="s">
        <v>8153</v>
      </c>
      <c r="F170" s="1236"/>
      <c r="G170" s="1236"/>
      <c r="H170" s="259"/>
      <c r="I170" s="566"/>
      <c r="J170" s="566"/>
      <c r="K170" s="566"/>
      <c r="L170" s="1237"/>
      <c r="M170" s="1238"/>
      <c r="O170" s="2227"/>
      <c r="R170" s="1281"/>
      <c r="S170" s="1281"/>
      <c r="T170" s="1281"/>
      <c r="U170" s="1281"/>
      <c r="V170" s="1281"/>
      <c r="W170" s="1281"/>
      <c r="X170" s="1281"/>
      <c r="Y170" s="1281"/>
    </row>
    <row r="171" spans="3:25" s="1280" customFormat="1" ht="18">
      <c r="C171" s="1287"/>
      <c r="D171" s="1287"/>
      <c r="E171" s="1283" t="s">
        <v>8154</v>
      </c>
      <c r="F171" s="1236"/>
      <c r="G171" s="1236"/>
      <c r="H171" s="259"/>
      <c r="I171" s="566"/>
      <c r="J171" s="566"/>
      <c r="K171" s="566"/>
      <c r="L171" s="1237"/>
      <c r="M171" s="1238"/>
      <c r="O171" s="2227"/>
      <c r="R171" s="1281"/>
      <c r="S171" s="1281"/>
      <c r="T171" s="1281"/>
      <c r="U171" s="1281"/>
      <c r="V171" s="1281"/>
      <c r="W171" s="1281"/>
      <c r="X171" s="1281"/>
      <c r="Y171" s="1281"/>
    </row>
    <row r="172" spans="3:25" s="1280" customFormat="1" ht="18">
      <c r="C172" s="1287"/>
      <c r="D172" s="1287"/>
      <c r="E172" s="1283" t="s">
        <v>8155</v>
      </c>
      <c r="F172" s="1236"/>
      <c r="G172" s="1236"/>
      <c r="H172" s="259"/>
      <c r="I172" s="566"/>
      <c r="J172" s="566"/>
      <c r="K172" s="566"/>
      <c r="L172" s="1237"/>
      <c r="M172" s="1238"/>
      <c r="O172" s="2227"/>
      <c r="R172" s="1281"/>
      <c r="S172" s="1281"/>
      <c r="T172" s="1281"/>
      <c r="U172" s="1281"/>
      <c r="V172" s="1281"/>
      <c r="W172" s="1281"/>
      <c r="X172" s="1281"/>
      <c r="Y172" s="1281"/>
    </row>
    <row r="173" spans="3:25" s="1280" customFormat="1" ht="18">
      <c r="C173" s="1287"/>
      <c r="D173" s="1287"/>
      <c r="E173" s="1283" t="s">
        <v>8156</v>
      </c>
      <c r="F173" s="1236"/>
      <c r="G173" s="1236"/>
      <c r="H173" s="259"/>
      <c r="I173" s="566"/>
      <c r="J173" s="566"/>
      <c r="K173" s="566"/>
      <c r="L173" s="1237"/>
      <c r="M173" s="1238"/>
      <c r="O173" s="2227"/>
      <c r="R173" s="1281"/>
      <c r="S173" s="1281"/>
      <c r="T173" s="1281"/>
      <c r="U173" s="1281"/>
      <c r="V173" s="1281"/>
      <c r="W173" s="1281"/>
      <c r="X173" s="1281"/>
      <c r="Y173" s="1281"/>
    </row>
    <row r="174" spans="3:25" s="1280" customFormat="1" ht="18">
      <c r="C174" s="1287"/>
      <c r="D174" s="1287"/>
      <c r="E174" s="1283" t="s">
        <v>8157</v>
      </c>
      <c r="F174" s="1236"/>
      <c r="G174" s="1236"/>
      <c r="H174" s="259"/>
      <c r="I174" s="566"/>
      <c r="J174" s="566"/>
      <c r="K174" s="566"/>
      <c r="L174" s="1237"/>
      <c r="M174" s="1238"/>
      <c r="O174" s="2227"/>
      <c r="R174" s="1281"/>
      <c r="S174" s="1281"/>
      <c r="T174" s="1281"/>
      <c r="U174" s="1281"/>
      <c r="V174" s="1281"/>
      <c r="W174" s="1281"/>
      <c r="X174" s="1281"/>
      <c r="Y174" s="1281"/>
    </row>
    <row r="175" spans="3:25" s="1280" customFormat="1" ht="18">
      <c r="C175" s="1287"/>
      <c r="D175" s="1287"/>
      <c r="E175" s="1283" t="s">
        <v>8158</v>
      </c>
      <c r="F175" s="1236"/>
      <c r="G175" s="1236"/>
      <c r="H175" s="259"/>
      <c r="I175" s="566"/>
      <c r="J175" s="566"/>
      <c r="K175" s="566"/>
      <c r="L175" s="1237"/>
      <c r="M175" s="1238"/>
      <c r="O175" s="2227"/>
      <c r="R175" s="1281"/>
      <c r="S175" s="1281"/>
      <c r="T175" s="1281"/>
      <c r="U175" s="1281"/>
      <c r="V175" s="1281"/>
      <c r="W175" s="1281"/>
      <c r="X175" s="1281"/>
      <c r="Y175" s="1281"/>
    </row>
    <row r="176" spans="3:25" s="1280" customFormat="1" ht="18">
      <c r="C176" s="1287"/>
      <c r="D176" s="1287"/>
      <c r="E176" s="1283" t="s">
        <v>8159</v>
      </c>
      <c r="F176" s="1236"/>
      <c r="G176" s="1236"/>
      <c r="H176" s="259"/>
      <c r="I176" s="566"/>
      <c r="J176" s="566"/>
      <c r="K176" s="566"/>
      <c r="L176" s="1237"/>
      <c r="M176" s="1238"/>
      <c r="O176" s="2227"/>
      <c r="R176" s="1281"/>
      <c r="S176" s="1281"/>
      <c r="T176" s="1281"/>
      <c r="U176" s="1281"/>
      <c r="V176" s="1281"/>
      <c r="W176" s="1281"/>
      <c r="X176" s="1281"/>
      <c r="Y176" s="1281"/>
    </row>
  </sheetData>
  <sheetProtection sheet="1" objects="1" scenarios="1" sort="0" autoFilter="0"/>
  <autoFilter ref="A1:A83">
    <filterColumn colId="0">
      <filters blank="1">
        <filter val="1"/>
        <filter val="sect"/>
        <filter val="subsect"/>
      </filters>
    </filterColumn>
  </autoFilter>
  <mergeCells count="24">
    <mergeCell ref="C30:K30"/>
    <mergeCell ref="C31:K31"/>
    <mergeCell ref="C6:K6"/>
    <mergeCell ref="C7:K7"/>
    <mergeCell ref="C8:K8"/>
    <mergeCell ref="C11:K11"/>
    <mergeCell ref="C12:K12"/>
    <mergeCell ref="C13:K13"/>
    <mergeCell ref="C164:K164"/>
    <mergeCell ref="C48:K48"/>
    <mergeCell ref="C49:K49"/>
    <mergeCell ref="C50:K50"/>
    <mergeCell ref="C65:K65"/>
    <mergeCell ref="C129:K129"/>
    <mergeCell ref="C77:K77"/>
    <mergeCell ref="C86:K86"/>
    <mergeCell ref="C75:K75"/>
    <mergeCell ref="C76:K76"/>
    <mergeCell ref="C67:K67"/>
    <mergeCell ref="C32:K32"/>
    <mergeCell ref="C39:K39"/>
    <mergeCell ref="C40:K40"/>
    <mergeCell ref="C41:K41"/>
    <mergeCell ref="C66:K66"/>
  </mergeCells>
  <phoneticPr fontId="132" type="noConversion"/>
  <pageMargins left="0.4201388888888889" right="0.30972222222222223" top="0.40972222222222227" bottom="0.52013888888888893" header="0.11805555555555557" footer="0.31527777777777777"/>
  <pageSetup paperSize="9" firstPageNumber="50" orientation="portrait" useFirstPageNumber="1" horizontalDpi="300" verticalDpi="300" r:id="rId1"/>
  <headerFooter alignWithMargins="0">
    <oddHeader>&amp;C&amp;"Monotype Corsiva,Обычный"&amp;11ДІАМЕБ - Ваш партнер в лабораторній діагностиці !</oddHeader>
    <oddFooter>&amp;LАлергодіагностика&amp;C- &amp;P -&amp;RАлергодіагностика</oddFooter>
  </headerFooter>
</worksheet>
</file>

<file path=xl/worksheets/sheet18.xml><?xml version="1.0" encoding="utf-8"?>
<worksheet xmlns="http://schemas.openxmlformats.org/spreadsheetml/2006/main" xmlns:r="http://schemas.openxmlformats.org/officeDocument/2006/relationships">
  <sheetPr codeName="Лист40" filterMode="1"/>
  <dimension ref="A1:IV855"/>
  <sheetViews>
    <sheetView workbookViewId="0">
      <pane ySplit="3" topLeftCell="A315" activePane="bottomLeft" state="frozen"/>
      <selection activeCell="C77" sqref="C77:J77"/>
      <selection pane="bottomLeft" activeCell="P33" sqref="P33"/>
    </sheetView>
  </sheetViews>
  <sheetFormatPr defaultColWidth="8.85546875" defaultRowHeight="13.5" outlineLevelCol="1"/>
  <cols>
    <col min="1" max="1" width="8.85546875" style="1289" customWidth="1" outlineLevel="1"/>
    <col min="2" max="2" width="8.5703125" style="1290" customWidth="1"/>
    <col min="3" max="3" width="11" style="1290" customWidth="1"/>
    <col min="4" max="4" width="42.5703125" style="1291" customWidth="1"/>
    <col min="5" max="5" width="24.85546875" style="1290" hidden="1" customWidth="1" outlineLevel="1"/>
    <col min="6" max="6" width="8.85546875" style="1290" hidden="1" customWidth="1" outlineLevel="1"/>
    <col min="7" max="7" width="2" style="1289" hidden="1" customWidth="1" outlineLevel="1"/>
    <col min="8" max="8" width="19.85546875" style="1289" hidden="1" customWidth="1" outlineLevel="1"/>
    <col min="9" max="9" width="9.42578125" style="1289" customWidth="1" collapsed="1"/>
    <col min="10" max="10" width="11.140625" style="1289" customWidth="1"/>
    <col min="11" max="11" width="7.140625" style="1292" customWidth="1"/>
    <col min="12" max="12" width="11.5703125" style="2423" customWidth="1"/>
    <col min="13" max="13" width="6.85546875" style="1294" customWidth="1"/>
    <col min="14" max="14" width="6.140625" style="2423" customWidth="1"/>
    <col min="15" max="15" width="3.85546875" style="1295" customWidth="1"/>
    <col min="16" max="16" width="8.85546875" style="1296" customWidth="1"/>
    <col min="17" max="17" width="8.85546875" style="261" customWidth="1"/>
    <col min="18" max="18" width="8.85546875" style="1297" customWidth="1"/>
    <col min="19" max="19" width="12.42578125" style="1297" customWidth="1"/>
    <col min="20" max="27" width="8.85546875" style="1297"/>
    <col min="28" max="28" width="0.85546875" style="1297" customWidth="1"/>
    <col min="29" max="16384" width="8.85546875" style="1297"/>
  </cols>
  <sheetData>
    <row r="1" spans="1:19" s="1308" customFormat="1" ht="32.25" customHeight="1">
      <c r="A1" s="75" t="s">
        <v>8669</v>
      </c>
      <c r="B1" s="1298" t="s">
        <v>8670</v>
      </c>
      <c r="C1" s="1299" t="s">
        <v>4736</v>
      </c>
      <c r="D1" s="1300" t="s">
        <v>8672</v>
      </c>
      <c r="E1" s="297" t="s">
        <v>8673</v>
      </c>
      <c r="F1" s="297" t="s">
        <v>8674</v>
      </c>
      <c r="G1" s="1301" t="s">
        <v>8160</v>
      </c>
      <c r="H1" s="1302" t="s">
        <v>10716</v>
      </c>
      <c r="I1" s="1302" t="s">
        <v>8161</v>
      </c>
      <c r="J1" s="1302" t="s">
        <v>8162</v>
      </c>
      <c r="K1" s="1303" t="s">
        <v>5622</v>
      </c>
      <c r="L1" s="2444" t="s">
        <v>8675</v>
      </c>
      <c r="M1" s="1304" t="s">
        <v>8676</v>
      </c>
      <c r="N1" s="2422" t="s">
        <v>8677</v>
      </c>
      <c r="O1" s="1306"/>
      <c r="P1" s="1307" t="s">
        <v>8163</v>
      </c>
      <c r="Q1" s="1308">
        <v>2011</v>
      </c>
      <c r="R1" s="1308">
        <v>2013</v>
      </c>
      <c r="S1" s="1308" t="s">
        <v>10718</v>
      </c>
    </row>
    <row r="2" spans="1:19" s="1308" customFormat="1" ht="231" hidden="1" customHeight="1">
      <c r="A2" s="75" t="s">
        <v>8678</v>
      </c>
      <c r="B2" s="294" t="s">
        <v>8679</v>
      </c>
      <c r="C2" s="295" t="s">
        <v>4736</v>
      </c>
      <c r="D2" s="296" t="s">
        <v>8672</v>
      </c>
      <c r="E2" s="297" t="s">
        <v>8673</v>
      </c>
      <c r="F2" s="297" t="s">
        <v>8674</v>
      </c>
      <c r="G2" s="1301" t="s">
        <v>8164</v>
      </c>
      <c r="H2" s="1301"/>
      <c r="I2" s="1301" t="s">
        <v>8161</v>
      </c>
      <c r="J2" s="726" t="s">
        <v>5625</v>
      </c>
      <c r="K2" s="299" t="s">
        <v>5626</v>
      </c>
      <c r="L2" s="83" t="s">
        <v>8680</v>
      </c>
      <c r="M2" s="83" t="s">
        <v>8681</v>
      </c>
      <c r="N2" s="83" t="s">
        <v>8682</v>
      </c>
      <c r="O2" s="1309"/>
      <c r="P2" s="1307"/>
    </row>
    <row r="3" spans="1:19" s="1308" customFormat="1" ht="115.5" hidden="1" customHeight="1">
      <c r="A3" s="75" t="s">
        <v>8678</v>
      </c>
      <c r="B3" s="294" t="s">
        <v>8683</v>
      </c>
      <c r="C3" s="295" t="s">
        <v>8684</v>
      </c>
      <c r="D3" s="296" t="s">
        <v>8672</v>
      </c>
      <c r="E3" s="297" t="s">
        <v>8673</v>
      </c>
      <c r="F3" s="297" t="s">
        <v>8674</v>
      </c>
      <c r="G3" s="1301" t="s">
        <v>8165</v>
      </c>
      <c r="H3" s="1301"/>
      <c r="I3" s="1301" t="s">
        <v>8166</v>
      </c>
      <c r="J3" s="726" t="s">
        <v>5628</v>
      </c>
      <c r="K3" s="299" t="s">
        <v>5629</v>
      </c>
      <c r="L3" s="86" t="s">
        <v>8685</v>
      </c>
      <c r="M3" s="86" t="s">
        <v>8686</v>
      </c>
      <c r="N3" s="86" t="s">
        <v>8687</v>
      </c>
      <c r="O3" s="1309"/>
      <c r="P3" s="1307"/>
    </row>
    <row r="6" spans="1:19" ht="45.75">
      <c r="A6" s="309" t="s">
        <v>8688</v>
      </c>
      <c r="B6" s="2314" t="s">
        <v>8561</v>
      </c>
      <c r="C6" s="2314"/>
      <c r="D6" s="2314"/>
      <c r="E6" s="2314"/>
      <c r="F6" s="2240"/>
      <c r="G6" s="2240"/>
      <c r="H6" s="2240"/>
      <c r="I6" s="2240"/>
      <c r="J6" s="2314"/>
      <c r="K6" s="2314"/>
      <c r="L6" s="2424"/>
      <c r="M6" s="2314"/>
      <c r="N6" s="2424"/>
      <c r="O6" s="1310"/>
    </row>
    <row r="7" spans="1:19" ht="45.75" hidden="1" customHeight="1">
      <c r="A7" s="309" t="s">
        <v>8689</v>
      </c>
      <c r="B7" s="2314" t="s">
        <v>8167</v>
      </c>
      <c r="C7" s="2314"/>
      <c r="D7" s="2314"/>
      <c r="E7" s="2314"/>
      <c r="F7" s="2314"/>
      <c r="G7" s="2314"/>
      <c r="H7" s="2314"/>
      <c r="I7" s="2314"/>
      <c r="J7" s="2314"/>
      <c r="K7" s="2314"/>
      <c r="L7" s="2314"/>
      <c r="M7" s="2314"/>
      <c r="N7" s="2314"/>
      <c r="O7" s="1310"/>
    </row>
    <row r="8" spans="1:19" ht="45.75" hidden="1" customHeight="1">
      <c r="A8" s="309" t="s">
        <v>8689</v>
      </c>
      <c r="B8" s="2314" t="s">
        <v>8168</v>
      </c>
      <c r="C8" s="2314"/>
      <c r="D8" s="2314"/>
      <c r="E8" s="2314"/>
      <c r="F8" s="2314"/>
      <c r="G8" s="2314"/>
      <c r="H8" s="2314"/>
      <c r="I8" s="2314"/>
      <c r="J8" s="2314"/>
      <c r="K8" s="2314"/>
      <c r="L8" s="2314"/>
      <c r="M8" s="2314"/>
      <c r="N8" s="2314"/>
      <c r="O8" s="1310"/>
    </row>
    <row r="10" spans="1:19" ht="14.25" thickBot="1"/>
    <row r="11" spans="1:19" ht="24" thickBot="1">
      <c r="A11" s="88" t="s">
        <v>8692</v>
      </c>
      <c r="B11" s="2247" t="s">
        <v>8563</v>
      </c>
      <c r="C11" s="2247"/>
      <c r="D11" s="2247"/>
      <c r="E11" s="2247"/>
      <c r="F11" s="2237"/>
      <c r="G11" s="2237"/>
      <c r="H11" s="2237"/>
      <c r="I11" s="2237"/>
      <c r="J11" s="2247"/>
      <c r="K11" s="2247"/>
      <c r="L11" s="2425"/>
      <c r="M11" s="2247"/>
      <c r="N11" s="2425"/>
      <c r="O11" s="1311"/>
      <c r="P11" s="1312"/>
    </row>
    <row r="12" spans="1:19" ht="23.25" hidden="1" customHeight="1">
      <c r="A12" s="88" t="s">
        <v>8690</v>
      </c>
      <c r="B12" s="2246" t="s">
        <v>8169</v>
      </c>
      <c r="C12" s="2245"/>
      <c r="D12" s="2245"/>
      <c r="E12" s="2245"/>
      <c r="F12" s="2245"/>
      <c r="G12" s="2245"/>
      <c r="H12" s="2245"/>
      <c r="I12" s="2245"/>
      <c r="J12" s="2245"/>
      <c r="K12" s="2245"/>
      <c r="L12" s="2245"/>
      <c r="M12" s="2245"/>
      <c r="N12" s="2245"/>
      <c r="O12" s="1311"/>
      <c r="P12" s="1312"/>
    </row>
    <row r="13" spans="1:19" ht="23.25" hidden="1" customHeight="1">
      <c r="A13" s="88" t="s">
        <v>8690</v>
      </c>
      <c r="B13" s="2244" t="s">
        <v>8170</v>
      </c>
      <c r="C13" s="2243"/>
      <c r="D13" s="2243"/>
      <c r="E13" s="2243"/>
      <c r="F13" s="2243"/>
      <c r="G13" s="2243"/>
      <c r="H13" s="2243"/>
      <c r="I13" s="2243"/>
      <c r="J13" s="2243"/>
      <c r="K13" s="2243"/>
      <c r="L13" s="2243"/>
      <c r="M13" s="2243"/>
      <c r="N13" s="2243"/>
      <c r="O13" s="1311"/>
      <c r="P13" s="1312"/>
    </row>
    <row r="14" spans="1:19" ht="13.5" hidden="1" customHeight="1">
      <c r="A14" s="541">
        <v>0</v>
      </c>
      <c r="B14" s="540" t="s">
        <v>8616</v>
      </c>
      <c r="C14" s="1313" t="s">
        <v>8171</v>
      </c>
      <c r="D14" s="687" t="s">
        <v>8172</v>
      </c>
      <c r="E14" s="1314"/>
      <c r="F14" s="1314"/>
      <c r="G14" s="1315"/>
      <c r="H14" s="1315"/>
      <c r="I14" s="1315" t="s">
        <v>8173</v>
      </c>
      <c r="J14" s="1315">
        <v>100</v>
      </c>
      <c r="K14" s="542" t="e">
        <f t="shared" ref="K14:K29" si="0">L14/J14</f>
        <v>#REF!</v>
      </c>
      <c r="L14" s="543" t="e">
        <f>#REF!*[2]коеф!$J$7+15</f>
        <v>#REF!</v>
      </c>
      <c r="M14" s="543"/>
      <c r="N14" s="1316"/>
      <c r="O14" s="1316"/>
      <c r="P14" s="261">
        <v>2.1</v>
      </c>
    </row>
    <row r="15" spans="1:19" ht="13.5" hidden="1" customHeight="1">
      <c r="A15" s="541">
        <v>0</v>
      </c>
      <c r="B15" s="540" t="s">
        <v>8616</v>
      </c>
      <c r="C15" s="1313" t="s">
        <v>8174</v>
      </c>
      <c r="D15" s="687" t="s">
        <v>8175</v>
      </c>
      <c r="E15" s="1314"/>
      <c r="F15" s="1314"/>
      <c r="G15" s="1315"/>
      <c r="H15" s="1315"/>
      <c r="I15" s="1315" t="s">
        <v>8173</v>
      </c>
      <c r="J15" s="1315">
        <v>100</v>
      </c>
      <c r="K15" s="542" t="e">
        <f t="shared" si="0"/>
        <v>#REF!</v>
      </c>
      <c r="L15" s="543" t="e">
        <f>#REF!*[2]коеф!$J$7+15</f>
        <v>#REF!</v>
      </c>
      <c r="M15" s="543"/>
      <c r="N15" s="1316"/>
      <c r="O15" s="1316"/>
      <c r="P15" s="261">
        <v>2.1</v>
      </c>
    </row>
    <row r="16" spans="1:19" ht="13.5" hidden="1" customHeight="1">
      <c r="A16" s="541">
        <v>0</v>
      </c>
      <c r="B16" s="540" t="s">
        <v>8616</v>
      </c>
      <c r="C16" s="1313" t="s">
        <v>8176</v>
      </c>
      <c r="D16" s="687" t="s">
        <v>8177</v>
      </c>
      <c r="E16" s="1314"/>
      <c r="F16" s="1314"/>
      <c r="G16" s="1315"/>
      <c r="H16" s="1315"/>
      <c r="I16" s="1315" t="s">
        <v>8173</v>
      </c>
      <c r="J16" s="1315">
        <v>100</v>
      </c>
      <c r="K16" s="542" t="e">
        <f t="shared" si="0"/>
        <v>#REF!</v>
      </c>
      <c r="L16" s="543" t="e">
        <f>#REF!*[2]коеф!$J$7+15</f>
        <v>#REF!</v>
      </c>
      <c r="M16" s="543"/>
      <c r="N16" s="1316"/>
      <c r="O16" s="1316"/>
      <c r="P16" s="261">
        <v>2.1</v>
      </c>
    </row>
    <row r="17" spans="1:256" ht="13.5" hidden="1" customHeight="1">
      <c r="A17" s="541">
        <v>0</v>
      </c>
      <c r="B17" s="540" t="s">
        <v>8616</v>
      </c>
      <c r="C17" s="1313" t="s">
        <v>8178</v>
      </c>
      <c r="D17" s="687" t="s">
        <v>8179</v>
      </c>
      <c r="E17" s="1314"/>
      <c r="F17" s="1314"/>
      <c r="G17" s="1315"/>
      <c r="H17" s="1315"/>
      <c r="I17" s="1315" t="s">
        <v>8173</v>
      </c>
      <c r="J17" s="1315">
        <v>100</v>
      </c>
      <c r="K17" s="542" t="e">
        <f t="shared" si="0"/>
        <v>#REF!</v>
      </c>
      <c r="L17" s="543" t="e">
        <f>#REF!*[2]коеф!$J$7+15</f>
        <v>#REF!</v>
      </c>
      <c r="M17" s="543"/>
      <c r="N17" s="1316"/>
      <c r="O17" s="1316"/>
      <c r="P17" s="261">
        <v>2.1</v>
      </c>
    </row>
    <row r="18" spans="1:256" ht="13.5" hidden="1" customHeight="1">
      <c r="A18" s="541">
        <v>0</v>
      </c>
      <c r="B18" s="256" t="s">
        <v>8616</v>
      </c>
      <c r="C18" s="1317" t="s">
        <v>8180</v>
      </c>
      <c r="D18" s="258" t="s">
        <v>8181</v>
      </c>
      <c r="E18" s="1318"/>
      <c r="F18" s="1318"/>
      <c r="G18" s="1319"/>
      <c r="H18" s="1319"/>
      <c r="I18" s="1319" t="s">
        <v>8173</v>
      </c>
      <c r="J18" s="1319">
        <v>100</v>
      </c>
      <c r="K18" s="565" t="e">
        <f t="shared" si="0"/>
        <v>#REF!</v>
      </c>
      <c r="L18" s="543" t="e">
        <f>#REF!*[2]коеф!$J$7+15</f>
        <v>#REF!</v>
      </c>
      <c r="M18" s="543"/>
      <c r="N18" s="1320"/>
      <c r="O18" s="1316"/>
      <c r="P18" s="261">
        <v>2.42</v>
      </c>
    </row>
    <row r="19" spans="1:256" ht="13.5" hidden="1" customHeight="1">
      <c r="A19" s="541">
        <v>0</v>
      </c>
      <c r="B19" s="256" t="s">
        <v>8616</v>
      </c>
      <c r="C19" s="1317" t="s">
        <v>8182</v>
      </c>
      <c r="D19" s="258" t="s">
        <v>8183</v>
      </c>
      <c r="E19" s="1318"/>
      <c r="F19" s="1318"/>
      <c r="G19" s="1319"/>
      <c r="H19" s="1319"/>
      <c r="I19" s="1319" t="s">
        <v>8173</v>
      </c>
      <c r="J19" s="1319">
        <v>100</v>
      </c>
      <c r="K19" s="565" t="e">
        <f t="shared" si="0"/>
        <v>#REF!</v>
      </c>
      <c r="L19" s="543" t="e">
        <f>#REF!*[2]коеф!$J$7+15</f>
        <v>#REF!</v>
      </c>
      <c r="M19" s="543"/>
      <c r="N19" s="1320"/>
      <c r="O19" s="1316"/>
      <c r="P19" s="261">
        <v>2.42</v>
      </c>
    </row>
    <row r="20" spans="1:256" ht="13.5" hidden="1" customHeight="1">
      <c r="A20" s="541">
        <v>0</v>
      </c>
      <c r="B20" s="256" t="s">
        <v>8616</v>
      </c>
      <c r="C20" s="1317" t="s">
        <v>8184</v>
      </c>
      <c r="D20" s="258" t="s">
        <v>8185</v>
      </c>
      <c r="E20" s="1318"/>
      <c r="F20" s="1318"/>
      <c r="G20" s="1319"/>
      <c r="H20" s="1319"/>
      <c r="I20" s="1319" t="s">
        <v>8173</v>
      </c>
      <c r="J20" s="1319">
        <v>100</v>
      </c>
      <c r="K20" s="565" t="e">
        <f t="shared" si="0"/>
        <v>#REF!</v>
      </c>
      <c r="L20" s="543" t="e">
        <f>#REF!*[2]коеф!$J$7+15</f>
        <v>#REF!</v>
      </c>
      <c r="M20" s="543"/>
      <c r="N20" s="1320"/>
      <c r="O20" s="1316"/>
      <c r="P20" s="261">
        <v>3.23</v>
      </c>
    </row>
    <row r="21" spans="1:256" ht="13.5" hidden="1" customHeight="1">
      <c r="A21" s="541">
        <v>0</v>
      </c>
      <c r="B21" s="256" t="s">
        <v>8616</v>
      </c>
      <c r="C21" s="1317" t="s">
        <v>8186</v>
      </c>
      <c r="D21" s="258" t="s">
        <v>8187</v>
      </c>
      <c r="E21" s="1318"/>
      <c r="F21" s="1318"/>
      <c r="G21" s="1319"/>
      <c r="H21" s="1319"/>
      <c r="I21" s="1319" t="s">
        <v>8173</v>
      </c>
      <c r="J21" s="1319">
        <v>100</v>
      </c>
      <c r="K21" s="565" t="e">
        <f t="shared" si="0"/>
        <v>#REF!</v>
      </c>
      <c r="L21" s="543" t="e">
        <f>#REF!*[2]коеф!$J$7+15</f>
        <v>#REF!</v>
      </c>
      <c r="M21" s="543"/>
      <c r="N21" s="1320"/>
      <c r="O21" s="1316"/>
      <c r="P21" s="261">
        <v>4.4800000000000004</v>
      </c>
    </row>
    <row r="22" spans="1:256" ht="13.5" hidden="1" customHeight="1">
      <c r="A22" s="541">
        <v>0</v>
      </c>
      <c r="B22" s="256" t="s">
        <v>8616</v>
      </c>
      <c r="C22" s="1317" t="s">
        <v>8188</v>
      </c>
      <c r="D22" s="258" t="s">
        <v>8189</v>
      </c>
      <c r="E22" s="1318"/>
      <c r="F22" s="1318"/>
      <c r="G22" s="1319"/>
      <c r="H22" s="1319"/>
      <c r="I22" s="1319" t="s">
        <v>8173</v>
      </c>
      <c r="J22" s="1319">
        <v>100</v>
      </c>
      <c r="K22" s="565" t="e">
        <f t="shared" si="0"/>
        <v>#REF!</v>
      </c>
      <c r="L22" s="543" t="e">
        <f>#REF!*[2]коеф!$J$7+15</f>
        <v>#REF!</v>
      </c>
      <c r="M22" s="543"/>
      <c r="N22" s="1320"/>
      <c r="O22" s="1316"/>
      <c r="P22" s="261">
        <v>4.4800000000000004</v>
      </c>
    </row>
    <row r="23" spans="1:256" ht="13.5" hidden="1" customHeight="1">
      <c r="A23" s="541">
        <v>0</v>
      </c>
      <c r="B23" s="256" t="s">
        <v>8616</v>
      </c>
      <c r="C23" s="1317" t="s">
        <v>8190</v>
      </c>
      <c r="D23" s="258" t="s">
        <v>8191</v>
      </c>
      <c r="E23" s="1318"/>
      <c r="F23" s="1318"/>
      <c r="G23" s="1319"/>
      <c r="H23" s="1319"/>
      <c r="I23" s="1319" t="s">
        <v>8173</v>
      </c>
      <c r="J23" s="1319">
        <v>100</v>
      </c>
      <c r="K23" s="565" t="e">
        <f t="shared" si="0"/>
        <v>#REF!</v>
      </c>
      <c r="L23" s="543" t="e">
        <f>#REF!*[2]коеф!$J$7+15</f>
        <v>#REF!</v>
      </c>
      <c r="M23" s="543"/>
      <c r="N23" s="1320"/>
      <c r="O23" s="1316"/>
      <c r="P23" s="261">
        <v>6.45</v>
      </c>
      <c r="IH23" s="261"/>
      <c r="II23" s="261"/>
      <c r="IJ23" s="261"/>
      <c r="IK23" s="261"/>
      <c r="IL23" s="261"/>
      <c r="IM23" s="261"/>
      <c r="IN23" s="261"/>
      <c r="IO23" s="261"/>
      <c r="IP23" s="261"/>
      <c r="IQ23" s="261"/>
      <c r="IR23" s="261"/>
      <c r="IS23" s="261"/>
      <c r="IT23" s="261"/>
      <c r="IU23" s="261"/>
      <c r="IV23" s="261"/>
    </row>
    <row r="24" spans="1:256" ht="13.5" hidden="1" customHeight="1">
      <c r="A24" s="541">
        <v>0</v>
      </c>
      <c r="B24" s="256" t="s">
        <v>8616</v>
      </c>
      <c r="C24" s="1317" t="s">
        <v>8192</v>
      </c>
      <c r="D24" s="258" t="s">
        <v>8193</v>
      </c>
      <c r="E24" s="1318"/>
      <c r="F24" s="1318"/>
      <c r="G24" s="1319"/>
      <c r="H24" s="1319"/>
      <c r="I24" s="1319" t="s">
        <v>8173</v>
      </c>
      <c r="J24" s="1319">
        <v>100</v>
      </c>
      <c r="K24" s="565" t="e">
        <f t="shared" si="0"/>
        <v>#REF!</v>
      </c>
      <c r="L24" s="543" t="e">
        <f>#REF!*[2]коеф!$J$7+15</f>
        <v>#REF!</v>
      </c>
      <c r="M24" s="543"/>
      <c r="N24" s="1320"/>
      <c r="O24" s="1316"/>
      <c r="P24" s="261">
        <v>6.45</v>
      </c>
      <c r="IH24" s="261"/>
      <c r="II24" s="261"/>
      <c r="IJ24" s="261"/>
      <c r="IK24" s="261"/>
      <c r="IL24" s="261"/>
      <c r="IM24" s="261"/>
      <c r="IN24" s="261"/>
      <c r="IO24" s="261"/>
      <c r="IP24" s="261"/>
      <c r="IQ24" s="261"/>
      <c r="IR24" s="261"/>
      <c r="IS24" s="261"/>
      <c r="IT24" s="261"/>
      <c r="IU24" s="261"/>
      <c r="IV24" s="261"/>
    </row>
    <row r="25" spans="1:256" ht="13.5" hidden="1" customHeight="1">
      <c r="A25" s="541">
        <v>0</v>
      </c>
      <c r="B25" s="256" t="s">
        <v>8616</v>
      </c>
      <c r="C25" s="1317" t="s">
        <v>8194</v>
      </c>
      <c r="D25" s="258" t="s">
        <v>8195</v>
      </c>
      <c r="E25" s="1318"/>
      <c r="F25" s="1318"/>
      <c r="G25" s="1319"/>
      <c r="H25" s="1319"/>
      <c r="I25" s="1319" t="s">
        <v>8173</v>
      </c>
      <c r="J25" s="1319">
        <v>100</v>
      </c>
      <c r="K25" s="565" t="e">
        <f t="shared" si="0"/>
        <v>#REF!</v>
      </c>
      <c r="L25" s="543" t="e">
        <f>#REF!*[2]коеф!$J$7+15</f>
        <v>#REF!</v>
      </c>
      <c r="M25" s="543"/>
      <c r="N25" s="1320"/>
      <c r="O25" s="1316"/>
      <c r="P25" s="261">
        <v>6.45</v>
      </c>
      <c r="IH25" s="261"/>
      <c r="II25" s="261"/>
      <c r="IJ25" s="261"/>
      <c r="IK25" s="261"/>
      <c r="IL25" s="261"/>
      <c r="IM25" s="261"/>
      <c r="IN25" s="261"/>
      <c r="IO25" s="261"/>
      <c r="IP25" s="261"/>
      <c r="IQ25" s="261"/>
      <c r="IR25" s="261"/>
      <c r="IS25" s="261"/>
      <c r="IT25" s="261"/>
      <c r="IU25" s="261"/>
      <c r="IV25" s="261"/>
    </row>
    <row r="26" spans="1:256" ht="13.5" hidden="1" customHeight="1">
      <c r="A26" s="541">
        <v>0</v>
      </c>
      <c r="B26" s="256" t="s">
        <v>8616</v>
      </c>
      <c r="C26" s="1317" t="s">
        <v>8196</v>
      </c>
      <c r="D26" s="258" t="s">
        <v>8197</v>
      </c>
      <c r="E26" s="1318"/>
      <c r="F26" s="1318"/>
      <c r="G26" s="1319"/>
      <c r="H26" s="1319"/>
      <c r="I26" s="1319" t="s">
        <v>8173</v>
      </c>
      <c r="J26" s="1319">
        <v>100</v>
      </c>
      <c r="K26" s="565" t="e">
        <f t="shared" si="0"/>
        <v>#REF!</v>
      </c>
      <c r="L26" s="543" t="e">
        <f>#REF!*[2]коеф!$J$7+15</f>
        <v>#REF!</v>
      </c>
      <c r="M26" s="543"/>
      <c r="N26" s="1320"/>
      <c r="O26" s="1316"/>
      <c r="P26" s="261">
        <v>6.45</v>
      </c>
      <c r="IH26" s="261"/>
      <c r="II26" s="261"/>
      <c r="IJ26" s="261"/>
      <c r="IK26" s="261"/>
      <c r="IL26" s="261"/>
      <c r="IM26" s="261"/>
      <c r="IN26" s="261"/>
      <c r="IO26" s="261"/>
      <c r="IP26" s="261"/>
      <c r="IQ26" s="261"/>
      <c r="IR26" s="261"/>
      <c r="IS26" s="261"/>
      <c r="IT26" s="261"/>
      <c r="IU26" s="261"/>
      <c r="IV26" s="261"/>
    </row>
    <row r="27" spans="1:256" ht="13.5" hidden="1" customHeight="1">
      <c r="A27" s="541">
        <v>0</v>
      </c>
      <c r="B27" s="256" t="s">
        <v>8616</v>
      </c>
      <c r="C27" s="1317" t="s">
        <v>8198</v>
      </c>
      <c r="D27" s="258" t="s">
        <v>8199</v>
      </c>
      <c r="E27" s="1318"/>
      <c r="F27" s="1318"/>
      <c r="G27" s="1319"/>
      <c r="H27" s="1319"/>
      <c r="I27" s="1319" t="s">
        <v>8173</v>
      </c>
      <c r="J27" s="1319">
        <v>100</v>
      </c>
      <c r="K27" s="565" t="e">
        <f t="shared" si="0"/>
        <v>#REF!</v>
      </c>
      <c r="L27" s="543" t="e">
        <f>#REF!*[2]коеф!$J$7+15</f>
        <v>#REF!</v>
      </c>
      <c r="M27" s="543"/>
      <c r="N27" s="1320"/>
      <c r="O27" s="1316"/>
      <c r="P27" s="261">
        <v>6.45</v>
      </c>
      <c r="IH27" s="261"/>
      <c r="II27" s="261"/>
      <c r="IJ27" s="261"/>
      <c r="IK27" s="261"/>
      <c r="IL27" s="261"/>
      <c r="IM27" s="261"/>
      <c r="IN27" s="261"/>
      <c r="IO27" s="261"/>
      <c r="IP27" s="261"/>
      <c r="IQ27" s="261"/>
      <c r="IR27" s="261"/>
      <c r="IS27" s="261"/>
      <c r="IT27" s="261"/>
      <c r="IU27" s="261"/>
      <c r="IV27" s="261"/>
    </row>
    <row r="28" spans="1:256" ht="13.5" hidden="1" customHeight="1">
      <c r="A28" s="541">
        <v>0</v>
      </c>
      <c r="B28" s="256" t="s">
        <v>8616</v>
      </c>
      <c r="C28" s="1317" t="s">
        <v>8200</v>
      </c>
      <c r="D28" s="258" t="s">
        <v>8201</v>
      </c>
      <c r="E28" s="1318"/>
      <c r="F28" s="1318"/>
      <c r="G28" s="1319"/>
      <c r="H28" s="1319"/>
      <c r="I28" s="1319" t="s">
        <v>8173</v>
      </c>
      <c r="J28" s="1319">
        <v>100</v>
      </c>
      <c r="K28" s="565" t="e">
        <f t="shared" si="0"/>
        <v>#REF!</v>
      </c>
      <c r="L28" s="543" t="e">
        <f>#REF!*[2]коеф!$J$7+15</f>
        <v>#REF!</v>
      </c>
      <c r="M28" s="543"/>
      <c r="N28" s="1320"/>
      <c r="O28" s="1316"/>
      <c r="P28" s="261">
        <v>6.45</v>
      </c>
      <c r="IH28" s="261"/>
      <c r="II28" s="261"/>
      <c r="IJ28" s="261"/>
      <c r="IK28" s="261"/>
      <c r="IL28" s="261"/>
      <c r="IM28" s="261"/>
      <c r="IN28" s="261"/>
      <c r="IO28" s="261"/>
      <c r="IP28" s="261"/>
      <c r="IQ28" s="261"/>
      <c r="IR28" s="261"/>
      <c r="IS28" s="261"/>
      <c r="IT28" s="261"/>
      <c r="IU28" s="261"/>
      <c r="IV28" s="261"/>
    </row>
    <row r="29" spans="1:256" ht="13.5" hidden="1" customHeight="1">
      <c r="A29" s="541">
        <v>0</v>
      </c>
      <c r="B29" s="614" t="s">
        <v>8616</v>
      </c>
      <c r="C29" s="1321" t="s">
        <v>8202</v>
      </c>
      <c r="D29" s="207" t="s">
        <v>8203</v>
      </c>
      <c r="E29" s="1345"/>
      <c r="F29" s="1345"/>
      <c r="G29" s="1322"/>
      <c r="H29" s="1322"/>
      <c r="I29" s="1322" t="s">
        <v>8173</v>
      </c>
      <c r="J29" s="1322">
        <v>100</v>
      </c>
      <c r="K29" s="605" t="e">
        <f t="shared" si="0"/>
        <v>#REF!</v>
      </c>
      <c r="L29" s="543" t="e">
        <f>#REF!*[2]коеф!$J$7+15</f>
        <v>#REF!</v>
      </c>
      <c r="M29" s="543"/>
      <c r="N29" s="1323"/>
      <c r="O29" s="1316"/>
      <c r="P29" s="261">
        <v>7.3</v>
      </c>
      <c r="IH29" s="261"/>
      <c r="II29" s="261"/>
      <c r="IJ29" s="261"/>
      <c r="IK29" s="261"/>
      <c r="IL29" s="261"/>
      <c r="IM29" s="261"/>
      <c r="IN29" s="261"/>
      <c r="IO29" s="261"/>
      <c r="IP29" s="261"/>
      <c r="IQ29" s="261"/>
      <c r="IR29" s="261"/>
      <c r="IS29" s="261"/>
      <c r="IT29" s="261"/>
      <c r="IU29" s="261"/>
      <c r="IV29" s="261"/>
    </row>
    <row r="30" spans="1:256" ht="27">
      <c r="A30" s="2273">
        <v>1</v>
      </c>
      <c r="B30" s="2272" t="s">
        <v>8625</v>
      </c>
      <c r="C30" s="2255" t="s">
        <v>10448</v>
      </c>
      <c r="D30" s="2130" t="s">
        <v>10700</v>
      </c>
      <c r="E30" s="2130" t="s">
        <v>10447</v>
      </c>
      <c r="F30" s="2313"/>
      <c r="G30" s="2132"/>
      <c r="H30" s="2132" t="s">
        <v>10456</v>
      </c>
      <c r="I30" s="2132" t="s">
        <v>8173</v>
      </c>
      <c r="J30" s="2132"/>
      <c r="K30" s="2310" t="e">
        <f>L30/J30</f>
        <v>#REF!</v>
      </c>
      <c r="L30" s="2426" t="e">
        <f>N30*#REF!</f>
        <v>#REF!</v>
      </c>
      <c r="M30" s="2270"/>
      <c r="N30" s="2426" t="e">
        <f>R30*#REF!+0.5</f>
        <v>#REF!</v>
      </c>
      <c r="O30" s="2341"/>
      <c r="P30" s="261"/>
      <c r="IH30" s="261"/>
      <c r="II30" s="261"/>
      <c r="IJ30" s="261"/>
      <c r="IK30" s="261"/>
      <c r="IL30" s="261"/>
      <c r="IM30" s="261"/>
      <c r="IN30" s="261"/>
      <c r="IO30" s="261"/>
      <c r="IP30" s="261"/>
      <c r="IQ30" s="261"/>
      <c r="IR30" s="261"/>
      <c r="IS30" s="261"/>
      <c r="IT30" s="261"/>
      <c r="IU30" s="261"/>
      <c r="IV30" s="261"/>
    </row>
    <row r="31" spans="1:256" ht="27">
      <c r="A31" s="2273">
        <v>1</v>
      </c>
      <c r="B31" s="2272" t="s">
        <v>8625</v>
      </c>
      <c r="C31" s="2255" t="s">
        <v>10446</v>
      </c>
      <c r="D31" s="2311" t="s">
        <v>10703</v>
      </c>
      <c r="E31" s="2130" t="s">
        <v>10445</v>
      </c>
      <c r="F31" s="2313"/>
      <c r="G31" s="2132"/>
      <c r="H31" s="2132" t="s">
        <v>10456</v>
      </c>
      <c r="I31" s="2132" t="s">
        <v>8173</v>
      </c>
      <c r="J31" s="2132"/>
      <c r="K31" s="2310" t="e">
        <f t="shared" ref="K31:K37" si="1">L31/J31</f>
        <v>#REF!</v>
      </c>
      <c r="L31" s="2426" t="e">
        <f>N31*#REF!</f>
        <v>#REF!</v>
      </c>
      <c r="M31" s="2270"/>
      <c r="N31" s="2426" t="e">
        <f>R31*#REF!+0.5</f>
        <v>#REF!</v>
      </c>
      <c r="O31" s="2341"/>
      <c r="P31" s="261"/>
      <c r="IH31" s="261"/>
      <c r="II31" s="261"/>
      <c r="IJ31" s="261"/>
      <c r="IK31" s="261"/>
      <c r="IL31" s="261"/>
      <c r="IM31" s="261"/>
      <c r="IN31" s="261"/>
      <c r="IO31" s="261"/>
      <c r="IP31" s="261"/>
      <c r="IQ31" s="261"/>
      <c r="IR31" s="261"/>
      <c r="IS31" s="261"/>
      <c r="IT31" s="261"/>
      <c r="IU31" s="261"/>
      <c r="IV31" s="261"/>
    </row>
    <row r="32" spans="1:256" ht="27">
      <c r="A32" s="2273">
        <v>1</v>
      </c>
      <c r="B32" s="2272" t="s">
        <v>8625</v>
      </c>
      <c r="C32" s="2255" t="s">
        <v>10444</v>
      </c>
      <c r="D32" s="2311" t="s">
        <v>10699</v>
      </c>
      <c r="E32" s="2130" t="s">
        <v>10443</v>
      </c>
      <c r="F32" s="2313"/>
      <c r="G32" s="2132"/>
      <c r="H32" s="2132" t="s">
        <v>10456</v>
      </c>
      <c r="I32" s="2132" t="s">
        <v>8173</v>
      </c>
      <c r="J32" s="2132"/>
      <c r="K32" s="2310" t="e">
        <f t="shared" si="1"/>
        <v>#REF!</v>
      </c>
      <c r="L32" s="2426" t="e">
        <f>N32*#REF!</f>
        <v>#REF!</v>
      </c>
      <c r="M32" s="2270"/>
      <c r="N32" s="2426" t="e">
        <f>R32*#REF!+0.5</f>
        <v>#REF!</v>
      </c>
      <c r="O32" s="2341"/>
      <c r="P32" s="261"/>
      <c r="IH32" s="261"/>
      <c r="II32" s="261"/>
      <c r="IJ32" s="261"/>
      <c r="IK32" s="261"/>
      <c r="IL32" s="261"/>
      <c r="IM32" s="261"/>
      <c r="IN32" s="261"/>
      <c r="IO32" s="261"/>
      <c r="IP32" s="261"/>
      <c r="IQ32" s="261"/>
      <c r="IR32" s="261"/>
      <c r="IS32" s="261"/>
      <c r="IT32" s="261"/>
      <c r="IU32" s="261"/>
      <c r="IV32" s="261"/>
    </row>
    <row r="33" spans="1:256" ht="40.5">
      <c r="A33" s="2273">
        <v>1</v>
      </c>
      <c r="B33" s="2272" t="s">
        <v>8625</v>
      </c>
      <c r="C33" s="2255" t="s">
        <v>10442</v>
      </c>
      <c r="D33" s="2130" t="s">
        <v>10701</v>
      </c>
      <c r="E33" s="2130" t="s">
        <v>10441</v>
      </c>
      <c r="F33" s="2313"/>
      <c r="G33" s="2132"/>
      <c r="H33" s="2132" t="s">
        <v>10456</v>
      </c>
      <c r="I33" s="2132" t="s">
        <v>8173</v>
      </c>
      <c r="J33" s="2132">
        <v>100</v>
      </c>
      <c r="K33" s="2310" t="e">
        <f t="shared" si="1"/>
        <v>#REF!</v>
      </c>
      <c r="L33" s="2426" t="e">
        <f>N33*#REF!</f>
        <v>#REF!</v>
      </c>
      <c r="M33" s="2270"/>
      <c r="N33" s="2426" t="e">
        <f>R33*#REF!+0.5</f>
        <v>#REF!</v>
      </c>
      <c r="O33" s="2341"/>
      <c r="P33" s="261"/>
      <c r="R33" s="1297">
        <v>5.43</v>
      </c>
      <c r="IH33" s="261"/>
      <c r="II33" s="261"/>
      <c r="IJ33" s="261"/>
      <c r="IK33" s="261"/>
      <c r="IL33" s="261"/>
      <c r="IM33" s="261"/>
      <c r="IN33" s="261"/>
      <c r="IO33" s="261"/>
      <c r="IP33" s="261"/>
      <c r="IQ33" s="261"/>
      <c r="IR33" s="261"/>
      <c r="IS33" s="261"/>
      <c r="IT33" s="261"/>
      <c r="IU33" s="261"/>
      <c r="IV33" s="261"/>
    </row>
    <row r="34" spans="1:256" ht="40.5">
      <c r="A34" s="2273">
        <v>1</v>
      </c>
      <c r="B34" s="2272" t="s">
        <v>8625</v>
      </c>
      <c r="C34" s="2255" t="s">
        <v>10440</v>
      </c>
      <c r="D34" s="2130" t="s">
        <v>10701</v>
      </c>
      <c r="E34" s="2130" t="s">
        <v>10439</v>
      </c>
      <c r="F34" s="2313"/>
      <c r="G34" s="2132"/>
      <c r="H34" s="2132" t="s">
        <v>10456</v>
      </c>
      <c r="I34" s="2132" t="s">
        <v>8173</v>
      </c>
      <c r="J34" s="2132"/>
      <c r="K34" s="2310" t="e">
        <f t="shared" si="1"/>
        <v>#REF!</v>
      </c>
      <c r="L34" s="2426" t="e">
        <f>N34*#REF!</f>
        <v>#REF!</v>
      </c>
      <c r="M34" s="2270"/>
      <c r="N34" s="2426" t="e">
        <f>R34*#REF!+0.5</f>
        <v>#REF!</v>
      </c>
      <c r="O34" s="2341"/>
      <c r="P34" s="261"/>
      <c r="IH34" s="261"/>
      <c r="II34" s="261"/>
      <c r="IJ34" s="261"/>
      <c r="IK34" s="261"/>
      <c r="IL34" s="261"/>
      <c r="IM34" s="261"/>
      <c r="IN34" s="261"/>
      <c r="IO34" s="261"/>
      <c r="IP34" s="261"/>
      <c r="IQ34" s="261"/>
      <c r="IR34" s="261"/>
      <c r="IS34" s="261"/>
      <c r="IT34" s="261"/>
      <c r="IU34" s="261"/>
      <c r="IV34" s="261"/>
    </row>
    <row r="35" spans="1:256" ht="27">
      <c r="A35" s="2273">
        <v>1</v>
      </c>
      <c r="B35" s="2272" t="s">
        <v>8625</v>
      </c>
      <c r="C35" s="2255" t="s">
        <v>10438</v>
      </c>
      <c r="D35" s="2130" t="s">
        <v>10702</v>
      </c>
      <c r="E35" s="2130" t="s">
        <v>10437</v>
      </c>
      <c r="F35" s="2313"/>
      <c r="G35" s="2132"/>
      <c r="H35" s="2132" t="s">
        <v>10456</v>
      </c>
      <c r="I35" s="2132" t="s">
        <v>8173</v>
      </c>
      <c r="J35" s="2132">
        <v>100</v>
      </c>
      <c r="K35" s="2310" t="e">
        <f t="shared" si="1"/>
        <v>#REF!</v>
      </c>
      <c r="L35" s="2426" t="e">
        <f>N35*#REF!</f>
        <v>#REF!</v>
      </c>
      <c r="M35" s="2270"/>
      <c r="N35" s="2426" t="e">
        <f>R35*#REF!+0.5</f>
        <v>#REF!</v>
      </c>
      <c r="O35" s="2341"/>
      <c r="P35" s="261"/>
      <c r="R35" s="1297">
        <v>11.45</v>
      </c>
      <c r="IH35" s="261"/>
      <c r="II35" s="261"/>
      <c r="IJ35" s="261"/>
      <c r="IK35" s="261"/>
      <c r="IL35" s="261"/>
      <c r="IM35" s="261"/>
      <c r="IN35" s="261"/>
      <c r="IO35" s="261"/>
      <c r="IP35" s="261"/>
      <c r="IQ35" s="261"/>
      <c r="IR35" s="261"/>
      <c r="IS35" s="261"/>
      <c r="IT35" s="261"/>
      <c r="IU35" s="261"/>
      <c r="IV35" s="261"/>
    </row>
    <row r="36" spans="1:256" ht="27">
      <c r="A36" s="2273">
        <v>1</v>
      </c>
      <c r="B36" s="2272" t="s">
        <v>8625</v>
      </c>
      <c r="C36" s="2255" t="s">
        <v>10444</v>
      </c>
      <c r="D36" s="2311" t="s">
        <v>10699</v>
      </c>
      <c r="E36" s="2132" t="s">
        <v>10456</v>
      </c>
      <c r="F36" s="2132" t="s">
        <v>8173</v>
      </c>
      <c r="G36" s="2132"/>
      <c r="H36" s="2132" t="s">
        <v>10456</v>
      </c>
      <c r="I36" s="2132" t="s">
        <v>8173</v>
      </c>
      <c r="J36" s="1297"/>
      <c r="K36" s="2310" t="e">
        <v>#DIV/0!</v>
      </c>
      <c r="L36" s="2426">
        <v>5.67</v>
      </c>
      <c r="M36" s="2270"/>
      <c r="N36" s="2426">
        <v>0.5</v>
      </c>
      <c r="O36" s="2341"/>
      <c r="P36" s="261"/>
      <c r="IH36" s="261"/>
      <c r="II36" s="261"/>
      <c r="IJ36" s="261"/>
      <c r="IK36" s="261"/>
      <c r="IL36" s="261"/>
      <c r="IM36" s="261"/>
      <c r="IN36" s="261"/>
      <c r="IO36" s="261"/>
      <c r="IP36" s="261"/>
      <c r="IQ36" s="261"/>
      <c r="IR36" s="261"/>
      <c r="IS36" s="261"/>
      <c r="IT36" s="261"/>
      <c r="IU36" s="261"/>
      <c r="IV36" s="261"/>
    </row>
    <row r="37" spans="1:256" ht="42" customHeight="1">
      <c r="A37" s="2273">
        <v>1</v>
      </c>
      <c r="B37" s="2272" t="s">
        <v>8625</v>
      </c>
      <c r="C37" s="2255" t="s">
        <v>8204</v>
      </c>
      <c r="D37" s="2311" t="s">
        <v>10699</v>
      </c>
      <c r="E37" s="2294" t="s">
        <v>8206</v>
      </c>
      <c r="F37" s="2311" t="s">
        <v>8207</v>
      </c>
      <c r="G37" s="2132"/>
      <c r="H37" s="2132" t="s">
        <v>10456</v>
      </c>
      <c r="I37" s="2132" t="s">
        <v>8173</v>
      </c>
      <c r="J37" s="2132">
        <v>100</v>
      </c>
      <c r="K37" s="2310" t="e">
        <f t="shared" si="1"/>
        <v>#REF!</v>
      </c>
      <c r="L37" s="2426" t="e">
        <f>N37*#REF!</f>
        <v>#REF!</v>
      </c>
      <c r="M37" s="2270"/>
      <c r="N37" s="2426" t="e">
        <f>R37*#REF!+0.5</f>
        <v>#REF!</v>
      </c>
      <c r="O37" s="2342"/>
      <c r="P37" s="1312">
        <v>5.68</v>
      </c>
      <c r="Q37" s="1312">
        <v>5.68</v>
      </c>
      <c r="R37" s="1297">
        <v>5.15</v>
      </c>
      <c r="IH37" s="261"/>
      <c r="II37" s="261"/>
      <c r="IJ37" s="261"/>
      <c r="IK37" s="261"/>
      <c r="IL37" s="261"/>
      <c r="IM37" s="261"/>
      <c r="IN37" s="261"/>
      <c r="IO37" s="261"/>
      <c r="IP37" s="261"/>
      <c r="IQ37" s="261"/>
      <c r="IR37" s="261"/>
      <c r="IS37" s="261"/>
      <c r="IT37" s="261"/>
      <c r="IU37" s="261"/>
      <c r="IV37" s="261"/>
    </row>
    <row r="38" spans="1:256" ht="166.5" hidden="1" customHeight="1">
      <c r="A38" s="600">
        <v>0</v>
      </c>
      <c r="B38" s="597" t="s">
        <v>8625</v>
      </c>
      <c r="C38" s="1327">
        <v>0</v>
      </c>
      <c r="D38" s="94" t="s">
        <v>8209</v>
      </c>
      <c r="E38" s="1408" t="s">
        <v>8210</v>
      </c>
      <c r="F38" s="2309" t="s">
        <v>6633</v>
      </c>
      <c r="G38" s="1329"/>
      <c r="H38" s="1329"/>
      <c r="I38" s="1329" t="s">
        <v>8173</v>
      </c>
      <c r="J38" s="1329">
        <v>100</v>
      </c>
      <c r="K38" s="601">
        <f t="shared" ref="K38:K50" si="2">L38/J38</f>
        <v>1.470349482</v>
      </c>
      <c r="L38" s="617">
        <f>N38*[2]коеф!$L$7</f>
        <v>147.0349482</v>
      </c>
      <c r="M38" s="1330"/>
      <c r="N38" s="609">
        <f>Q38*[2]коеф!$P$33+0.5</f>
        <v>13.40948</v>
      </c>
      <c r="O38" s="544"/>
      <c r="P38" s="1312">
        <v>6.01</v>
      </c>
      <c r="Q38" s="1312">
        <v>6.01</v>
      </c>
      <c r="IH38" s="261"/>
      <c r="II38" s="261"/>
      <c r="IJ38" s="261"/>
      <c r="IK38" s="261"/>
      <c r="IL38" s="261"/>
      <c r="IM38" s="261"/>
      <c r="IN38" s="261"/>
      <c r="IO38" s="261"/>
      <c r="IP38" s="261"/>
      <c r="IQ38" s="261"/>
      <c r="IR38" s="261"/>
      <c r="IS38" s="261"/>
      <c r="IT38" s="261"/>
      <c r="IU38" s="261"/>
      <c r="IV38" s="261"/>
    </row>
    <row r="39" spans="1:256" ht="153" hidden="1" customHeight="1">
      <c r="A39" s="600">
        <v>0</v>
      </c>
      <c r="B39" s="597" t="s">
        <v>8622</v>
      </c>
      <c r="C39" s="1327" t="s">
        <v>6634</v>
      </c>
      <c r="D39" s="612" t="s">
        <v>6635</v>
      </c>
      <c r="E39" s="1331" t="s">
        <v>6636</v>
      </c>
      <c r="F39" s="805" t="s">
        <v>6637</v>
      </c>
      <c r="G39" s="1332"/>
      <c r="H39" s="1332"/>
      <c r="I39" s="1329" t="s">
        <v>8173</v>
      </c>
      <c r="J39" s="1329">
        <v>100</v>
      </c>
      <c r="K39" s="601">
        <f t="shared" si="2"/>
        <v>1.8144664230000001</v>
      </c>
      <c r="L39" s="617">
        <f>M39*[2]коеф!$J$7</f>
        <v>181.44664230000001</v>
      </c>
      <c r="M39" s="1333">
        <f>P39*[2]коеф!$P$67</f>
        <v>21.707000000000001</v>
      </c>
      <c r="N39" s="609"/>
      <c r="O39" s="544"/>
      <c r="P39" s="1312">
        <v>7</v>
      </c>
      <c r="IH39" s="261"/>
      <c r="II39" s="261"/>
      <c r="IJ39" s="261"/>
      <c r="IK39" s="261"/>
      <c r="IL39" s="261"/>
      <c r="IM39" s="261"/>
      <c r="IN39" s="261"/>
      <c r="IO39" s="261"/>
      <c r="IP39" s="261"/>
      <c r="IQ39" s="261"/>
      <c r="IR39" s="261"/>
      <c r="IS39" s="261"/>
      <c r="IT39" s="261"/>
      <c r="IU39" s="261"/>
      <c r="IV39" s="261"/>
    </row>
    <row r="40" spans="1:256" ht="140.25" hidden="1" customHeight="1">
      <c r="A40" s="600">
        <v>0</v>
      </c>
      <c r="B40" s="597" t="s">
        <v>8616</v>
      </c>
      <c r="C40" s="1327" t="s">
        <v>6638</v>
      </c>
      <c r="D40" s="612" t="s">
        <v>6639</v>
      </c>
      <c r="E40" s="1334" t="s">
        <v>6640</v>
      </c>
      <c r="F40" s="1334" t="s">
        <v>6641</v>
      </c>
      <c r="G40" s="1335"/>
      <c r="H40" s="1335"/>
      <c r="I40" s="1329" t="s">
        <v>8173</v>
      </c>
      <c r="J40" s="1329">
        <v>100</v>
      </c>
      <c r="K40" s="601" t="e">
        <f t="shared" si="2"/>
        <v>#REF!</v>
      </c>
      <c r="L40" s="617" t="e">
        <f>#REF!*[2]коеф!$J$7+15</f>
        <v>#REF!</v>
      </c>
      <c r="M40" s="617"/>
      <c r="N40" s="1336"/>
      <c r="O40" s="1316"/>
      <c r="P40" s="261">
        <v>8.35</v>
      </c>
      <c r="IH40" s="261"/>
      <c r="II40" s="261"/>
      <c r="IJ40" s="261"/>
      <c r="IK40" s="261"/>
      <c r="IL40" s="261"/>
      <c r="IM40" s="261"/>
      <c r="IN40" s="261"/>
      <c r="IO40" s="261"/>
      <c r="IP40" s="261"/>
      <c r="IQ40" s="261"/>
      <c r="IR40" s="261"/>
      <c r="IS40" s="261"/>
      <c r="IT40" s="261"/>
      <c r="IU40" s="261"/>
      <c r="IV40" s="261"/>
    </row>
    <row r="41" spans="1:256" ht="25.5" hidden="1" customHeight="1">
      <c r="A41" s="600">
        <v>0</v>
      </c>
      <c r="B41" s="1337" t="s">
        <v>8616</v>
      </c>
      <c r="C41" s="1338" t="s">
        <v>6642</v>
      </c>
      <c r="D41" s="1339" t="s">
        <v>6643</v>
      </c>
      <c r="E41" s="1340"/>
      <c r="F41" s="1340"/>
      <c r="G41" s="1341"/>
      <c r="H41" s="1342"/>
      <c r="I41" s="1342" t="s">
        <v>8173</v>
      </c>
      <c r="J41" s="1342">
        <v>100</v>
      </c>
      <c r="K41" s="1343" t="e">
        <f t="shared" si="2"/>
        <v>#REF!</v>
      </c>
      <c r="L41" s="543" t="e">
        <f>#REF!*[2]коеф!$J$7+15</f>
        <v>#REF!</v>
      </c>
      <c r="M41" s="543"/>
      <c r="N41" s="1344"/>
      <c r="O41" s="1316"/>
      <c r="P41" s="261">
        <v>9.6999999999999993</v>
      </c>
      <c r="IH41" s="261"/>
      <c r="II41" s="261"/>
      <c r="IJ41" s="261"/>
      <c r="IK41" s="261"/>
      <c r="IL41" s="261"/>
      <c r="IM41" s="261"/>
      <c r="IN41" s="261"/>
      <c r="IO41" s="261"/>
      <c r="IP41" s="261"/>
      <c r="IQ41" s="261"/>
      <c r="IR41" s="261"/>
      <c r="IS41" s="261"/>
      <c r="IT41" s="261"/>
      <c r="IU41" s="261"/>
      <c r="IV41" s="261"/>
    </row>
    <row r="42" spans="1:256" s="261" customFormat="1" ht="13.5" hidden="1" customHeight="1">
      <c r="A42" s="259">
        <v>0</v>
      </c>
      <c r="B42" s="256" t="s">
        <v>8622</v>
      </c>
      <c r="C42" s="1317" t="s">
        <v>6644</v>
      </c>
      <c r="D42" s="258" t="s">
        <v>6645</v>
      </c>
      <c r="E42" s="1318" t="s">
        <v>6646</v>
      </c>
      <c r="F42" s="1318"/>
      <c r="G42" s="1319"/>
      <c r="H42" s="1319"/>
      <c r="I42" s="1319" t="s">
        <v>8173</v>
      </c>
      <c r="J42" s="1319">
        <v>25</v>
      </c>
      <c r="K42" s="565">
        <f t="shared" si="2"/>
        <v>0.6</v>
      </c>
      <c r="L42" s="566">
        <f>P42*[2]коеф!$J$67+15</f>
        <v>15</v>
      </c>
      <c r="M42" s="566"/>
      <c r="N42" s="1320"/>
      <c r="O42" s="1316"/>
      <c r="P42" s="1312"/>
    </row>
    <row r="43" spans="1:256" s="261" customFormat="1" ht="13.5" hidden="1" customHeight="1">
      <c r="A43" s="259">
        <v>0</v>
      </c>
      <c r="B43" s="256" t="s">
        <v>8622</v>
      </c>
      <c r="C43" s="1317" t="s">
        <v>8487</v>
      </c>
      <c r="D43" s="258" t="s">
        <v>6647</v>
      </c>
      <c r="E43" s="1318" t="s">
        <v>6648</v>
      </c>
      <c r="F43" s="1318"/>
      <c r="G43" s="1319"/>
      <c r="H43" s="1319"/>
      <c r="I43" s="1319"/>
      <c r="J43" s="1319">
        <v>60</v>
      </c>
      <c r="K43" s="565">
        <f t="shared" si="2"/>
        <v>0.25</v>
      </c>
      <c r="L43" s="566">
        <f>P43*[2]коеф!$J$67+15</f>
        <v>15</v>
      </c>
      <c r="M43" s="566"/>
      <c r="N43" s="1320"/>
      <c r="O43" s="1316"/>
      <c r="P43" s="1312">
        <v>38</v>
      </c>
    </row>
    <row r="44" spans="1:256" s="261" customFormat="1" ht="13.5" hidden="1" customHeight="1">
      <c r="A44" s="259">
        <v>0</v>
      </c>
      <c r="B44" s="256" t="s">
        <v>8622</v>
      </c>
      <c r="C44" s="1317" t="s">
        <v>8484</v>
      </c>
      <c r="D44" s="258" t="s">
        <v>6649</v>
      </c>
      <c r="E44" s="1318" t="s">
        <v>6650</v>
      </c>
      <c r="F44" s="1318"/>
      <c r="G44" s="1319"/>
      <c r="H44" s="1319"/>
      <c r="I44" s="1319"/>
      <c r="J44" s="1319">
        <v>240</v>
      </c>
      <c r="K44" s="565">
        <f t="shared" si="2"/>
        <v>6.25E-2</v>
      </c>
      <c r="L44" s="566">
        <f>P44*[2]коеф!$J$67+15</f>
        <v>15</v>
      </c>
      <c r="M44" s="566"/>
      <c r="N44" s="1320"/>
      <c r="O44" s="1316"/>
      <c r="P44" s="1312">
        <v>76.900000000000006</v>
      </c>
    </row>
    <row r="45" spans="1:256" s="261" customFormat="1" ht="13.5" hidden="1" customHeight="1">
      <c r="A45" s="259">
        <v>0</v>
      </c>
      <c r="B45" s="256" t="s">
        <v>8622</v>
      </c>
      <c r="C45" s="1317" t="s">
        <v>8491</v>
      </c>
      <c r="D45" s="258" t="s">
        <v>6651</v>
      </c>
      <c r="E45" s="1318" t="s">
        <v>6652</v>
      </c>
      <c r="F45" s="1318"/>
      <c r="G45" s="1319"/>
      <c r="H45" s="1319"/>
      <c r="I45" s="1319"/>
      <c r="J45" s="1319">
        <v>60</v>
      </c>
      <c r="K45" s="565">
        <f t="shared" si="2"/>
        <v>0.25</v>
      </c>
      <c r="L45" s="566">
        <f>P45*[2]коеф!$J$67+15</f>
        <v>15</v>
      </c>
      <c r="M45" s="566"/>
      <c r="N45" s="1320"/>
      <c r="O45" s="1316"/>
      <c r="P45" s="1312">
        <v>38</v>
      </c>
    </row>
    <row r="46" spans="1:256" s="261" customFormat="1" ht="13.5" hidden="1" customHeight="1">
      <c r="A46" s="259">
        <v>0</v>
      </c>
      <c r="B46" s="614" t="s">
        <v>8622</v>
      </c>
      <c r="C46" s="1321" t="s">
        <v>8489</v>
      </c>
      <c r="D46" s="207" t="s">
        <v>6653</v>
      </c>
      <c r="E46" s="1345" t="s">
        <v>6654</v>
      </c>
      <c r="F46" s="1345"/>
      <c r="G46" s="1322"/>
      <c r="H46" s="1322"/>
      <c r="I46" s="1322"/>
      <c r="J46" s="1322">
        <v>240</v>
      </c>
      <c r="K46" s="605">
        <f t="shared" si="2"/>
        <v>6.25E-2</v>
      </c>
      <c r="L46" s="606">
        <f>P46*[2]коеф!$J$67+15</f>
        <v>15</v>
      </c>
      <c r="M46" s="606"/>
      <c r="N46" s="1323"/>
      <c r="O46" s="1316"/>
      <c r="P46" s="1312">
        <v>70.7</v>
      </c>
    </row>
    <row r="47" spans="1:256" s="261" customFormat="1" ht="13.5" hidden="1" customHeight="1">
      <c r="A47" s="259">
        <v>0</v>
      </c>
      <c r="B47" s="256" t="s">
        <v>8622</v>
      </c>
      <c r="C47" s="1317" t="s">
        <v>8495</v>
      </c>
      <c r="D47" s="258" t="s">
        <v>6655</v>
      </c>
      <c r="E47" s="1318" t="s">
        <v>6656</v>
      </c>
      <c r="F47" s="1318" t="s">
        <v>6657</v>
      </c>
      <c r="G47" s="1319"/>
      <c r="H47" s="1319"/>
      <c r="I47" s="1319"/>
      <c r="J47" s="1319">
        <v>60</v>
      </c>
      <c r="K47" s="565" t="e">
        <f t="shared" si="2"/>
        <v>#REF!</v>
      </c>
      <c r="L47" s="566" t="e">
        <f>#REF!*[2]коеф!$J$7</f>
        <v>#REF!</v>
      </c>
      <c r="M47" s="566"/>
      <c r="N47" s="1320"/>
      <c r="O47" s="1316"/>
      <c r="P47" s="1312">
        <v>38</v>
      </c>
    </row>
    <row r="48" spans="1:256" s="261" customFormat="1" ht="13.5" hidden="1" customHeight="1">
      <c r="A48" s="259">
        <v>0</v>
      </c>
      <c r="B48" s="597" t="s">
        <v>8622</v>
      </c>
      <c r="C48" s="1327" t="s">
        <v>8493</v>
      </c>
      <c r="D48" s="598" t="s">
        <v>6658</v>
      </c>
      <c r="E48" s="1346" t="s">
        <v>6659</v>
      </c>
      <c r="F48" s="1346"/>
      <c r="G48" s="1329"/>
      <c r="H48" s="1329"/>
      <c r="I48" s="1329"/>
      <c r="J48" s="1329">
        <v>240</v>
      </c>
      <c r="K48" s="601">
        <f t="shared" si="2"/>
        <v>6.25E-2</v>
      </c>
      <c r="L48" s="617">
        <f>P48*[2]коеф!$J$67+15</f>
        <v>15</v>
      </c>
      <c r="M48" s="617"/>
      <c r="N48" s="1336"/>
      <c r="O48" s="1316"/>
      <c r="P48" s="1312">
        <v>68</v>
      </c>
    </row>
    <row r="49" spans="1:256" s="293" customFormat="1" ht="13.5" hidden="1" customHeight="1">
      <c r="A49" s="259">
        <v>0</v>
      </c>
      <c r="B49" s="401" t="s">
        <v>8622</v>
      </c>
      <c r="C49" s="466" t="s">
        <v>8479</v>
      </c>
      <c r="D49" s="1347" t="s">
        <v>6660</v>
      </c>
      <c r="E49" s="442"/>
      <c r="F49" s="442"/>
      <c r="G49" s="442"/>
      <c r="H49" s="442"/>
      <c r="I49" s="392"/>
      <c r="J49" s="392">
        <v>60</v>
      </c>
      <c r="K49" s="446">
        <f t="shared" si="2"/>
        <v>0.25</v>
      </c>
      <c r="L49" s="1348">
        <f>P49*[2]коеф!$J$67+15</f>
        <v>15</v>
      </c>
      <c r="M49" s="1348"/>
      <c r="N49" s="1348"/>
      <c r="O49" s="535"/>
      <c r="P49" s="328">
        <v>70.7</v>
      </c>
      <c r="Q49" s="1349"/>
      <c r="R49" s="1350"/>
      <c r="S49" s="1351"/>
      <c r="T49" s="654"/>
      <c r="U49" s="656"/>
      <c r="V49" s="656"/>
      <c r="W49" s="656"/>
      <c r="X49" s="656"/>
    </row>
    <row r="50" spans="1:256" s="293" customFormat="1" ht="13.5" hidden="1" customHeight="1">
      <c r="A50" s="259">
        <v>0</v>
      </c>
      <c r="B50" s="401" t="s">
        <v>8622</v>
      </c>
      <c r="C50" s="466" t="s">
        <v>8482</v>
      </c>
      <c r="D50" s="1347" t="s">
        <v>6661</v>
      </c>
      <c r="E50" s="442"/>
      <c r="F50" s="442"/>
      <c r="G50" s="442"/>
      <c r="H50" s="442"/>
      <c r="I50" s="392"/>
      <c r="J50" s="392">
        <v>60</v>
      </c>
      <c r="K50" s="446">
        <f t="shared" si="2"/>
        <v>0.25</v>
      </c>
      <c r="L50" s="1348">
        <f>P50*[2]коеф!$J$67+15</f>
        <v>15</v>
      </c>
      <c r="M50" s="1348"/>
      <c r="N50" s="1348"/>
      <c r="O50" s="535"/>
      <c r="P50" s="328">
        <v>70.7</v>
      </c>
      <c r="Q50" s="1349"/>
      <c r="R50" s="1350"/>
      <c r="S50" s="1351"/>
      <c r="T50" s="654"/>
      <c r="U50" s="656"/>
      <c r="V50" s="656"/>
      <c r="W50" s="656"/>
      <c r="X50" s="656"/>
    </row>
    <row r="51" spans="1:256" ht="23.25" hidden="1" customHeight="1">
      <c r="A51" s="1352">
        <v>0</v>
      </c>
      <c r="B51" s="2267" t="s">
        <v>6662</v>
      </c>
      <c r="C51" s="2266"/>
      <c r="D51" s="2266"/>
      <c r="E51" s="2266"/>
      <c r="F51" s="2266"/>
      <c r="G51" s="2266"/>
      <c r="H51" s="2266"/>
      <c r="I51" s="2266"/>
      <c r="J51" s="2266"/>
      <c r="K51" s="2266"/>
      <c r="L51" s="2266"/>
      <c r="M51" s="2266"/>
      <c r="N51" s="2266"/>
      <c r="O51" s="1246"/>
    </row>
    <row r="52" spans="1:256" ht="13.5" hidden="1" customHeight="1">
      <c r="A52" s="136">
        <v>0</v>
      </c>
      <c r="B52" s="137" t="s">
        <v>8616</v>
      </c>
      <c r="C52" s="1353" t="s">
        <v>6663</v>
      </c>
      <c r="D52" s="1354" t="s">
        <v>6664</v>
      </c>
      <c r="E52" s="1355"/>
      <c r="F52" s="1355"/>
      <c r="G52" s="1356" t="s">
        <v>6665</v>
      </c>
      <c r="H52" s="1356"/>
      <c r="I52" s="1319" t="s">
        <v>8173</v>
      </c>
      <c r="J52" s="1356">
        <v>25</v>
      </c>
      <c r="K52" s="1357" t="e">
        <f>L52/J52</f>
        <v>#REF!</v>
      </c>
      <c r="L52" s="543" t="e">
        <f>#REF!*[2]коеф!$J$7+15</f>
        <v>#REF!</v>
      </c>
      <c r="M52" s="543"/>
      <c r="N52" s="1358"/>
      <c r="O52" s="1359"/>
      <c r="P52" s="1360">
        <v>0.2</v>
      </c>
    </row>
    <row r="53" spans="1:256" ht="13.5" hidden="1" customHeight="1">
      <c r="A53" s="139">
        <v>0</v>
      </c>
      <c r="B53" s="140" t="s">
        <v>8616</v>
      </c>
      <c r="C53" s="1368" t="s">
        <v>6666</v>
      </c>
      <c r="D53" s="1467" t="s">
        <v>6664</v>
      </c>
      <c r="E53" s="2308"/>
      <c r="F53" s="2308"/>
      <c r="G53" s="1370" t="s">
        <v>6665</v>
      </c>
      <c r="H53" s="1370"/>
      <c r="I53" s="1322" t="s">
        <v>8173</v>
      </c>
      <c r="J53" s="1370">
        <v>50</v>
      </c>
      <c r="K53" s="1371" t="e">
        <f>L53/J53</f>
        <v>#REF!</v>
      </c>
      <c r="L53" s="543" t="e">
        <f>#REF!*[2]коеф!$J$7+15</f>
        <v>#REF!</v>
      </c>
      <c r="M53" s="543"/>
      <c r="N53" s="1461"/>
      <c r="O53" s="1359"/>
      <c r="P53" s="1360">
        <v>0.22</v>
      </c>
    </row>
    <row r="54" spans="1:256" s="261" customFormat="1">
      <c r="A54" s="2273">
        <v>1</v>
      </c>
      <c r="B54" s="2272" t="s">
        <v>8625</v>
      </c>
      <c r="C54" s="2255">
        <v>798001</v>
      </c>
      <c r="D54" s="2130" t="s">
        <v>10436</v>
      </c>
      <c r="E54" s="2130" t="s">
        <v>10435</v>
      </c>
      <c r="F54" s="2293"/>
      <c r="G54" s="2132"/>
      <c r="H54" s="2132" t="s">
        <v>10456</v>
      </c>
      <c r="I54" s="2132" t="s">
        <v>8173</v>
      </c>
      <c r="J54" s="2132">
        <v>1</v>
      </c>
      <c r="K54" s="2310" t="e">
        <f>L54/J54</f>
        <v>#REF!</v>
      </c>
      <c r="L54" s="2426" t="e">
        <f>N54*#REF!</f>
        <v>#REF!</v>
      </c>
      <c r="M54" s="2270"/>
      <c r="N54" s="2426" t="e">
        <f>R54*#REF!+2</f>
        <v>#REF!</v>
      </c>
      <c r="O54" s="2342"/>
      <c r="P54" s="1312"/>
      <c r="R54" s="261">
        <v>60.83</v>
      </c>
      <c r="IH54" s="1297"/>
      <c r="II54" s="1297"/>
      <c r="IJ54" s="1297"/>
      <c r="IK54" s="1297"/>
      <c r="IL54" s="1297"/>
      <c r="IM54" s="1297"/>
      <c r="IN54" s="1297"/>
      <c r="IO54" s="1297"/>
      <c r="IP54" s="1297"/>
      <c r="IQ54" s="1297"/>
      <c r="IR54" s="1297"/>
      <c r="IS54" s="1297"/>
      <c r="IT54" s="1297"/>
      <c r="IU54" s="1297"/>
      <c r="IV54" s="1297"/>
    </row>
    <row r="55" spans="1:256" ht="14.25" thickBot="1">
      <c r="D55" s="1365"/>
      <c r="E55" s="1366"/>
      <c r="F55" s="1366"/>
    </row>
    <row r="56" spans="1:256" ht="23.85" customHeight="1" thickBot="1">
      <c r="A56" s="88" t="s">
        <v>8692</v>
      </c>
      <c r="B56" s="2307" t="s">
        <v>8564</v>
      </c>
      <c r="C56" s="2305"/>
      <c r="D56" s="2305"/>
      <c r="E56" s="2305"/>
      <c r="F56" s="2306"/>
      <c r="G56" s="2306"/>
      <c r="H56" s="2306"/>
      <c r="I56" s="2306"/>
      <c r="J56" s="2305"/>
      <c r="K56" s="2305"/>
      <c r="L56" s="2445"/>
      <c r="M56" s="2305"/>
      <c r="N56" s="2427"/>
      <c r="O56" s="1311"/>
    </row>
    <row r="57" spans="1:256" ht="23.25" hidden="1" customHeight="1">
      <c r="A57" s="88" t="s">
        <v>8690</v>
      </c>
      <c r="B57" s="2253" t="s">
        <v>6667</v>
      </c>
      <c r="C57" s="2252"/>
      <c r="D57" s="2252"/>
      <c r="E57" s="2252"/>
      <c r="F57" s="2252"/>
      <c r="G57" s="2252"/>
      <c r="H57" s="2252"/>
      <c r="I57" s="2252"/>
      <c r="J57" s="2252"/>
      <c r="K57" s="2252"/>
      <c r="L57" s="2252"/>
      <c r="M57" s="2252"/>
      <c r="N57" s="2252"/>
      <c r="O57" s="1367"/>
    </row>
    <row r="58" spans="1:256" ht="23.25" hidden="1" customHeight="1">
      <c r="A58" s="88" t="s">
        <v>8690</v>
      </c>
      <c r="B58" s="2267" t="s">
        <v>6668</v>
      </c>
      <c r="C58" s="2266"/>
      <c r="D58" s="2266"/>
      <c r="E58" s="2266"/>
      <c r="F58" s="2266"/>
      <c r="G58" s="2266"/>
      <c r="H58" s="2266"/>
      <c r="I58" s="2266"/>
      <c r="J58" s="2266"/>
      <c r="K58" s="2266"/>
      <c r="L58" s="2266"/>
      <c r="M58" s="2266"/>
      <c r="N58" s="2266"/>
      <c r="O58" s="1367"/>
    </row>
    <row r="59" spans="1:256" ht="13.5" hidden="1" customHeight="1">
      <c r="A59" s="139">
        <v>0</v>
      </c>
      <c r="B59" s="140" t="s">
        <v>8616</v>
      </c>
      <c r="C59" s="1368" t="s">
        <v>6669</v>
      </c>
      <c r="D59" s="1369" t="s">
        <v>6670</v>
      </c>
      <c r="E59" s="1369" t="s">
        <v>6671</v>
      </c>
      <c r="F59" s="1369" t="s">
        <v>6672</v>
      </c>
      <c r="G59" s="1370" t="s">
        <v>6673</v>
      </c>
      <c r="H59" s="1370"/>
      <c r="I59" s="1370" t="s">
        <v>8173</v>
      </c>
      <c r="J59" s="1370">
        <v>25</v>
      </c>
      <c r="K59" s="1371" t="e">
        <f t="shared" ref="K59:K64" si="3">L59/J59</f>
        <v>#REF!</v>
      </c>
      <c r="L59" s="543" t="e">
        <f>#REF!*[2]коеф!$J$7+15</f>
        <v>#REF!</v>
      </c>
      <c r="M59" s="543"/>
      <c r="N59" s="1372"/>
      <c r="O59" s="1373"/>
      <c r="P59" s="1360">
        <v>0.21</v>
      </c>
    </row>
    <row r="60" spans="1:256" ht="13.5" hidden="1" customHeight="1">
      <c r="A60" s="139">
        <v>0</v>
      </c>
      <c r="B60" s="1374" t="s">
        <v>8616</v>
      </c>
      <c r="C60" s="1375" t="s">
        <v>6674</v>
      </c>
      <c r="D60" s="1376" t="s">
        <v>6675</v>
      </c>
      <c r="E60" s="1376"/>
      <c r="F60" s="1376" t="s">
        <v>6676</v>
      </c>
      <c r="G60" s="1377"/>
      <c r="H60" s="1377"/>
      <c r="I60" s="1377" t="s">
        <v>8173</v>
      </c>
      <c r="J60" s="1377">
        <v>25</v>
      </c>
      <c r="K60" s="1378" t="e">
        <f t="shared" si="3"/>
        <v>#REF!</v>
      </c>
      <c r="L60" s="543" t="e">
        <f>#REF!*[2]коеф!$J$7+15</f>
        <v>#REF!</v>
      </c>
      <c r="M60" s="543"/>
      <c r="N60" s="1379"/>
      <c r="O60" s="1373"/>
      <c r="P60" s="1360">
        <v>0.25</v>
      </c>
    </row>
    <row r="61" spans="1:256" ht="13.5" hidden="1" customHeight="1">
      <c r="A61" s="139">
        <v>0</v>
      </c>
      <c r="B61" s="593" t="s">
        <v>8626</v>
      </c>
      <c r="C61" s="1374" t="s">
        <v>6677</v>
      </c>
      <c r="D61" s="1380" t="s">
        <v>6678</v>
      </c>
      <c r="E61" s="1380" t="s">
        <v>6679</v>
      </c>
      <c r="F61" s="1380" t="s">
        <v>6680</v>
      </c>
      <c r="G61" s="595" t="s">
        <v>6681</v>
      </c>
      <c r="H61" s="595"/>
      <c r="I61" s="1381" t="s">
        <v>8173</v>
      </c>
      <c r="J61" s="1381">
        <v>25</v>
      </c>
      <c r="K61" s="1378">
        <f t="shared" si="3"/>
        <v>5.5767989999999994</v>
      </c>
      <c r="L61" s="1382">
        <f>N61*[2]коеф!$L$7</f>
        <v>139.41997499999999</v>
      </c>
      <c r="M61" s="1382"/>
      <c r="N61" s="1383">
        <f>P61*[2]коеф!$P$36*J61+1.5</f>
        <v>12.715</v>
      </c>
      <c r="O61" s="1359"/>
      <c r="P61" s="1296">
        <v>0.2</v>
      </c>
    </row>
    <row r="62" spans="1:256" ht="13.5" hidden="1" customHeight="1">
      <c r="A62" s="259">
        <v>0</v>
      </c>
      <c r="B62" s="256" t="s">
        <v>8626</v>
      </c>
      <c r="C62" s="137" t="s">
        <v>6682</v>
      </c>
      <c r="D62" s="1354" t="s">
        <v>6670</v>
      </c>
      <c r="E62" s="1354" t="s">
        <v>6671</v>
      </c>
      <c r="F62" s="1354" t="s">
        <v>6672</v>
      </c>
      <c r="G62" s="259" t="s">
        <v>6681</v>
      </c>
      <c r="H62" s="259"/>
      <c r="I62" s="1319" t="s">
        <v>8173</v>
      </c>
      <c r="J62" s="1319">
        <v>50</v>
      </c>
      <c r="K62" s="1357">
        <f t="shared" si="3"/>
        <v>5.9856838499999991</v>
      </c>
      <c r="L62" s="1384">
        <f>N62*[2]коеф!$L$7</f>
        <v>299.28419249999996</v>
      </c>
      <c r="M62" s="1382"/>
      <c r="N62" s="1383">
        <f>P62*[2]коеф!$P$36*J62+1.5</f>
        <v>27.294499999999999</v>
      </c>
      <c r="O62" s="1359"/>
      <c r="P62" s="1296">
        <v>0.23</v>
      </c>
    </row>
    <row r="63" spans="1:256" ht="13.5" hidden="1" customHeight="1">
      <c r="A63" s="604">
        <v>0</v>
      </c>
      <c r="B63" s="593" t="s">
        <v>8626</v>
      </c>
      <c r="C63" s="1374" t="s">
        <v>6683</v>
      </c>
      <c r="D63" s="1380" t="s">
        <v>6670</v>
      </c>
      <c r="E63" s="1380" t="s">
        <v>6684</v>
      </c>
      <c r="F63" s="1380" t="s">
        <v>6672</v>
      </c>
      <c r="G63" s="595" t="s">
        <v>6681</v>
      </c>
      <c r="H63" s="595"/>
      <c r="I63" s="1381" t="s">
        <v>8173</v>
      </c>
      <c r="J63" s="1381">
        <v>20</v>
      </c>
      <c r="K63" s="1378">
        <f t="shared" si="3"/>
        <v>7.2169436999999999</v>
      </c>
      <c r="L63" s="1382">
        <f>N63*[2]коеф!$L$7</f>
        <v>144.338874</v>
      </c>
      <c r="M63" s="1382"/>
      <c r="N63" s="1383">
        <f>P63*[2]коеф!$P$36*J63+1.5</f>
        <v>13.163600000000001</v>
      </c>
      <c r="O63" s="1359"/>
      <c r="P63" s="1296">
        <v>0.26</v>
      </c>
    </row>
    <row r="64" spans="1:256">
      <c r="A64" s="2273">
        <v>1</v>
      </c>
      <c r="B64" s="2272" t="s">
        <v>8625</v>
      </c>
      <c r="C64" s="2255" t="s">
        <v>10449</v>
      </c>
      <c r="D64" s="2130" t="s">
        <v>10454</v>
      </c>
      <c r="E64" s="2130" t="s">
        <v>10433</v>
      </c>
      <c r="F64" s="2281"/>
      <c r="G64" s="2273"/>
      <c r="H64" s="2273" t="s">
        <v>10455</v>
      </c>
      <c r="I64" s="2132" t="s">
        <v>6690</v>
      </c>
      <c r="J64" s="2132">
        <v>5</v>
      </c>
      <c r="K64" s="2310" t="e">
        <f t="shared" si="3"/>
        <v>#REF!</v>
      </c>
      <c r="L64" s="2426" t="e">
        <f>N64*#REF!</f>
        <v>#REF!</v>
      </c>
      <c r="M64" s="2270"/>
      <c r="N64" s="2426" t="e">
        <f>R64*#REF!+0.5</f>
        <v>#REF!</v>
      </c>
      <c r="O64" s="1359"/>
      <c r="R64" s="1297">
        <v>2.79</v>
      </c>
    </row>
    <row r="65" spans="1:18">
      <c r="A65" s="2273">
        <v>1</v>
      </c>
      <c r="B65" s="2272" t="s">
        <v>8625</v>
      </c>
      <c r="C65" s="2255" t="s">
        <v>10450</v>
      </c>
      <c r="D65" s="2130" t="s">
        <v>10434</v>
      </c>
      <c r="E65" s="2130" t="s">
        <v>10433</v>
      </c>
      <c r="F65" s="2281"/>
      <c r="G65" s="2273"/>
      <c r="H65" s="2273" t="s">
        <v>10455</v>
      </c>
      <c r="I65" s="2132" t="s">
        <v>8173</v>
      </c>
      <c r="J65" s="2132">
        <v>5</v>
      </c>
      <c r="K65" s="2310" t="e">
        <f t="shared" ref="K65:K86" si="4">L65/J65</f>
        <v>#REF!</v>
      </c>
      <c r="L65" s="2426" t="e">
        <f>N65*#REF!</f>
        <v>#REF!</v>
      </c>
      <c r="M65" s="2270"/>
      <c r="N65" s="2426" t="e">
        <f>R65*#REF!+0.5</f>
        <v>#REF!</v>
      </c>
      <c r="O65" s="1359"/>
      <c r="R65" s="1297">
        <v>2.79</v>
      </c>
    </row>
    <row r="66" spans="1:18">
      <c r="A66" s="2273">
        <v>1</v>
      </c>
      <c r="B66" s="2272" t="s">
        <v>8625</v>
      </c>
      <c r="C66" s="2255" t="s">
        <v>10451</v>
      </c>
      <c r="D66" s="2130" t="s">
        <v>10432</v>
      </c>
      <c r="E66" s="2130" t="s">
        <v>10431</v>
      </c>
      <c r="F66" s="2281"/>
      <c r="G66" s="2273"/>
      <c r="H66" s="2273" t="s">
        <v>10455</v>
      </c>
      <c r="I66" s="2132" t="s">
        <v>8173</v>
      </c>
      <c r="J66" s="2132">
        <v>1</v>
      </c>
      <c r="K66" s="2310" t="e">
        <f t="shared" si="4"/>
        <v>#REF!</v>
      </c>
      <c r="L66" s="2426" t="e">
        <f>N66*#REF!</f>
        <v>#REF!</v>
      </c>
      <c r="M66" s="2270"/>
      <c r="N66" s="2426" t="e">
        <f>R66*#REF!</f>
        <v>#REF!</v>
      </c>
      <c r="O66" s="1359"/>
      <c r="R66" s="1297">
        <v>0.62</v>
      </c>
    </row>
    <row r="67" spans="1:18">
      <c r="A67" s="2273">
        <v>1</v>
      </c>
      <c r="B67" s="2272" t="s">
        <v>8625</v>
      </c>
      <c r="C67" s="2255" t="s">
        <v>10452</v>
      </c>
      <c r="D67" s="2130" t="s">
        <v>10432</v>
      </c>
      <c r="E67" s="2130" t="s">
        <v>10431</v>
      </c>
      <c r="F67" s="2281"/>
      <c r="G67" s="2273"/>
      <c r="H67" s="2273" t="s">
        <v>10455</v>
      </c>
      <c r="I67" s="2132" t="s">
        <v>8173</v>
      </c>
      <c r="J67" s="2132">
        <v>1</v>
      </c>
      <c r="K67" s="2310" t="e">
        <f t="shared" si="4"/>
        <v>#REF!</v>
      </c>
      <c r="L67" s="2426" t="e">
        <f>N67*#REF!</f>
        <v>#REF!</v>
      </c>
      <c r="M67" s="2270"/>
      <c r="N67" s="2426" t="e">
        <f>R67*#REF!</f>
        <v>#REF!</v>
      </c>
      <c r="O67" s="1359"/>
      <c r="R67" s="1297">
        <v>0.57999999999999996</v>
      </c>
    </row>
    <row r="68" spans="1:18" s="2257" customFormat="1" hidden="1">
      <c r="A68" s="2304">
        <v>0</v>
      </c>
      <c r="B68" s="2303" t="s">
        <v>8625</v>
      </c>
      <c r="C68" s="2302" t="s">
        <v>10453</v>
      </c>
      <c r="D68" s="2301" t="s">
        <v>10430</v>
      </c>
      <c r="E68" s="2301" t="s">
        <v>10429</v>
      </c>
      <c r="F68" s="2281"/>
      <c r="G68" s="2273"/>
      <c r="H68" s="2273"/>
      <c r="I68" s="2132"/>
      <c r="J68" s="2300"/>
      <c r="K68" s="2310" t="e">
        <f t="shared" si="4"/>
        <v>#REF!</v>
      </c>
      <c r="L68" s="2270" t="e">
        <f>N68*#REF!</f>
        <v>#REF!</v>
      </c>
      <c r="M68" s="2270"/>
      <c r="N68" s="2312" t="e">
        <f>R68*#REF!+0.5</f>
        <v>#REF!</v>
      </c>
      <c r="O68" s="2299"/>
      <c r="P68" s="2259"/>
      <c r="Q68" s="2258"/>
    </row>
    <row r="69" spans="1:18">
      <c r="A69" s="2273">
        <v>1</v>
      </c>
      <c r="B69" s="2272" t="s">
        <v>8625</v>
      </c>
      <c r="C69" s="2255" t="s">
        <v>10428</v>
      </c>
      <c r="D69" s="2130" t="s">
        <v>10652</v>
      </c>
      <c r="E69" s="2130" t="s">
        <v>10426</v>
      </c>
      <c r="F69" s="2281"/>
      <c r="G69" s="2273"/>
      <c r="H69" s="2273" t="s">
        <v>10456</v>
      </c>
      <c r="I69" s="2132" t="s">
        <v>6690</v>
      </c>
      <c r="J69" s="2132">
        <v>30</v>
      </c>
      <c r="K69" s="2310" t="e">
        <f t="shared" si="4"/>
        <v>#REF!</v>
      </c>
      <c r="L69" s="2426" t="e">
        <f>N69*#REF!</f>
        <v>#REF!</v>
      </c>
      <c r="M69" s="2270"/>
      <c r="N69" s="2426" t="e">
        <f>R69*#REF!+0.5</f>
        <v>#REF!</v>
      </c>
      <c r="O69" s="1359"/>
      <c r="R69" s="1297">
        <v>8.5500000000000007</v>
      </c>
    </row>
    <row r="70" spans="1:18">
      <c r="A70" s="2273">
        <v>1</v>
      </c>
      <c r="B70" s="2272" t="s">
        <v>8625</v>
      </c>
      <c r="C70" s="2255" t="s">
        <v>10427</v>
      </c>
      <c r="D70" s="2130" t="s">
        <v>10652</v>
      </c>
      <c r="E70" s="2130" t="s">
        <v>10426</v>
      </c>
      <c r="F70" s="2281"/>
      <c r="G70" s="2273"/>
      <c r="H70" s="2273" t="s">
        <v>10456</v>
      </c>
      <c r="I70" s="2132" t="s">
        <v>6690</v>
      </c>
      <c r="J70" s="2132">
        <v>1</v>
      </c>
      <c r="K70" s="2310" t="e">
        <f t="shared" si="4"/>
        <v>#REF!</v>
      </c>
      <c r="L70" s="2426" t="e">
        <f>N70*#REF!</f>
        <v>#REF!</v>
      </c>
      <c r="M70" s="2270"/>
      <c r="N70" s="2426" t="e">
        <f>R70*#REF!</f>
        <v>#REF!</v>
      </c>
      <c r="O70" s="1359"/>
      <c r="R70" s="1297">
        <v>0.22</v>
      </c>
    </row>
    <row r="71" spans="1:18">
      <c r="A71" s="2273">
        <v>1</v>
      </c>
      <c r="B71" s="2272" t="s">
        <v>8625</v>
      </c>
      <c r="C71" s="2255" t="s">
        <v>10457</v>
      </c>
      <c r="D71" s="2130" t="s">
        <v>8718</v>
      </c>
      <c r="E71" s="2130" t="s">
        <v>10424</v>
      </c>
      <c r="F71" s="2281"/>
      <c r="G71" s="2273"/>
      <c r="H71" s="2273" t="s">
        <v>10456</v>
      </c>
      <c r="I71" s="2132" t="s">
        <v>6690</v>
      </c>
      <c r="J71" s="2132">
        <v>30</v>
      </c>
      <c r="K71" s="2310" t="e">
        <f t="shared" si="4"/>
        <v>#REF!</v>
      </c>
      <c r="L71" s="2426" t="e">
        <f>N71*#REF!</f>
        <v>#REF!</v>
      </c>
      <c r="M71" s="2270"/>
      <c r="N71" s="2426" t="e">
        <f>R71*#REF!+0.5</f>
        <v>#REF!</v>
      </c>
      <c r="O71" s="1359"/>
      <c r="R71" s="1297">
        <v>12.38</v>
      </c>
    </row>
    <row r="72" spans="1:18">
      <c r="A72" s="2273">
        <v>1</v>
      </c>
      <c r="B72" s="2272" t="s">
        <v>8625</v>
      </c>
      <c r="C72" s="2255" t="s">
        <v>10425</v>
      </c>
      <c r="D72" s="2130" t="s">
        <v>8718</v>
      </c>
      <c r="E72" s="2130" t="s">
        <v>10424</v>
      </c>
      <c r="F72" s="2281"/>
      <c r="G72" s="2273"/>
      <c r="H72" s="2273" t="s">
        <v>10456</v>
      </c>
      <c r="I72" s="2132" t="s">
        <v>6690</v>
      </c>
      <c r="J72" s="2132">
        <v>1</v>
      </c>
      <c r="K72" s="2310" t="e">
        <f t="shared" si="4"/>
        <v>#REF!</v>
      </c>
      <c r="L72" s="2426" t="e">
        <f>N72*#REF!</f>
        <v>#REF!</v>
      </c>
      <c r="M72" s="2270"/>
      <c r="N72" s="2426" t="e">
        <f>R72*#REF!</f>
        <v>#REF!</v>
      </c>
      <c r="O72" s="1359"/>
      <c r="R72" s="1297">
        <v>0.31</v>
      </c>
    </row>
    <row r="73" spans="1:18">
      <c r="A73" s="2273">
        <v>1</v>
      </c>
      <c r="B73" s="2272" t="s">
        <v>8625</v>
      </c>
      <c r="C73" s="2255" t="s">
        <v>10423</v>
      </c>
      <c r="D73" s="2130" t="s">
        <v>10652</v>
      </c>
      <c r="E73" s="2130" t="s">
        <v>10421</v>
      </c>
      <c r="F73" s="2281"/>
      <c r="G73" s="2273"/>
      <c r="H73" s="2273" t="s">
        <v>10456</v>
      </c>
      <c r="I73" s="2132" t="s">
        <v>6690</v>
      </c>
      <c r="J73" s="2132">
        <v>30</v>
      </c>
      <c r="K73" s="2310" t="e">
        <f t="shared" si="4"/>
        <v>#REF!</v>
      </c>
      <c r="L73" s="2426" t="e">
        <f>N73*#REF!</f>
        <v>#REF!</v>
      </c>
      <c r="M73" s="2270"/>
      <c r="N73" s="2426" t="e">
        <f>R73*#REF!+0.5</f>
        <v>#REF!</v>
      </c>
      <c r="O73" s="1359"/>
      <c r="R73" s="1297">
        <v>9.3000000000000007</v>
      </c>
    </row>
    <row r="74" spans="1:18">
      <c r="A74" s="2273">
        <v>1</v>
      </c>
      <c r="B74" s="2272" t="s">
        <v>8625</v>
      </c>
      <c r="C74" s="2255" t="s">
        <v>10422</v>
      </c>
      <c r="D74" s="2130" t="s">
        <v>10652</v>
      </c>
      <c r="E74" s="2130" t="s">
        <v>10421</v>
      </c>
      <c r="F74" s="2281"/>
      <c r="G74" s="2273"/>
      <c r="H74" s="2273" t="s">
        <v>10456</v>
      </c>
      <c r="I74" s="2132" t="s">
        <v>6690</v>
      </c>
      <c r="J74" s="2132">
        <v>1</v>
      </c>
      <c r="K74" s="2310" t="e">
        <f t="shared" si="4"/>
        <v>#REF!</v>
      </c>
      <c r="L74" s="2426" t="e">
        <f>N74*#REF!</f>
        <v>#REF!</v>
      </c>
      <c r="M74" s="2270"/>
      <c r="N74" s="2426" t="e">
        <f>R74*#REF!</f>
        <v>#REF!</v>
      </c>
      <c r="O74" s="1359"/>
      <c r="R74" s="1297">
        <v>0.24</v>
      </c>
    </row>
    <row r="75" spans="1:18">
      <c r="A75" s="2273">
        <v>1</v>
      </c>
      <c r="B75" s="2272" t="s">
        <v>8625</v>
      </c>
      <c r="C75" s="2255" t="s">
        <v>10420</v>
      </c>
      <c r="D75" s="2130" t="s">
        <v>10653</v>
      </c>
      <c r="E75" s="2130" t="s">
        <v>10418</v>
      </c>
      <c r="F75" s="2281"/>
      <c r="G75" s="2273"/>
      <c r="H75" s="2273" t="s">
        <v>10468</v>
      </c>
      <c r="I75" s="2132" t="s">
        <v>6690</v>
      </c>
      <c r="J75" s="2132">
        <v>30</v>
      </c>
      <c r="K75" s="2310" t="e">
        <f t="shared" si="4"/>
        <v>#REF!</v>
      </c>
      <c r="L75" s="2426" t="e">
        <f>N75*#REF!</f>
        <v>#REF!</v>
      </c>
      <c r="M75" s="2270"/>
      <c r="N75" s="2426" t="e">
        <f>R75*#REF!+0.5</f>
        <v>#REF!</v>
      </c>
      <c r="O75" s="1359"/>
      <c r="R75" s="1297">
        <v>5.08</v>
      </c>
    </row>
    <row r="76" spans="1:18">
      <c r="A76" s="2273">
        <v>1</v>
      </c>
      <c r="B76" s="2272" t="s">
        <v>8625</v>
      </c>
      <c r="C76" s="2255" t="s">
        <v>10419</v>
      </c>
      <c r="D76" s="2130" t="s">
        <v>10653</v>
      </c>
      <c r="E76" s="2130" t="s">
        <v>10418</v>
      </c>
      <c r="F76" s="2281"/>
      <c r="G76" s="2273"/>
      <c r="H76" s="2273" t="s">
        <v>10468</v>
      </c>
      <c r="I76" s="2132" t="s">
        <v>6690</v>
      </c>
      <c r="J76" s="2132">
        <v>1</v>
      </c>
      <c r="K76" s="2310" t="e">
        <f t="shared" si="4"/>
        <v>#REF!</v>
      </c>
      <c r="L76" s="2426" t="e">
        <f>N76*#REF!</f>
        <v>#REF!</v>
      </c>
      <c r="M76" s="2270"/>
      <c r="N76" s="2426" t="e">
        <f>R76*#REF!</f>
        <v>#REF!</v>
      </c>
      <c r="O76" s="1359"/>
      <c r="R76" s="1297">
        <v>0.13</v>
      </c>
    </row>
    <row r="77" spans="1:18">
      <c r="A77" s="2273">
        <v>1</v>
      </c>
      <c r="B77" s="2272" t="s">
        <v>8625</v>
      </c>
      <c r="C77" s="2255" t="s">
        <v>10417</v>
      </c>
      <c r="D77" s="2130" t="s">
        <v>10654</v>
      </c>
      <c r="E77" s="2130" t="s">
        <v>10415</v>
      </c>
      <c r="F77" s="2281"/>
      <c r="G77" s="2273"/>
      <c r="H77" s="2273" t="s">
        <v>10468</v>
      </c>
      <c r="I77" s="2132" t="s">
        <v>6690</v>
      </c>
      <c r="J77" s="2132">
        <v>30</v>
      </c>
      <c r="K77" s="2310" t="e">
        <f t="shared" si="4"/>
        <v>#REF!</v>
      </c>
      <c r="L77" s="2426" t="e">
        <f>N77*#REF!</f>
        <v>#REF!</v>
      </c>
      <c r="M77" s="2270"/>
      <c r="N77" s="2426" t="e">
        <f>R77*#REF!+0.5</f>
        <v>#REF!</v>
      </c>
      <c r="O77" s="1359"/>
      <c r="R77" s="1297">
        <v>4.5199999999999996</v>
      </c>
    </row>
    <row r="78" spans="1:18">
      <c r="A78" s="2273">
        <v>1</v>
      </c>
      <c r="B78" s="2272" t="s">
        <v>8625</v>
      </c>
      <c r="C78" s="2255" t="s">
        <v>10416</v>
      </c>
      <c r="D78" s="2130" t="s">
        <v>10654</v>
      </c>
      <c r="E78" s="2130" t="s">
        <v>10415</v>
      </c>
      <c r="F78" s="2281"/>
      <c r="G78" s="2273"/>
      <c r="H78" s="2273" t="s">
        <v>10468</v>
      </c>
      <c r="I78" s="2132" t="s">
        <v>6690</v>
      </c>
      <c r="J78" s="2132">
        <v>1</v>
      </c>
      <c r="K78" s="2310" t="e">
        <f t="shared" si="4"/>
        <v>#REF!</v>
      </c>
      <c r="L78" s="2426" t="e">
        <f>N78*#REF!</f>
        <v>#REF!</v>
      </c>
      <c r="M78" s="2270"/>
      <c r="N78" s="2426" t="e">
        <f>R78*#REF!</f>
        <v>#REF!</v>
      </c>
      <c r="O78" s="1359"/>
      <c r="R78" s="1297">
        <v>0.11</v>
      </c>
    </row>
    <row r="79" spans="1:18">
      <c r="A79" s="2273">
        <v>1</v>
      </c>
      <c r="B79" s="2272" t="s">
        <v>8625</v>
      </c>
      <c r="C79" s="2255" t="s">
        <v>10414</v>
      </c>
      <c r="D79" s="2130" t="s">
        <v>10653</v>
      </c>
      <c r="E79" s="2130" t="s">
        <v>10412</v>
      </c>
      <c r="F79" s="2281"/>
      <c r="G79" s="2273"/>
      <c r="H79" s="2273" t="s">
        <v>10456</v>
      </c>
      <c r="I79" s="2132" t="s">
        <v>8173</v>
      </c>
      <c r="J79" s="2132">
        <v>30</v>
      </c>
      <c r="K79" s="2310" t="e">
        <f t="shared" si="4"/>
        <v>#REF!</v>
      </c>
      <c r="L79" s="2426" t="e">
        <f>N79*#REF!</f>
        <v>#REF!</v>
      </c>
      <c r="M79" s="2270"/>
      <c r="N79" s="2426" t="e">
        <f>R79*#REF!+0.5</f>
        <v>#REF!</v>
      </c>
      <c r="O79" s="1359"/>
      <c r="R79" s="1297">
        <v>4.5199999999999996</v>
      </c>
    </row>
    <row r="80" spans="1:18">
      <c r="A80" s="2273">
        <v>1</v>
      </c>
      <c r="B80" s="2272" t="s">
        <v>8625</v>
      </c>
      <c r="C80" s="2255" t="s">
        <v>10413</v>
      </c>
      <c r="D80" s="2130" t="s">
        <v>10653</v>
      </c>
      <c r="E80" s="2130" t="s">
        <v>10412</v>
      </c>
      <c r="F80" s="2281"/>
      <c r="G80" s="2273"/>
      <c r="H80" s="2273" t="s">
        <v>10456</v>
      </c>
      <c r="I80" s="2132" t="s">
        <v>8173</v>
      </c>
      <c r="J80" s="2132">
        <v>1</v>
      </c>
      <c r="K80" s="2310" t="e">
        <f t="shared" si="4"/>
        <v>#REF!</v>
      </c>
      <c r="L80" s="2426" t="e">
        <f>N80*#REF!</f>
        <v>#REF!</v>
      </c>
      <c r="M80" s="2270"/>
      <c r="N80" s="2426" t="e">
        <f>R80*#REF!</f>
        <v>#REF!</v>
      </c>
      <c r="O80" s="1359"/>
      <c r="R80" s="1297">
        <v>0.11</v>
      </c>
    </row>
    <row r="81" spans="1:18">
      <c r="A81" s="2273">
        <v>1</v>
      </c>
      <c r="B81" s="2272" t="s">
        <v>8625</v>
      </c>
      <c r="C81" s="2255" t="s">
        <v>10411</v>
      </c>
      <c r="D81" s="2130" t="s">
        <v>10654</v>
      </c>
      <c r="E81" s="2130" t="s">
        <v>10409</v>
      </c>
      <c r="F81" s="2281"/>
      <c r="G81" s="2273"/>
      <c r="H81" s="2273" t="s">
        <v>10456</v>
      </c>
      <c r="I81" s="2132" t="s">
        <v>8173</v>
      </c>
      <c r="J81" s="2132">
        <v>30</v>
      </c>
      <c r="K81" s="2310" t="e">
        <f t="shared" si="4"/>
        <v>#REF!</v>
      </c>
      <c r="L81" s="2426" t="e">
        <f>N81*#REF!</f>
        <v>#REF!</v>
      </c>
      <c r="M81" s="2270"/>
      <c r="N81" s="2426" t="e">
        <f>R81*#REF!+0.5</f>
        <v>#REF!</v>
      </c>
      <c r="O81" s="1359"/>
      <c r="R81" s="1297">
        <v>3.77</v>
      </c>
    </row>
    <row r="82" spans="1:18">
      <c r="A82" s="2273">
        <v>1</v>
      </c>
      <c r="B82" s="2272" t="s">
        <v>8625</v>
      </c>
      <c r="C82" s="2255" t="s">
        <v>10410</v>
      </c>
      <c r="D82" s="2130" t="s">
        <v>10654</v>
      </c>
      <c r="E82" s="2130" t="s">
        <v>10409</v>
      </c>
      <c r="F82" s="2281"/>
      <c r="G82" s="2273"/>
      <c r="H82" s="2273" t="s">
        <v>10456</v>
      </c>
      <c r="I82" s="2132" t="s">
        <v>8173</v>
      </c>
      <c r="J82" s="2132">
        <v>1</v>
      </c>
      <c r="K82" s="2310" t="e">
        <f t="shared" si="4"/>
        <v>#REF!</v>
      </c>
      <c r="L82" s="2426" t="e">
        <f>N82*#REF!</f>
        <v>#REF!</v>
      </c>
      <c r="M82" s="2270"/>
      <c r="N82" s="2426" t="e">
        <f>R82*#REF!</f>
        <v>#REF!</v>
      </c>
      <c r="O82" s="1359"/>
      <c r="R82" s="1297">
        <v>0.08</v>
      </c>
    </row>
    <row r="83" spans="1:18">
      <c r="A83" s="2273">
        <v>1</v>
      </c>
      <c r="B83" s="2272" t="s">
        <v>8625</v>
      </c>
      <c r="C83" s="2255" t="s">
        <v>10408</v>
      </c>
      <c r="D83" s="2130" t="s">
        <v>8718</v>
      </c>
      <c r="E83" s="2130" t="s">
        <v>10406</v>
      </c>
      <c r="F83" s="2281"/>
      <c r="G83" s="2273"/>
      <c r="H83" s="2273" t="s">
        <v>10456</v>
      </c>
      <c r="I83" s="2132" t="s">
        <v>8173</v>
      </c>
      <c r="J83" s="2132">
        <v>30</v>
      </c>
      <c r="K83" s="2310" t="e">
        <f t="shared" si="4"/>
        <v>#REF!</v>
      </c>
      <c r="L83" s="2426" t="e">
        <f>N83*#REF!</f>
        <v>#REF!</v>
      </c>
      <c r="M83" s="2270"/>
      <c r="N83" s="2426" t="e">
        <f>R83*#REF!+0.5</f>
        <v>#REF!</v>
      </c>
      <c r="O83" s="1359"/>
      <c r="R83" s="1297">
        <v>7.41</v>
      </c>
    </row>
    <row r="84" spans="1:18">
      <c r="A84" s="2273">
        <v>1</v>
      </c>
      <c r="B84" s="2272" t="s">
        <v>8625</v>
      </c>
      <c r="C84" s="2255" t="s">
        <v>10407</v>
      </c>
      <c r="D84" s="2130" t="s">
        <v>8718</v>
      </c>
      <c r="E84" s="2130" t="s">
        <v>10406</v>
      </c>
      <c r="F84" s="2281"/>
      <c r="G84" s="2273"/>
      <c r="H84" s="2273" t="s">
        <v>10456</v>
      </c>
      <c r="I84" s="2132" t="s">
        <v>8173</v>
      </c>
      <c r="J84" s="2132">
        <v>1</v>
      </c>
      <c r="K84" s="2310" t="e">
        <f t="shared" si="4"/>
        <v>#REF!</v>
      </c>
      <c r="L84" s="2426" t="e">
        <f>N84*#REF!</f>
        <v>#REF!</v>
      </c>
      <c r="M84" s="2270"/>
      <c r="N84" s="2426" t="e">
        <f>R84*#REF!</f>
        <v>#REF!</v>
      </c>
      <c r="O84" s="1359"/>
      <c r="R84" s="1297">
        <v>0.18</v>
      </c>
    </row>
    <row r="85" spans="1:18" s="2257" customFormat="1" ht="25.5" hidden="1">
      <c r="A85" s="2304">
        <v>0</v>
      </c>
      <c r="B85" s="2303" t="s">
        <v>8625</v>
      </c>
      <c r="C85" s="2302" t="s">
        <v>10405</v>
      </c>
      <c r="D85" s="2301" t="s">
        <v>10655</v>
      </c>
      <c r="E85" s="2301" t="s">
        <v>10403</v>
      </c>
      <c r="F85" s="2281"/>
      <c r="G85" s="2273"/>
      <c r="H85" s="2273"/>
      <c r="I85" s="2132"/>
      <c r="J85" s="2300"/>
      <c r="K85" s="2310" t="e">
        <f t="shared" si="4"/>
        <v>#REF!</v>
      </c>
      <c r="L85" s="2270" t="e">
        <f>N85*#REF!</f>
        <v>#REF!</v>
      </c>
      <c r="M85" s="2270"/>
      <c r="N85" s="2312" t="e">
        <f>R85*#REF!+0.5</f>
        <v>#REF!</v>
      </c>
      <c r="O85" s="2299"/>
      <c r="P85" s="2259"/>
      <c r="Q85" s="2258"/>
    </row>
    <row r="86" spans="1:18" s="2257" customFormat="1" ht="25.5" hidden="1">
      <c r="A86" s="2304">
        <v>0</v>
      </c>
      <c r="B86" s="2303" t="s">
        <v>8625</v>
      </c>
      <c r="C86" s="2302" t="s">
        <v>10404</v>
      </c>
      <c r="D86" s="2301" t="s">
        <v>10655</v>
      </c>
      <c r="E86" s="2301" t="s">
        <v>10403</v>
      </c>
      <c r="F86" s="2281"/>
      <c r="G86" s="2273"/>
      <c r="H86" s="2273"/>
      <c r="I86" s="2132"/>
      <c r="J86" s="2300"/>
      <c r="K86" s="2310" t="e">
        <f t="shared" si="4"/>
        <v>#REF!</v>
      </c>
      <c r="L86" s="2270" t="e">
        <f>N86*#REF!</f>
        <v>#REF!</v>
      </c>
      <c r="M86" s="2270"/>
      <c r="N86" s="2312" t="e">
        <f>R86*#REF!+0.5</f>
        <v>#REF!</v>
      </c>
      <c r="O86" s="2299"/>
      <c r="P86" s="2259"/>
      <c r="Q86" s="2258"/>
    </row>
    <row r="87" spans="1:18" ht="13.5" hidden="1" customHeight="1">
      <c r="A87" s="2273">
        <v>0</v>
      </c>
      <c r="B87" s="2129" t="s">
        <v>8625</v>
      </c>
      <c r="C87" s="2280" t="s">
        <v>6685</v>
      </c>
      <c r="D87" s="2130" t="s">
        <v>6686</v>
      </c>
      <c r="E87" s="2281" t="s">
        <v>6687</v>
      </c>
      <c r="F87" s="2281" t="s">
        <v>6688</v>
      </c>
      <c r="G87" s="2278"/>
      <c r="H87" s="2278"/>
      <c r="I87" s="2278" t="s">
        <v>8173</v>
      </c>
      <c r="J87" s="2278">
        <v>30</v>
      </c>
      <c r="K87" s="2133">
        <f t="shared" ref="K87:K132" si="5">L87/J87</f>
        <v>6.5420114000000007</v>
      </c>
      <c r="L87" s="2275">
        <f>N87*[2]коеф!$L$7</f>
        <v>196.26034200000001</v>
      </c>
      <c r="M87" s="2274"/>
      <c r="N87" s="2136">
        <f>Q87*[2]коеф!$P$33+0.5</f>
        <v>17.898800000000001</v>
      </c>
      <c r="O87" s="544"/>
      <c r="P87" s="1296">
        <v>7.74</v>
      </c>
      <c r="Q87" s="261">
        <v>8.1</v>
      </c>
      <c r="R87" s="1297">
        <v>7.41</v>
      </c>
    </row>
    <row r="88" spans="1:18" ht="13.5" hidden="1" customHeight="1">
      <c r="A88" s="600">
        <v>0</v>
      </c>
      <c r="B88" s="1374" t="s">
        <v>8616</v>
      </c>
      <c r="C88" s="1375" t="s">
        <v>6689</v>
      </c>
      <c r="D88" s="1380" t="s">
        <v>6670</v>
      </c>
      <c r="E88" s="1380"/>
      <c r="F88" s="1380" t="s">
        <v>6672</v>
      </c>
      <c r="G88" s="1377" t="s">
        <v>6673</v>
      </c>
      <c r="H88" s="1377"/>
      <c r="I88" s="1377" t="s">
        <v>6690</v>
      </c>
      <c r="J88" s="1377">
        <v>25</v>
      </c>
      <c r="K88" s="1378" t="e">
        <f t="shared" si="5"/>
        <v>#REF!</v>
      </c>
      <c r="L88" s="543" t="e">
        <f>#REF!*[2]коеф!$J$7+15</f>
        <v>#REF!</v>
      </c>
      <c r="M88" s="543"/>
      <c r="N88" s="1379"/>
      <c r="O88" s="1373"/>
      <c r="P88" s="1360">
        <v>0.48</v>
      </c>
    </row>
    <row r="89" spans="1:18" ht="13.5" hidden="1" customHeight="1">
      <c r="A89" s="259">
        <v>0</v>
      </c>
      <c r="B89" s="593" t="s">
        <v>8626</v>
      </c>
      <c r="C89" s="1374" t="s">
        <v>6691</v>
      </c>
      <c r="D89" s="1380" t="s">
        <v>6670</v>
      </c>
      <c r="E89" s="1380" t="s">
        <v>6692</v>
      </c>
      <c r="F89" s="1380" t="s">
        <v>6672</v>
      </c>
      <c r="G89" s="595" t="s">
        <v>6681</v>
      </c>
      <c r="H89" s="595"/>
      <c r="I89" s="1377" t="s">
        <v>6690</v>
      </c>
      <c r="J89" s="1381">
        <v>20</v>
      </c>
      <c r="K89" s="1378">
        <f t="shared" si="5"/>
        <v>9.9223381499999981</v>
      </c>
      <c r="L89" s="1382">
        <f>N89*[2]коеф!$L$7</f>
        <v>198.44676299999998</v>
      </c>
      <c r="M89" s="1382"/>
      <c r="N89" s="1383">
        <f>P89*[2]коеф!$P$36*J89+1.5</f>
        <v>18.098199999999999</v>
      </c>
      <c r="O89" s="1359"/>
      <c r="P89" s="1296">
        <v>0.37</v>
      </c>
    </row>
    <row r="90" spans="1:18" ht="13.5" hidden="1" customHeight="1">
      <c r="A90" s="259">
        <v>0</v>
      </c>
      <c r="B90" s="597" t="s">
        <v>8626</v>
      </c>
      <c r="C90" s="144" t="s">
        <v>6693</v>
      </c>
      <c r="D90" s="1388" t="s">
        <v>6670</v>
      </c>
      <c r="E90" s="1388" t="s">
        <v>6694</v>
      </c>
      <c r="F90" s="1388" t="s">
        <v>6672</v>
      </c>
      <c r="G90" s="600" t="s">
        <v>6681</v>
      </c>
      <c r="H90" s="600"/>
      <c r="I90" s="1389" t="s">
        <v>6690</v>
      </c>
      <c r="J90" s="1329">
        <v>40</v>
      </c>
      <c r="K90" s="1390">
        <f t="shared" si="5"/>
        <v>9.2652056999999992</v>
      </c>
      <c r="L90" s="1391">
        <f>N90*[2]коеф!$L$7</f>
        <v>370.608228</v>
      </c>
      <c r="M90" s="1382"/>
      <c r="N90" s="1383">
        <f>P90*[2]коеф!$P$36*J90+1.5</f>
        <v>33.799199999999999</v>
      </c>
      <c r="O90" s="1359"/>
      <c r="P90" s="1296">
        <v>0.36</v>
      </c>
    </row>
    <row r="91" spans="1:18" ht="13.5" hidden="1" customHeight="1">
      <c r="A91" s="259">
        <v>0</v>
      </c>
      <c r="B91" s="137" t="s">
        <v>8625</v>
      </c>
      <c r="C91" s="1353" t="s">
        <v>6695</v>
      </c>
      <c r="D91" s="1354" t="s">
        <v>6696</v>
      </c>
      <c r="E91" s="1392"/>
      <c r="F91" s="593" t="s">
        <v>6672</v>
      </c>
      <c r="G91" s="1356"/>
      <c r="H91" s="1356"/>
      <c r="I91" s="1356" t="s">
        <v>6690</v>
      </c>
      <c r="J91" s="1356">
        <v>30</v>
      </c>
      <c r="K91" s="1357">
        <f t="shared" si="5"/>
        <v>10.710860540000001</v>
      </c>
      <c r="L91" s="1386">
        <f>N91*[2]коеф!$L$7</f>
        <v>321.32581620000002</v>
      </c>
      <c r="M91" s="1393"/>
      <c r="N91" s="607">
        <f>Q91*[2]коеф!$P$33+0.5</f>
        <v>29.304680000000001</v>
      </c>
      <c r="O91" s="544"/>
      <c r="P91" s="1296">
        <v>13.04</v>
      </c>
      <c r="Q91" s="261">
        <v>13.41</v>
      </c>
    </row>
    <row r="92" spans="1:18" ht="13.5" hidden="1" customHeight="1">
      <c r="A92" s="259">
        <v>0</v>
      </c>
      <c r="B92" s="137" t="s">
        <v>8616</v>
      </c>
      <c r="C92" s="1353" t="s">
        <v>6697</v>
      </c>
      <c r="D92" s="1354" t="s">
        <v>6698</v>
      </c>
      <c r="E92" s="1392"/>
      <c r="F92" s="593" t="s">
        <v>5353</v>
      </c>
      <c r="G92" s="1356" t="s">
        <v>6888</v>
      </c>
      <c r="H92" s="1356"/>
      <c r="I92" s="1356" t="s">
        <v>8173</v>
      </c>
      <c r="J92" s="1356">
        <v>25</v>
      </c>
      <c r="K92" s="1357" t="e">
        <f t="shared" si="5"/>
        <v>#REF!</v>
      </c>
      <c r="L92" s="543" t="e">
        <f>#REF!*[2]коеф!$J$7+15</f>
        <v>#REF!</v>
      </c>
      <c r="M92" s="543"/>
      <c r="N92" s="1394"/>
      <c r="O92" s="1373"/>
      <c r="P92" s="1360">
        <v>1.1499999999999999</v>
      </c>
    </row>
    <row r="93" spans="1:18" ht="13.5" hidden="1" customHeight="1">
      <c r="A93" s="259">
        <v>0</v>
      </c>
      <c r="B93" s="137" t="s">
        <v>8616</v>
      </c>
      <c r="C93" s="1353" t="s">
        <v>5354</v>
      </c>
      <c r="D93" s="1354" t="s">
        <v>6698</v>
      </c>
      <c r="E93" s="1392"/>
      <c r="F93" s="593" t="s">
        <v>5353</v>
      </c>
      <c r="G93" s="1356" t="s">
        <v>6888</v>
      </c>
      <c r="H93" s="1356"/>
      <c r="I93" s="1356" t="s">
        <v>6690</v>
      </c>
      <c r="J93" s="1356">
        <v>25</v>
      </c>
      <c r="K93" s="1357" t="e">
        <f t="shared" si="5"/>
        <v>#REF!</v>
      </c>
      <c r="L93" s="543" t="e">
        <f>#REF!*[2]коеф!$J$7+15</f>
        <v>#REF!</v>
      </c>
      <c r="M93" s="543"/>
      <c r="N93" s="1394"/>
      <c r="O93" s="1373"/>
      <c r="P93" s="1360">
        <v>1.47</v>
      </c>
    </row>
    <row r="94" spans="1:18" ht="13.5" hidden="1" customHeight="1">
      <c r="A94" s="259">
        <v>0</v>
      </c>
      <c r="B94" s="614" t="s">
        <v>8626</v>
      </c>
      <c r="C94" s="140" t="s">
        <v>5355</v>
      </c>
      <c r="D94" s="1369" t="s">
        <v>5356</v>
      </c>
      <c r="E94" s="1395" t="s">
        <v>5357</v>
      </c>
      <c r="F94" s="614" t="s">
        <v>5358</v>
      </c>
      <c r="G94" s="604"/>
      <c r="H94" s="604"/>
      <c r="I94" s="1322" t="s">
        <v>8173</v>
      </c>
      <c r="J94" s="1322">
        <v>50</v>
      </c>
      <c r="K94" s="1371">
        <f t="shared" si="5"/>
        <v>66.2421966</v>
      </c>
      <c r="L94" s="1396">
        <f>N94*[2]коеф!$L$7</f>
        <v>3312.1098299999999</v>
      </c>
      <c r="M94" s="1382"/>
      <c r="N94" s="1383">
        <f>P94*[2]коеф!$P$36*J94+1.5</f>
        <v>302.06200000000001</v>
      </c>
      <c r="O94" s="1359"/>
      <c r="P94" s="1296">
        <v>2.68</v>
      </c>
    </row>
    <row r="95" spans="1:18" s="261" customFormat="1" ht="13.5" hidden="1" customHeight="1">
      <c r="A95" s="259">
        <v>0</v>
      </c>
      <c r="B95" s="593" t="s">
        <v>8622</v>
      </c>
      <c r="C95" s="1392" t="s">
        <v>5359</v>
      </c>
      <c r="D95" s="1376" t="s">
        <v>5360</v>
      </c>
      <c r="E95" s="1392" t="s">
        <v>5361</v>
      </c>
      <c r="F95" s="593" t="s">
        <v>5362</v>
      </c>
      <c r="G95" s="1397" t="s">
        <v>6888</v>
      </c>
      <c r="H95" s="1397"/>
      <c r="I95" s="1381" t="s">
        <v>8173</v>
      </c>
      <c r="J95" s="1398">
        <v>25</v>
      </c>
      <c r="K95" s="1399" t="e">
        <f t="shared" si="5"/>
        <v>#REF!</v>
      </c>
      <c r="L95" s="613" t="e">
        <f>#REF!*[2]коеф!$J$7</f>
        <v>#REF!</v>
      </c>
      <c r="M95" s="613"/>
      <c r="N95" s="1323"/>
      <c r="O95" s="1316"/>
      <c r="P95" s="1400">
        <v>7.0000000000000007E-2</v>
      </c>
      <c r="R95" s="1312"/>
    </row>
    <row r="96" spans="1:18" ht="13.5" hidden="1" customHeight="1">
      <c r="A96" s="259">
        <v>0</v>
      </c>
      <c r="B96" s="1374" t="s">
        <v>8616</v>
      </c>
      <c r="C96" s="1375" t="s">
        <v>5363</v>
      </c>
      <c r="D96" s="1380" t="s">
        <v>5360</v>
      </c>
      <c r="E96" s="1392" t="s">
        <v>5361</v>
      </c>
      <c r="F96" s="593" t="s">
        <v>5362</v>
      </c>
      <c r="G96" s="1377" t="s">
        <v>6888</v>
      </c>
      <c r="H96" s="1377"/>
      <c r="I96" s="1377" t="s">
        <v>8173</v>
      </c>
      <c r="J96" s="1377">
        <v>25</v>
      </c>
      <c r="K96" s="1378" t="e">
        <f t="shared" si="5"/>
        <v>#REF!</v>
      </c>
      <c r="L96" s="543" t="e">
        <f>#REF!*[2]коеф!$J$7+15</f>
        <v>#REF!</v>
      </c>
      <c r="M96" s="543"/>
      <c r="N96" s="1379"/>
      <c r="O96" s="1373"/>
      <c r="P96" s="1360">
        <v>0.16</v>
      </c>
    </row>
    <row r="97" spans="1:18" s="261" customFormat="1" ht="13.5" hidden="1" customHeight="1">
      <c r="A97" s="259">
        <v>0</v>
      </c>
      <c r="B97" s="593" t="s">
        <v>8622</v>
      </c>
      <c r="C97" s="1392" t="s">
        <v>5364</v>
      </c>
      <c r="D97" s="1376" t="s">
        <v>5365</v>
      </c>
      <c r="E97" s="1392" t="s">
        <v>5366</v>
      </c>
      <c r="F97" s="593" t="s">
        <v>5362</v>
      </c>
      <c r="G97" s="1397" t="s">
        <v>6888</v>
      </c>
      <c r="H97" s="1397"/>
      <c r="I97" s="1381" t="s">
        <v>6690</v>
      </c>
      <c r="J97" s="1398">
        <v>25</v>
      </c>
      <c r="K97" s="1399" t="e">
        <f t="shared" si="5"/>
        <v>#REF!</v>
      </c>
      <c r="L97" s="613" t="e">
        <f>#REF!*[2]коеф!$J$7</f>
        <v>#REF!</v>
      </c>
      <c r="M97" s="613"/>
      <c r="N97" s="1323"/>
      <c r="O97" s="1316"/>
      <c r="P97" s="1400">
        <v>0.13</v>
      </c>
      <c r="R97" s="1312"/>
    </row>
    <row r="98" spans="1:18" ht="13.5" hidden="1" customHeight="1">
      <c r="A98" s="259">
        <v>0</v>
      </c>
      <c r="B98" s="1374" t="s">
        <v>8616</v>
      </c>
      <c r="C98" s="1375" t="s">
        <v>5367</v>
      </c>
      <c r="D98" s="1376" t="s">
        <v>5365</v>
      </c>
      <c r="E98" s="1392" t="s">
        <v>5361</v>
      </c>
      <c r="F98" s="593" t="s">
        <v>5362</v>
      </c>
      <c r="G98" s="1377" t="s">
        <v>6888</v>
      </c>
      <c r="H98" s="1377"/>
      <c r="I98" s="1377" t="s">
        <v>8173</v>
      </c>
      <c r="J98" s="1377">
        <v>25</v>
      </c>
      <c r="K98" s="1378" t="e">
        <f t="shared" si="5"/>
        <v>#REF!</v>
      </c>
      <c r="L98" s="543" t="e">
        <f>#REF!*[2]коеф!$J$7+15</f>
        <v>#REF!</v>
      </c>
      <c r="M98" s="543"/>
      <c r="N98" s="1394"/>
      <c r="O98" s="1373"/>
      <c r="P98" s="1360">
        <v>0.16</v>
      </c>
    </row>
    <row r="99" spans="1:18" ht="13.5" hidden="1" customHeight="1">
      <c r="A99" s="259">
        <v>0</v>
      </c>
      <c r="B99" s="593" t="s">
        <v>8626</v>
      </c>
      <c r="C99" s="1374" t="s">
        <v>5368</v>
      </c>
      <c r="D99" s="1376" t="s">
        <v>5356</v>
      </c>
      <c r="E99" s="1392" t="s">
        <v>5361</v>
      </c>
      <c r="F99" s="593" t="s">
        <v>5362</v>
      </c>
      <c r="G99" s="1377" t="s">
        <v>5369</v>
      </c>
      <c r="H99" s="1377"/>
      <c r="I99" s="1381" t="s">
        <v>8173</v>
      </c>
      <c r="J99" s="1381">
        <v>25</v>
      </c>
      <c r="K99" s="1378">
        <f t="shared" si="5"/>
        <v>3.6092393999999994</v>
      </c>
      <c r="L99" s="1382">
        <f>N99*[2]коеф!$L$7</f>
        <v>90.23098499999999</v>
      </c>
      <c r="M99" s="1382"/>
      <c r="N99" s="1383">
        <f>P99*[2]коеф!$P$36*J99+1.5</f>
        <v>8.2289999999999992</v>
      </c>
      <c r="O99" s="1359"/>
      <c r="P99" s="1296">
        <v>0.12</v>
      </c>
    </row>
    <row r="100" spans="1:18" ht="13.5" hidden="1" customHeight="1">
      <c r="A100" s="604">
        <v>0</v>
      </c>
      <c r="B100" s="593" t="s">
        <v>8626</v>
      </c>
      <c r="C100" s="1374" t="s">
        <v>5370</v>
      </c>
      <c r="D100" s="1376" t="s">
        <v>5365</v>
      </c>
      <c r="E100" s="1392" t="s">
        <v>5366</v>
      </c>
      <c r="F100" s="593" t="s">
        <v>5362</v>
      </c>
      <c r="G100" s="1377" t="s">
        <v>5369</v>
      </c>
      <c r="H100" s="1377"/>
      <c r="I100" s="1381" t="s">
        <v>6690</v>
      </c>
      <c r="J100" s="1381">
        <v>20</v>
      </c>
      <c r="K100" s="1378">
        <f t="shared" si="5"/>
        <v>6.9709987499999997</v>
      </c>
      <c r="L100" s="1382">
        <f>N100*[2]коеф!$L$7</f>
        <v>139.41997499999999</v>
      </c>
      <c r="M100" s="1382"/>
      <c r="N100" s="1383">
        <f>P100*[2]коеф!$P$36*J100+1.5</f>
        <v>12.715</v>
      </c>
      <c r="O100" s="1359"/>
      <c r="P100" s="1296">
        <v>0.25</v>
      </c>
    </row>
    <row r="101" spans="1:18" ht="13.5" hidden="1" customHeight="1">
      <c r="A101" s="2273">
        <v>0</v>
      </c>
      <c r="B101" s="2129" t="s">
        <v>8625</v>
      </c>
      <c r="C101" s="2280" t="s">
        <v>5371</v>
      </c>
      <c r="D101" s="2294" t="s">
        <v>5365</v>
      </c>
      <c r="E101" s="2279" t="s">
        <v>5372</v>
      </c>
      <c r="F101" s="2049" t="s">
        <v>5373</v>
      </c>
      <c r="G101" s="2278" t="s">
        <v>5369</v>
      </c>
      <c r="H101" s="2278"/>
      <c r="I101" s="2278" t="s">
        <v>8173</v>
      </c>
      <c r="J101" s="2278">
        <v>30</v>
      </c>
      <c r="K101" s="2133">
        <f t="shared" si="5"/>
        <v>3.503697620000001</v>
      </c>
      <c r="L101" s="2134">
        <f>N101*[2]коеф!$L$7</f>
        <v>105.11092860000002</v>
      </c>
      <c r="M101" s="2135"/>
      <c r="N101" s="2136">
        <f>Q101*[2]коеф!$P$33+0.5</f>
        <v>9.5860400000000023</v>
      </c>
      <c r="O101" s="544"/>
      <c r="P101" s="1296">
        <v>4.0199999999999996</v>
      </c>
      <c r="Q101" s="261">
        <v>4.2300000000000004</v>
      </c>
      <c r="R101" s="1297">
        <v>3.77</v>
      </c>
    </row>
    <row r="102" spans="1:18" ht="13.5" hidden="1" customHeight="1">
      <c r="A102" s="600">
        <v>0</v>
      </c>
      <c r="B102" s="1374" t="s">
        <v>8619</v>
      </c>
      <c r="C102" s="1375" t="s">
        <v>5374</v>
      </c>
      <c r="D102" s="1376" t="s">
        <v>5360</v>
      </c>
      <c r="E102" s="1392"/>
      <c r="F102" s="593"/>
      <c r="G102" s="1377"/>
      <c r="H102" s="1377"/>
      <c r="I102" s="1377"/>
      <c r="J102" s="1377">
        <v>1</v>
      </c>
      <c r="K102" s="1378" t="e">
        <f t="shared" si="5"/>
        <v>#REF!</v>
      </c>
      <c r="L102" s="1404" t="e">
        <f>N102*[2]коеф!$L$7</f>
        <v>#REF!</v>
      </c>
      <c r="M102" s="1404"/>
      <c r="N102" s="2312" t="e">
        <f>R102*#REF!</f>
        <v>#REF!</v>
      </c>
      <c r="O102" s="1373"/>
      <c r="P102" s="1296">
        <v>0.35</v>
      </c>
    </row>
    <row r="103" spans="1:18" ht="13.5" hidden="1" customHeight="1">
      <c r="A103" s="259">
        <v>0</v>
      </c>
      <c r="B103" s="1374" t="s">
        <v>8619</v>
      </c>
      <c r="C103" s="1375" t="s">
        <v>5375</v>
      </c>
      <c r="D103" s="1376" t="s">
        <v>5365</v>
      </c>
      <c r="E103" s="1392"/>
      <c r="F103" s="593"/>
      <c r="G103" s="1377"/>
      <c r="H103" s="1377"/>
      <c r="I103" s="1377"/>
      <c r="J103" s="1377">
        <v>20</v>
      </c>
      <c r="K103" s="1378">
        <f t="shared" si="5"/>
        <v>16.392675000000001</v>
      </c>
      <c r="L103" s="1404">
        <f>N103*[2]коеф!$L$7</f>
        <v>327.8535</v>
      </c>
      <c r="M103" s="1404"/>
      <c r="N103" s="1379">
        <f>P103*[2]коеф!$P$53*J103+0.5</f>
        <v>29.9</v>
      </c>
      <c r="O103" s="1373"/>
      <c r="P103" s="1296">
        <v>0.7</v>
      </c>
    </row>
    <row r="104" spans="1:18" ht="13.5" hidden="1" customHeight="1">
      <c r="A104" s="259">
        <v>0</v>
      </c>
      <c r="B104" s="1374" t="s">
        <v>8619</v>
      </c>
      <c r="C104" s="1375" t="s">
        <v>5376</v>
      </c>
      <c r="D104" s="1376" t="s">
        <v>5365</v>
      </c>
      <c r="E104" s="1392"/>
      <c r="F104" s="593"/>
      <c r="G104" s="1377"/>
      <c r="H104" s="1377"/>
      <c r="I104" s="1377"/>
      <c r="J104" s="1377">
        <v>20</v>
      </c>
      <c r="K104" s="1378">
        <f t="shared" si="5"/>
        <v>17.544</v>
      </c>
      <c r="L104" s="1404">
        <f>N104*[2]коеф!$L$7</f>
        <v>350.88</v>
      </c>
      <c r="M104" s="1404"/>
      <c r="N104" s="1379">
        <f>P104*[2]коеф!$P$53*J104+0.5</f>
        <v>32</v>
      </c>
      <c r="O104" s="1373"/>
      <c r="P104" s="1296">
        <v>0.75</v>
      </c>
    </row>
    <row r="105" spans="1:18" ht="13.5" hidden="1" customHeight="1">
      <c r="A105" s="259">
        <v>0</v>
      </c>
      <c r="B105" s="1374" t="s">
        <v>8619</v>
      </c>
      <c r="C105" s="1375" t="s">
        <v>5377</v>
      </c>
      <c r="D105" s="1376" t="s">
        <v>5365</v>
      </c>
      <c r="E105" s="1392"/>
      <c r="F105" s="593"/>
      <c r="G105" s="1377"/>
      <c r="H105" s="1377"/>
      <c r="I105" s="1377"/>
      <c r="J105" s="1377">
        <v>1</v>
      </c>
      <c r="K105" s="1378" t="e">
        <f t="shared" si="5"/>
        <v>#REF!</v>
      </c>
      <c r="L105" s="1404" t="e">
        <f>N105*[2]коеф!$L$7</f>
        <v>#REF!</v>
      </c>
      <c r="M105" s="1404"/>
      <c r="N105" s="2312" t="e">
        <f>R105*#REF!</f>
        <v>#REF!</v>
      </c>
      <c r="O105" s="1373"/>
      <c r="P105" s="1296">
        <v>0.9</v>
      </c>
    </row>
    <row r="106" spans="1:18" ht="13.5" hidden="1" customHeight="1">
      <c r="A106" s="259">
        <v>0</v>
      </c>
      <c r="B106" s="1374" t="s">
        <v>8619</v>
      </c>
      <c r="C106" s="1375" t="s">
        <v>5378</v>
      </c>
      <c r="D106" s="1376" t="s">
        <v>5365</v>
      </c>
      <c r="E106" s="1392"/>
      <c r="F106" s="593"/>
      <c r="G106" s="1377"/>
      <c r="H106" s="1377"/>
      <c r="I106" s="1377"/>
      <c r="J106" s="1377">
        <v>1</v>
      </c>
      <c r="K106" s="1378" t="e">
        <f t="shared" si="5"/>
        <v>#REF!</v>
      </c>
      <c r="L106" s="1404" t="e">
        <f>N106*[2]коеф!$L$7</f>
        <v>#REF!</v>
      </c>
      <c r="M106" s="1404"/>
      <c r="N106" s="2312" t="e">
        <f>R106*#REF!</f>
        <v>#REF!</v>
      </c>
      <c r="O106" s="1373"/>
      <c r="P106" s="1296">
        <v>0.95</v>
      </c>
    </row>
    <row r="107" spans="1:18" ht="13.5" hidden="1" customHeight="1">
      <c r="A107" s="259">
        <v>0</v>
      </c>
      <c r="B107" s="593" t="s">
        <v>8626</v>
      </c>
      <c r="C107" s="1374" t="s">
        <v>5379</v>
      </c>
      <c r="D107" s="1376" t="s">
        <v>5380</v>
      </c>
      <c r="E107" s="1392" t="s">
        <v>5381</v>
      </c>
      <c r="F107" s="593" t="s">
        <v>5382</v>
      </c>
      <c r="G107" s="1377" t="s">
        <v>5369</v>
      </c>
      <c r="H107" s="1377"/>
      <c r="I107" s="1381" t="s">
        <v>6690</v>
      </c>
      <c r="J107" s="1381">
        <v>20</v>
      </c>
      <c r="K107" s="1378">
        <f t="shared" si="5"/>
        <v>7.2169436999999999</v>
      </c>
      <c r="L107" s="1382">
        <f>N107*[2]коеф!$L$7</f>
        <v>144.338874</v>
      </c>
      <c r="M107" s="1382"/>
      <c r="N107" s="1383">
        <f>P107*[2]коеф!$P$36*J107+1.5</f>
        <v>13.163600000000001</v>
      </c>
      <c r="O107" s="1359"/>
      <c r="P107" s="1296">
        <v>0.26</v>
      </c>
    </row>
    <row r="108" spans="1:18" ht="13.5" hidden="1" customHeight="1">
      <c r="A108" s="259">
        <v>0</v>
      </c>
      <c r="B108" s="1374" t="s">
        <v>8619</v>
      </c>
      <c r="C108" s="1375" t="s">
        <v>5383</v>
      </c>
      <c r="D108" s="1376" t="s">
        <v>5365</v>
      </c>
      <c r="E108" s="1392"/>
      <c r="F108" s="593"/>
      <c r="G108" s="1377"/>
      <c r="H108" s="1377"/>
      <c r="I108" s="1377"/>
      <c r="J108" s="1377">
        <v>7</v>
      </c>
      <c r="K108" s="1378">
        <f t="shared" si="5"/>
        <v>27.263689285714289</v>
      </c>
      <c r="L108" s="1404">
        <f>N108*[2]коеф!$L$7</f>
        <v>190.84582500000002</v>
      </c>
      <c r="M108" s="1404"/>
      <c r="N108" s="1379">
        <f>P108*[2]коеф!$P$53*J108+0.5</f>
        <v>17.405000000000001</v>
      </c>
      <c r="O108" s="1373"/>
      <c r="P108" s="1296">
        <v>1.1499999999999999</v>
      </c>
    </row>
    <row r="109" spans="1:18" ht="13.5" hidden="1" customHeight="1">
      <c r="A109" s="259">
        <v>0</v>
      </c>
      <c r="B109" s="593" t="s">
        <v>8626</v>
      </c>
      <c r="C109" s="1374" t="s">
        <v>5384</v>
      </c>
      <c r="D109" s="1376" t="s">
        <v>5360</v>
      </c>
      <c r="E109" s="1392" t="s">
        <v>5361</v>
      </c>
      <c r="F109" s="593" t="s">
        <v>5362</v>
      </c>
      <c r="G109" s="1377" t="s">
        <v>5369</v>
      </c>
      <c r="H109" s="1377"/>
      <c r="I109" s="1381" t="s">
        <v>8173</v>
      </c>
      <c r="J109" s="1381">
        <v>20</v>
      </c>
      <c r="K109" s="1378">
        <f t="shared" si="5"/>
        <v>3.7737143999999994</v>
      </c>
      <c r="L109" s="1382">
        <f>N109*[2]коеф!$L$7</f>
        <v>75.474287999999987</v>
      </c>
      <c r="M109" s="1382"/>
      <c r="N109" s="1383">
        <f>P109*[2]коеф!$P$36*J109+1.5</f>
        <v>6.8831999999999987</v>
      </c>
      <c r="O109" s="1359"/>
      <c r="P109" s="1296">
        <v>0.12</v>
      </c>
    </row>
    <row r="110" spans="1:18" ht="13.5" hidden="1" customHeight="1">
      <c r="A110" s="259">
        <v>0</v>
      </c>
      <c r="B110" s="1374" t="s">
        <v>8619</v>
      </c>
      <c r="C110" s="1375" t="s">
        <v>5385</v>
      </c>
      <c r="D110" s="1376" t="s">
        <v>5365</v>
      </c>
      <c r="E110" s="1392"/>
      <c r="F110" s="593"/>
      <c r="G110" s="1377"/>
      <c r="H110" s="1377"/>
      <c r="I110" s="1377"/>
      <c r="J110" s="1377">
        <v>2</v>
      </c>
      <c r="K110" s="1378">
        <f t="shared" si="5"/>
        <v>31.524374999999999</v>
      </c>
      <c r="L110" s="1404">
        <f>N110*[2]коеф!$L$7</f>
        <v>63.048749999999998</v>
      </c>
      <c r="M110" s="1404"/>
      <c r="N110" s="1379">
        <f>P110*[2]коеф!$P$53*J110+0.5</f>
        <v>5.75</v>
      </c>
      <c r="O110" s="1373"/>
      <c r="P110" s="1296">
        <v>1.25</v>
      </c>
    </row>
    <row r="111" spans="1:18" ht="13.5" hidden="1" customHeight="1">
      <c r="A111" s="604">
        <v>0</v>
      </c>
      <c r="B111" s="1374" t="s">
        <v>8616</v>
      </c>
      <c r="C111" s="1375" t="s">
        <v>5386</v>
      </c>
      <c r="D111" s="1380" t="s">
        <v>5387</v>
      </c>
      <c r="E111" s="1392"/>
      <c r="F111" s="593" t="s">
        <v>5388</v>
      </c>
      <c r="G111" s="1377"/>
      <c r="H111" s="1377"/>
      <c r="I111" s="1377" t="s">
        <v>8173</v>
      </c>
      <c r="J111" s="1377">
        <v>25</v>
      </c>
      <c r="K111" s="1378" t="e">
        <f t="shared" si="5"/>
        <v>#REF!</v>
      </c>
      <c r="L111" s="543" t="e">
        <f>#REF!*[2]коеф!$J$7+15</f>
        <v>#REF!</v>
      </c>
      <c r="M111" s="543"/>
      <c r="N111" s="1379"/>
      <c r="O111" s="1373"/>
      <c r="P111" s="1360">
        <v>0.2</v>
      </c>
    </row>
    <row r="112" spans="1:18" ht="13.5" hidden="1" customHeight="1">
      <c r="A112" s="2273">
        <v>0</v>
      </c>
      <c r="B112" s="2129" t="s">
        <v>8625</v>
      </c>
      <c r="C112" s="2280" t="s">
        <v>5389</v>
      </c>
      <c r="D112" s="2294" t="s">
        <v>5390</v>
      </c>
      <c r="E112" s="2279" t="s">
        <v>5391</v>
      </c>
      <c r="F112" s="2049" t="s">
        <v>5392</v>
      </c>
      <c r="G112" s="2278" t="s">
        <v>5369</v>
      </c>
      <c r="H112" s="2278"/>
      <c r="I112" s="2278" t="s">
        <v>8173</v>
      </c>
      <c r="J112" s="2278">
        <v>30</v>
      </c>
      <c r="K112" s="2133">
        <f t="shared" si="5"/>
        <v>4.1239218800000002</v>
      </c>
      <c r="L112" s="2134">
        <f>N112*[2]коеф!$L$7</f>
        <v>123.7176564</v>
      </c>
      <c r="M112" s="2135"/>
      <c r="N112" s="2136">
        <f>Q112*[2]коеф!$P$33+0.5</f>
        <v>11.282959999999999</v>
      </c>
      <c r="O112" s="544"/>
      <c r="P112" s="1296">
        <v>4.79</v>
      </c>
      <c r="Q112" s="261">
        <v>5.0199999999999996</v>
      </c>
      <c r="R112" s="1297">
        <v>4.5199999999999996</v>
      </c>
    </row>
    <row r="113" spans="1:18" ht="13.5" hidden="1" customHeight="1">
      <c r="A113" s="600">
        <v>0</v>
      </c>
      <c r="B113" s="1374" t="s">
        <v>8619</v>
      </c>
      <c r="C113" s="1375" t="s">
        <v>5393</v>
      </c>
      <c r="D113" s="1376" t="s">
        <v>5365</v>
      </c>
      <c r="E113" s="1392"/>
      <c r="F113" s="593"/>
      <c r="G113" s="1377"/>
      <c r="H113" s="1377"/>
      <c r="I113" s="1377"/>
      <c r="J113" s="1377">
        <v>1</v>
      </c>
      <c r="K113" s="1378" t="e">
        <f t="shared" si="5"/>
        <v>#REF!</v>
      </c>
      <c r="L113" s="1404" t="e">
        <f>N113*[2]коеф!$L$7</f>
        <v>#REF!</v>
      </c>
      <c r="M113" s="1404"/>
      <c r="N113" s="2312" t="e">
        <f>R113*#REF!</f>
        <v>#REF!</v>
      </c>
      <c r="O113" s="1373"/>
      <c r="P113" s="1296">
        <v>1.1499999999999999</v>
      </c>
    </row>
    <row r="114" spans="1:18" ht="13.5" hidden="1" customHeight="1">
      <c r="A114" s="259">
        <v>0</v>
      </c>
      <c r="B114" s="1374" t="s">
        <v>8619</v>
      </c>
      <c r="C114" s="1375" t="s">
        <v>5394</v>
      </c>
      <c r="D114" s="1376" t="s">
        <v>5365</v>
      </c>
      <c r="E114" s="1392"/>
      <c r="F114" s="593"/>
      <c r="G114" s="1377"/>
      <c r="H114" s="1377"/>
      <c r="I114" s="1377"/>
      <c r="J114" s="1377">
        <v>1</v>
      </c>
      <c r="K114" s="1378" t="e">
        <f t="shared" si="5"/>
        <v>#REF!</v>
      </c>
      <c r="L114" s="1404" t="e">
        <f>N114*[2]коеф!$L$7</f>
        <v>#REF!</v>
      </c>
      <c r="M114" s="1404"/>
      <c r="N114" s="2312" t="e">
        <f>R114*#REF!</f>
        <v>#REF!</v>
      </c>
      <c r="O114" s="1373"/>
      <c r="P114" s="1296">
        <v>1.1499999999999999</v>
      </c>
    </row>
    <row r="115" spans="1:18" ht="13.5" hidden="1" customHeight="1">
      <c r="A115" s="259">
        <v>0</v>
      </c>
      <c r="B115" s="1374" t="s">
        <v>8616</v>
      </c>
      <c r="C115" s="1375" t="s">
        <v>5395</v>
      </c>
      <c r="D115" s="1380" t="s">
        <v>5365</v>
      </c>
      <c r="E115" s="1392"/>
      <c r="F115" s="593" t="s">
        <v>5362</v>
      </c>
      <c r="G115" s="1377" t="s">
        <v>6888</v>
      </c>
      <c r="H115" s="1377"/>
      <c r="I115" s="1377" t="s">
        <v>6690</v>
      </c>
      <c r="J115" s="1377">
        <v>25</v>
      </c>
      <c r="K115" s="1378" t="e">
        <f t="shared" si="5"/>
        <v>#REF!</v>
      </c>
      <c r="L115" s="543" t="e">
        <f>#REF!*[2]коеф!$J$7+15</f>
        <v>#REF!</v>
      </c>
      <c r="M115" s="543"/>
      <c r="N115" s="1379"/>
      <c r="O115" s="1373"/>
      <c r="P115" s="1360">
        <v>0.35</v>
      </c>
    </row>
    <row r="116" spans="1:18" ht="13.5" hidden="1" customHeight="1">
      <c r="A116" s="259">
        <v>0</v>
      </c>
      <c r="B116" s="593" t="s">
        <v>8626</v>
      </c>
      <c r="C116" s="1374" t="s">
        <v>5396</v>
      </c>
      <c r="D116" s="1376" t="s">
        <v>5365</v>
      </c>
      <c r="E116" s="1392" t="s">
        <v>5397</v>
      </c>
      <c r="F116" s="593" t="s">
        <v>5362</v>
      </c>
      <c r="G116" s="1377" t="s">
        <v>5369</v>
      </c>
      <c r="H116" s="1377"/>
      <c r="I116" s="1381" t="s">
        <v>6690</v>
      </c>
      <c r="J116" s="1381">
        <v>40</v>
      </c>
      <c r="K116" s="1378">
        <f t="shared" si="5"/>
        <v>6.8057562000000003</v>
      </c>
      <c r="L116" s="1382">
        <f>N116*[2]коеф!$L$7</f>
        <v>272.23024800000002</v>
      </c>
      <c r="M116" s="1382"/>
      <c r="N116" s="1383">
        <f>P116*[2]коеф!$P$36*J116+1.5</f>
        <v>24.827200000000001</v>
      </c>
      <c r="O116" s="1359"/>
      <c r="P116" s="1296">
        <v>0.26</v>
      </c>
    </row>
    <row r="117" spans="1:18" ht="13.5" hidden="1" customHeight="1">
      <c r="A117" s="259">
        <v>0</v>
      </c>
      <c r="B117" s="1374" t="s">
        <v>8625</v>
      </c>
      <c r="C117" s="1375" t="s">
        <v>5398</v>
      </c>
      <c r="D117" s="1380" t="s">
        <v>5365</v>
      </c>
      <c r="E117" s="1392"/>
      <c r="F117" s="593" t="s">
        <v>5362</v>
      </c>
      <c r="G117" s="1377" t="s">
        <v>5369</v>
      </c>
      <c r="H117" s="1377"/>
      <c r="I117" s="1377" t="s">
        <v>6690</v>
      </c>
      <c r="J117" s="1377">
        <v>30</v>
      </c>
      <c r="K117" s="1378">
        <f t="shared" si="5"/>
        <v>7.5076770200000009</v>
      </c>
      <c r="L117" s="1382">
        <f>N117*[2]коеф!$L$7</f>
        <v>225.23031060000002</v>
      </c>
      <c r="M117" s="1382"/>
      <c r="N117" s="607">
        <f>Q117*[2]коеф!$P$33+0.5</f>
        <v>20.540840000000003</v>
      </c>
      <c r="O117" s="544"/>
      <c r="P117" s="1296">
        <v>9.15</v>
      </c>
      <c r="Q117" s="261">
        <v>9.33</v>
      </c>
    </row>
    <row r="118" spans="1:18" ht="13.5" hidden="1" customHeight="1">
      <c r="A118" s="259">
        <v>0</v>
      </c>
      <c r="B118" s="1374" t="s">
        <v>8615</v>
      </c>
      <c r="C118" s="1375" t="s">
        <v>5399</v>
      </c>
      <c r="D118" s="1376" t="s">
        <v>5400</v>
      </c>
      <c r="E118" s="1392"/>
      <c r="F118" s="593" t="s">
        <v>5401</v>
      </c>
      <c r="G118" s="1377"/>
      <c r="H118" s="1377"/>
      <c r="I118" s="1377" t="s">
        <v>5402</v>
      </c>
      <c r="J118" s="1377">
        <v>100</v>
      </c>
      <c r="K118" s="1378">
        <f t="shared" si="5"/>
        <v>9.9360992249999995</v>
      </c>
      <c r="L118" s="1404">
        <f>N118*[2]коеф!$L$7</f>
        <v>993.60992250000004</v>
      </c>
      <c r="M118" s="1404"/>
      <c r="N118" s="1379">
        <f>P118*[2]коеф!$P$27+1.5</f>
        <v>90.616500000000002</v>
      </c>
      <c r="O118" s="1373"/>
      <c r="P118" s="1296">
        <v>18.149999999999999</v>
      </c>
    </row>
    <row r="119" spans="1:18" ht="13.5" hidden="1" customHeight="1">
      <c r="A119" s="259">
        <v>0</v>
      </c>
      <c r="B119" s="593" t="s">
        <v>8626</v>
      </c>
      <c r="C119" s="1374" t="s">
        <v>5403</v>
      </c>
      <c r="D119" s="1376" t="s">
        <v>5360</v>
      </c>
      <c r="E119" s="1392" t="s">
        <v>5361</v>
      </c>
      <c r="F119" s="593" t="s">
        <v>5358</v>
      </c>
      <c r="G119" s="595"/>
      <c r="H119" s="595"/>
      <c r="I119" s="1381" t="s">
        <v>8173</v>
      </c>
      <c r="J119" s="1381">
        <v>50</v>
      </c>
      <c r="K119" s="1378">
        <f t="shared" si="5"/>
        <v>3.5262343500000011</v>
      </c>
      <c r="L119" s="1382">
        <f>N119*[2]коеф!$L$7</f>
        <v>176.31171750000004</v>
      </c>
      <c r="M119" s="1382"/>
      <c r="N119" s="1383">
        <f>P119*[2]коеф!$P$36*J119+1.5</f>
        <v>16.079500000000003</v>
      </c>
      <c r="O119" s="1359"/>
      <c r="P119" s="1296">
        <v>0.13</v>
      </c>
    </row>
    <row r="120" spans="1:18" ht="13.5" hidden="1" customHeight="1">
      <c r="A120" s="259">
        <v>0</v>
      </c>
      <c r="B120" s="1374" t="s">
        <v>8615</v>
      </c>
      <c r="C120" s="1375" t="s">
        <v>5404</v>
      </c>
      <c r="D120" s="1376" t="s">
        <v>5400</v>
      </c>
      <c r="E120" s="1392"/>
      <c r="F120" s="593" t="s">
        <v>5401</v>
      </c>
      <c r="G120" s="1377"/>
      <c r="H120" s="1377"/>
      <c r="I120" s="1377" t="s">
        <v>5402</v>
      </c>
      <c r="J120" s="1377">
        <v>50</v>
      </c>
      <c r="K120" s="1378">
        <f t="shared" si="5"/>
        <v>14.359171890000001</v>
      </c>
      <c r="L120" s="1404">
        <f>N120*[2]коеф!$L$7</f>
        <v>717.9585945</v>
      </c>
      <c r="M120" s="1404"/>
      <c r="N120" s="1379">
        <f>P120*[2]коеф!$P$27+1.5</f>
        <v>65.4773</v>
      </c>
      <c r="O120" s="1373"/>
      <c r="P120" s="1296">
        <v>13.03</v>
      </c>
    </row>
    <row r="121" spans="1:18" s="261" customFormat="1" ht="13.5" hidden="1" customHeight="1">
      <c r="A121" s="259">
        <v>0</v>
      </c>
      <c r="B121" s="593" t="s">
        <v>8622</v>
      </c>
      <c r="C121" s="1392" t="s">
        <v>5405</v>
      </c>
      <c r="D121" s="1376" t="s">
        <v>5400</v>
      </c>
      <c r="E121" s="1392" t="s">
        <v>5406</v>
      </c>
      <c r="F121" s="593" t="s">
        <v>5401</v>
      </c>
      <c r="G121" s="1397" t="s">
        <v>6888</v>
      </c>
      <c r="H121" s="1397"/>
      <c r="I121" s="1381" t="s">
        <v>8173</v>
      </c>
      <c r="J121" s="1398">
        <v>25</v>
      </c>
      <c r="K121" s="1399" t="e">
        <f t="shared" si="5"/>
        <v>#REF!</v>
      </c>
      <c r="L121" s="613" t="e">
        <f>#REF!*[2]коеф!$J$7</f>
        <v>#REF!</v>
      </c>
      <c r="M121" s="613"/>
      <c r="N121" s="1406"/>
      <c r="O121" s="1316"/>
      <c r="P121" s="1400">
        <v>7.0000000000000007E-2</v>
      </c>
      <c r="R121" s="1312"/>
    </row>
    <row r="122" spans="1:18" ht="13.5" hidden="1" customHeight="1">
      <c r="A122" s="259">
        <v>0</v>
      </c>
      <c r="B122" s="593" t="s">
        <v>8626</v>
      </c>
      <c r="C122" s="1374" t="s">
        <v>5407</v>
      </c>
      <c r="D122" s="1376" t="s">
        <v>5400</v>
      </c>
      <c r="E122" s="1392" t="s">
        <v>5406</v>
      </c>
      <c r="F122" s="593" t="s">
        <v>5401</v>
      </c>
      <c r="G122" s="1377" t="s">
        <v>5369</v>
      </c>
      <c r="H122" s="1377"/>
      <c r="I122" s="1377" t="s">
        <v>8173</v>
      </c>
      <c r="J122" s="1381">
        <v>20</v>
      </c>
      <c r="K122" s="1378">
        <f t="shared" si="5"/>
        <v>5.2493840999999994</v>
      </c>
      <c r="L122" s="1382">
        <f>N122*[2]коеф!$L$7</f>
        <v>104.98768199999999</v>
      </c>
      <c r="M122" s="1382"/>
      <c r="N122" s="1383">
        <f>P122*[2]коеф!$P$36*J122+1.5</f>
        <v>9.5747999999999998</v>
      </c>
      <c r="O122" s="1359"/>
      <c r="P122" s="1296">
        <v>0.18</v>
      </c>
    </row>
    <row r="123" spans="1:18" ht="13.5" hidden="1" customHeight="1">
      <c r="A123" s="259">
        <v>0</v>
      </c>
      <c r="B123" s="1374" t="s">
        <v>8616</v>
      </c>
      <c r="C123" s="1375" t="s">
        <v>5408</v>
      </c>
      <c r="D123" s="1376" t="s">
        <v>5390</v>
      </c>
      <c r="E123" s="1392" t="s">
        <v>5406</v>
      </c>
      <c r="F123" s="593" t="s">
        <v>5401</v>
      </c>
      <c r="G123" s="1377"/>
      <c r="H123" s="1377"/>
      <c r="I123" s="1377" t="s">
        <v>8173</v>
      </c>
      <c r="J123" s="1377">
        <v>25</v>
      </c>
      <c r="K123" s="1378" t="e">
        <f t="shared" si="5"/>
        <v>#REF!</v>
      </c>
      <c r="L123" s="543" t="e">
        <f>#REF!*[2]коеф!$J$7+15</f>
        <v>#REF!</v>
      </c>
      <c r="M123" s="543"/>
      <c r="N123" s="1379"/>
      <c r="O123" s="1373"/>
      <c r="P123" s="1360">
        <v>0.26</v>
      </c>
    </row>
    <row r="124" spans="1:18" s="261" customFormat="1" ht="13.5" hidden="1" customHeight="1">
      <c r="A124" s="259">
        <v>0</v>
      </c>
      <c r="B124" s="593" t="s">
        <v>8622</v>
      </c>
      <c r="C124" s="1392" t="s">
        <v>5409</v>
      </c>
      <c r="D124" s="1376" t="s">
        <v>5400</v>
      </c>
      <c r="E124" s="1392" t="s">
        <v>5406</v>
      </c>
      <c r="F124" s="593" t="s">
        <v>5401</v>
      </c>
      <c r="G124" s="1397"/>
      <c r="H124" s="1397"/>
      <c r="I124" s="1377" t="s">
        <v>8173</v>
      </c>
      <c r="J124" s="1398">
        <v>25</v>
      </c>
      <c r="K124" s="1399" t="e">
        <f t="shared" si="5"/>
        <v>#REF!</v>
      </c>
      <c r="L124" s="613" t="e">
        <f>#REF!*[2]коеф!$L$7</f>
        <v>#REF!</v>
      </c>
      <c r="M124" s="613"/>
      <c r="N124" s="1406"/>
      <c r="O124" s="1316"/>
      <c r="P124" s="1400">
        <v>0.14000000000000001</v>
      </c>
      <c r="R124" s="1312"/>
    </row>
    <row r="125" spans="1:18" ht="13.5" hidden="1" customHeight="1">
      <c r="A125" s="604">
        <v>0</v>
      </c>
      <c r="B125" s="593" t="s">
        <v>8626</v>
      </c>
      <c r="C125" s="1374" t="s">
        <v>5410</v>
      </c>
      <c r="D125" s="1376" t="s">
        <v>5390</v>
      </c>
      <c r="E125" s="1392" t="s">
        <v>5406</v>
      </c>
      <c r="F125" s="593" t="s">
        <v>5401</v>
      </c>
      <c r="G125" s="1377" t="s">
        <v>5369</v>
      </c>
      <c r="H125" s="1377"/>
      <c r="I125" s="1377" t="s">
        <v>8173</v>
      </c>
      <c r="J125" s="1381">
        <v>20</v>
      </c>
      <c r="K125" s="1378">
        <f t="shared" si="5"/>
        <v>5.4953290500000005</v>
      </c>
      <c r="L125" s="1382">
        <f>N125*[2]коеф!$L$7</f>
        <v>109.906581</v>
      </c>
      <c r="M125" s="1382"/>
      <c r="N125" s="1383">
        <f>P125*[2]коеф!$P$36*J125+1.5</f>
        <v>10.023400000000001</v>
      </c>
      <c r="O125" s="1359"/>
      <c r="P125" s="1296">
        <v>0.19</v>
      </c>
    </row>
    <row r="126" spans="1:18" ht="13.5" hidden="1" customHeight="1">
      <c r="A126" s="2273">
        <v>0</v>
      </c>
      <c r="B126" s="2129" t="s">
        <v>8625</v>
      </c>
      <c r="C126" s="2280">
        <v>497009</v>
      </c>
      <c r="D126" s="2294" t="s">
        <v>5411</v>
      </c>
      <c r="E126" s="2279" t="s">
        <v>5412</v>
      </c>
      <c r="F126" s="2049" t="s">
        <v>5413</v>
      </c>
      <c r="G126" s="2278"/>
      <c r="H126" s="2278"/>
      <c r="I126" s="2278" t="s">
        <v>5402</v>
      </c>
      <c r="J126" s="2278">
        <v>100</v>
      </c>
      <c r="K126" s="2133">
        <f t="shared" si="5"/>
        <v>4.5157291080000004</v>
      </c>
      <c r="L126" s="2134">
        <f>N126*[2]коеф!$L$7</f>
        <v>451.57291080000005</v>
      </c>
      <c r="M126" s="2135"/>
      <c r="N126" s="2136">
        <f>Q126*[2]коеф!$P$33+0.5</f>
        <v>41.183120000000002</v>
      </c>
      <c r="O126" s="544"/>
      <c r="P126" s="1296">
        <v>18.940000000000001</v>
      </c>
      <c r="Q126" s="1296">
        <v>18.940000000000001</v>
      </c>
    </row>
    <row r="127" spans="1:18" ht="13.5" hidden="1" customHeight="1">
      <c r="A127" s="600">
        <v>0</v>
      </c>
      <c r="B127" s="144" t="s">
        <v>8619</v>
      </c>
      <c r="C127" s="1411" t="s">
        <v>5414</v>
      </c>
      <c r="D127" s="1412" t="s">
        <v>5415</v>
      </c>
      <c r="E127" s="1401" t="s">
        <v>5416</v>
      </c>
      <c r="F127" s="208" t="s">
        <v>5373</v>
      </c>
      <c r="G127" s="1402"/>
      <c r="H127" s="1402"/>
      <c r="I127" s="1389" t="s">
        <v>8173</v>
      </c>
      <c r="J127" s="1389">
        <v>20</v>
      </c>
      <c r="K127" s="1390">
        <f t="shared" si="5"/>
        <v>0</v>
      </c>
      <c r="L127" s="1393">
        <f>N127*[2]коеф!$L$7</f>
        <v>0</v>
      </c>
      <c r="M127" s="1413"/>
      <c r="N127" s="1414"/>
      <c r="O127" s="1415"/>
      <c r="P127" s="1296">
        <v>0.45</v>
      </c>
    </row>
    <row r="128" spans="1:18" ht="13.5" hidden="1" customHeight="1">
      <c r="A128" s="143">
        <v>0</v>
      </c>
      <c r="B128" s="144" t="s">
        <v>8616</v>
      </c>
      <c r="C128" s="1407" t="s">
        <v>5417</v>
      </c>
      <c r="D128" s="1416" t="s">
        <v>5390</v>
      </c>
      <c r="E128" s="1417"/>
      <c r="F128" s="1417"/>
      <c r="G128" s="1377"/>
      <c r="H128" s="1377"/>
      <c r="I128" s="1389" t="s">
        <v>8173</v>
      </c>
      <c r="J128" s="1389">
        <v>25</v>
      </c>
      <c r="K128" s="1390" t="e">
        <f t="shared" si="5"/>
        <v>#REF!</v>
      </c>
      <c r="L128" s="617" t="e">
        <f>#REF!*[2]коеф!$J$7+15</f>
        <v>#REF!</v>
      </c>
      <c r="M128" s="617"/>
      <c r="N128" s="1418"/>
      <c r="O128" s="1373"/>
      <c r="P128" s="1360">
        <v>0.28000000000000003</v>
      </c>
    </row>
    <row r="129" spans="1:18" ht="13.5" hidden="1" customHeight="1">
      <c r="A129" s="1405">
        <v>0</v>
      </c>
      <c r="B129" s="144" t="s">
        <v>8616</v>
      </c>
      <c r="C129" s="1407" t="s">
        <v>5418</v>
      </c>
      <c r="D129" s="1388" t="s">
        <v>5400</v>
      </c>
      <c r="E129" s="1419"/>
      <c r="F129" s="1419"/>
      <c r="G129" s="1389" t="s">
        <v>6888</v>
      </c>
      <c r="H129" s="1389"/>
      <c r="I129" s="1389" t="s">
        <v>6690</v>
      </c>
      <c r="J129" s="1389">
        <v>25</v>
      </c>
      <c r="K129" s="1390" t="e">
        <f t="shared" si="5"/>
        <v>#REF!</v>
      </c>
      <c r="L129" s="543" t="e">
        <f>#REF!*[2]коеф!$J$7+15</f>
        <v>#REF!</v>
      </c>
      <c r="M129" s="543"/>
      <c r="N129" s="1418"/>
      <c r="O129" s="1373"/>
      <c r="P129" s="1360">
        <v>0.46</v>
      </c>
    </row>
    <row r="130" spans="1:18" ht="13.5" hidden="1" customHeight="1">
      <c r="A130" s="1405">
        <v>0</v>
      </c>
      <c r="B130" s="593" t="s">
        <v>8626</v>
      </c>
      <c r="C130" s="1374" t="s">
        <v>5419</v>
      </c>
      <c r="D130" s="1376" t="s">
        <v>5400</v>
      </c>
      <c r="E130" s="593" t="s">
        <v>5420</v>
      </c>
      <c r="F130" s="593"/>
      <c r="G130" s="1377" t="s">
        <v>5369</v>
      </c>
      <c r="H130" s="1377"/>
      <c r="I130" s="1377" t="s">
        <v>8173</v>
      </c>
      <c r="J130" s="1381">
        <v>50</v>
      </c>
      <c r="K130" s="1378">
        <f t="shared" si="5"/>
        <v>0.3</v>
      </c>
      <c r="L130" s="1382">
        <f>N130*[2]коеф!$L$36+15</f>
        <v>15</v>
      </c>
      <c r="M130" s="1382"/>
      <c r="N130" s="1383">
        <f>P130*[2]коеф!$P$36*J130+1.5</f>
        <v>21.686999999999998</v>
      </c>
      <c r="O130" s="1359"/>
      <c r="P130" s="1296">
        <v>0.18</v>
      </c>
    </row>
    <row r="131" spans="1:18" ht="13.5" hidden="1" customHeight="1">
      <c r="A131" s="1405">
        <v>0</v>
      </c>
      <c r="B131" s="597" t="s">
        <v>8626</v>
      </c>
      <c r="C131" s="144" t="s">
        <v>5421</v>
      </c>
      <c r="D131" s="1416" t="s">
        <v>5390</v>
      </c>
      <c r="E131" s="597" t="s">
        <v>5420</v>
      </c>
      <c r="F131" s="597"/>
      <c r="G131" s="1389" t="s">
        <v>5369</v>
      </c>
      <c r="H131" s="1389"/>
      <c r="I131" s="1329" t="s">
        <v>6690</v>
      </c>
      <c r="J131" s="1329">
        <v>40</v>
      </c>
      <c r="K131" s="1390">
        <f t="shared" si="5"/>
        <v>0.375</v>
      </c>
      <c r="L131" s="1382">
        <f>N131*[2]коеф!$L$36+15</f>
        <v>15</v>
      </c>
      <c r="M131" s="1382"/>
      <c r="N131" s="1383">
        <f>P131*[2]коеф!$P$36*J131+1.5</f>
        <v>24.827200000000001</v>
      </c>
      <c r="O131" s="1359"/>
      <c r="P131" s="1296">
        <v>0.26</v>
      </c>
    </row>
    <row r="132" spans="1:18" ht="13.5" hidden="1" customHeight="1">
      <c r="A132" s="1405">
        <v>0</v>
      </c>
      <c r="B132" s="137" t="s">
        <v>8625</v>
      </c>
      <c r="C132" s="1353" t="s">
        <v>5422</v>
      </c>
      <c r="D132" s="1354" t="s">
        <v>5400</v>
      </c>
      <c r="E132" s="1355"/>
      <c r="F132" s="1355"/>
      <c r="G132" s="1356" t="s">
        <v>5369</v>
      </c>
      <c r="H132" s="1356"/>
      <c r="I132" s="1356" t="s">
        <v>6690</v>
      </c>
      <c r="J132" s="1356">
        <v>30</v>
      </c>
      <c r="K132" s="1357">
        <f t="shared" si="5"/>
        <v>0.5</v>
      </c>
      <c r="L132" s="1384">
        <f>N132*[2]коеф!$L$33+15</f>
        <v>15</v>
      </c>
      <c r="M132" s="1391"/>
      <c r="N132" s="607">
        <f>Q132*[2]коеф!$P$33+0.5</f>
        <v>22.237759999999998</v>
      </c>
      <c r="O132" s="544"/>
      <c r="P132" s="1296">
        <v>9.89</v>
      </c>
      <c r="Q132" s="261">
        <v>10.119999999999999</v>
      </c>
    </row>
    <row r="133" spans="1:18" s="261" customFormat="1">
      <c r="A133" s="2273"/>
      <c r="B133" s="2272"/>
      <c r="C133" s="2297"/>
      <c r="D133" s="2298"/>
      <c r="E133" s="2297"/>
      <c r="F133" s="2297"/>
      <c r="G133" s="2296"/>
      <c r="H133" s="2296"/>
      <c r="I133" s="2296"/>
      <c r="J133" s="2295"/>
      <c r="K133" s="2310"/>
      <c r="L133" s="2426"/>
      <c r="M133" s="2270"/>
      <c r="N133" s="2426"/>
      <c r="O133" s="544"/>
      <c r="P133" s="1400"/>
      <c r="R133" s="1312"/>
    </row>
    <row r="134" spans="1:18" s="261" customFormat="1">
      <c r="A134" s="2273"/>
      <c r="B134" s="2272"/>
      <c r="C134" s="2255"/>
      <c r="D134" s="2294"/>
      <c r="E134" s="2293"/>
      <c r="F134" s="2293"/>
      <c r="G134" s="2132"/>
      <c r="H134" s="2132"/>
      <c r="I134" s="2132"/>
      <c r="J134" s="2132"/>
      <c r="K134" s="2292"/>
      <c r="L134" s="2428"/>
      <c r="M134" s="2291"/>
      <c r="N134" s="2428"/>
      <c r="O134" s="1427"/>
      <c r="P134" s="1400"/>
      <c r="R134" s="1312"/>
    </row>
    <row r="135" spans="1:18" ht="23.85" customHeight="1">
      <c r="A135" s="2290" t="s">
        <v>8692</v>
      </c>
      <c r="B135" s="2289" t="s">
        <v>5423</v>
      </c>
      <c r="C135" s="2289"/>
      <c r="D135" s="2289"/>
      <c r="E135" s="2289"/>
      <c r="F135" s="2238"/>
      <c r="G135" s="2238"/>
      <c r="H135" s="2238"/>
      <c r="I135" s="2238"/>
      <c r="J135" s="2289"/>
      <c r="K135" s="2289"/>
      <c r="L135" s="2429"/>
      <c r="M135" s="2289"/>
      <c r="N135" s="2429"/>
      <c r="O135" s="1311"/>
    </row>
    <row r="136" spans="1:18" ht="23.25" hidden="1" customHeight="1">
      <c r="A136" s="88" t="s">
        <v>8690</v>
      </c>
      <c r="B136" s="2288" t="s">
        <v>5424</v>
      </c>
      <c r="C136" s="2287"/>
      <c r="D136" s="2287"/>
      <c r="E136" s="2287"/>
      <c r="F136" s="2287"/>
      <c r="G136" s="2287"/>
      <c r="H136" s="2287"/>
      <c r="I136" s="2287"/>
      <c r="J136" s="2287"/>
      <c r="K136" s="2287"/>
      <c r="L136" s="2287"/>
      <c r="M136" s="2287"/>
      <c r="N136" s="2287"/>
      <c r="O136" s="1367"/>
    </row>
    <row r="137" spans="1:18" ht="23.25" hidden="1" customHeight="1">
      <c r="A137" s="88" t="s">
        <v>8690</v>
      </c>
      <c r="B137" s="2286" t="s">
        <v>5425</v>
      </c>
      <c r="C137" s="2285"/>
      <c r="D137" s="2285"/>
      <c r="E137" s="2285"/>
      <c r="F137" s="2285"/>
      <c r="G137" s="2285"/>
      <c r="H137" s="2285"/>
      <c r="I137" s="2285"/>
      <c r="J137" s="2285"/>
      <c r="K137" s="2285"/>
      <c r="L137" s="2285"/>
      <c r="M137" s="2285"/>
      <c r="N137" s="2285"/>
      <c r="O137" s="1367"/>
    </row>
    <row r="138" spans="1:18" ht="13.5" hidden="1" customHeight="1">
      <c r="A138" s="2131">
        <v>0</v>
      </c>
      <c r="B138" s="2129" t="s">
        <v>8625</v>
      </c>
      <c r="C138" s="2280">
        <v>603401</v>
      </c>
      <c r="D138" s="2130" t="s">
        <v>6803</v>
      </c>
      <c r="E138" s="2279" t="s">
        <v>5426</v>
      </c>
      <c r="F138" s="2279" t="s">
        <v>6805</v>
      </c>
      <c r="G138" s="2273" t="s">
        <v>5427</v>
      </c>
      <c r="H138" s="2273"/>
      <c r="I138" s="2131" t="s">
        <v>5402</v>
      </c>
      <c r="J138" s="2278">
        <v>100</v>
      </c>
      <c r="K138" s="2133">
        <f t="shared" ref="K138:K175" si="6">L138/J138</f>
        <v>2.0073537779999997</v>
      </c>
      <c r="L138" s="2134">
        <f>N138*[2]коеф!$L$7</f>
        <v>200.73537779999998</v>
      </c>
      <c r="M138" s="2135"/>
      <c r="N138" s="2136">
        <f>Q138*[2]коеф!$P$33+0.5</f>
        <v>18.306919999999998</v>
      </c>
      <c r="O138" s="544"/>
      <c r="P138" s="1296">
        <v>8.2899999999999991</v>
      </c>
      <c r="Q138" s="1296">
        <v>8.2899999999999991</v>
      </c>
    </row>
    <row r="139" spans="1:18" ht="13.5" customHeight="1">
      <c r="A139" s="143">
        <v>1</v>
      </c>
      <c r="B139" s="144" t="s">
        <v>8615</v>
      </c>
      <c r="C139" s="1407" t="s">
        <v>5428</v>
      </c>
      <c r="D139" s="1432" t="s">
        <v>5429</v>
      </c>
      <c r="E139" s="1433" t="s">
        <v>5430</v>
      </c>
      <c r="F139" s="1433" t="s">
        <v>5431</v>
      </c>
      <c r="G139" s="1389" t="s">
        <v>5427</v>
      </c>
      <c r="H139" s="1389"/>
      <c r="I139" s="143" t="s">
        <v>5402</v>
      </c>
      <c r="J139" s="1389">
        <v>100</v>
      </c>
      <c r="K139" s="1390">
        <f t="shared" si="6"/>
        <v>2.3984621700000002</v>
      </c>
      <c r="L139" s="2430">
        <f>N139*[2]коеф!$L$7</f>
        <v>239.84621700000002</v>
      </c>
      <c r="M139" s="1413"/>
      <c r="N139" s="2430">
        <f>Q139*[2]коеф!$P$29+0.5</f>
        <v>21.873800000000003</v>
      </c>
      <c r="O139" s="1415"/>
      <c r="P139" s="1296">
        <v>9.8000000000000007</v>
      </c>
      <c r="Q139" s="1296">
        <v>9.8000000000000007</v>
      </c>
    </row>
    <row r="140" spans="1:18" ht="13.5" hidden="1" customHeight="1">
      <c r="A140" s="2131">
        <v>0</v>
      </c>
      <c r="B140" s="2284" t="s">
        <v>8625</v>
      </c>
      <c r="C140" s="2283" t="s">
        <v>2858</v>
      </c>
      <c r="D140" s="2282" t="s">
        <v>2859</v>
      </c>
      <c r="E140" s="2281" t="s">
        <v>5432</v>
      </c>
      <c r="F140" s="2281" t="s">
        <v>5433</v>
      </c>
      <c r="G140" s="2278"/>
      <c r="H140" s="2278"/>
      <c r="I140" s="2131" t="s">
        <v>5402</v>
      </c>
      <c r="J140" s="2278">
        <v>80</v>
      </c>
      <c r="K140" s="2133">
        <f t="shared" si="6"/>
        <v>22.979536904999996</v>
      </c>
      <c r="L140" s="2275">
        <f>N140*[2]коеф!$L$7</f>
        <v>1838.3629523999998</v>
      </c>
      <c r="M140" s="2274"/>
      <c r="N140" s="2136">
        <f>Q140*[2]коеф!$P$33+0.5</f>
        <v>167.65735999999998</v>
      </c>
      <c r="O140" s="544"/>
      <c r="P140" s="1296">
        <v>26.77</v>
      </c>
      <c r="Q140" s="261">
        <v>77.819999999999993</v>
      </c>
    </row>
    <row r="141" spans="1:18" s="261" customFormat="1" ht="13.5" hidden="1" customHeight="1">
      <c r="A141" s="2131">
        <v>0</v>
      </c>
      <c r="B141" s="2129" t="s">
        <v>8625</v>
      </c>
      <c r="C141" s="2280">
        <v>603409</v>
      </c>
      <c r="D141" s="2130" t="s">
        <v>5434</v>
      </c>
      <c r="E141" s="2279" t="s">
        <v>5435</v>
      </c>
      <c r="F141" s="2279" t="s">
        <v>5436</v>
      </c>
      <c r="G141" s="2278"/>
      <c r="H141" s="2278"/>
      <c r="I141" s="2273" t="s">
        <v>5402</v>
      </c>
      <c r="J141" s="2131">
        <v>100</v>
      </c>
      <c r="K141" s="2133">
        <f t="shared" si="6"/>
        <v>1.8998351547000001</v>
      </c>
      <c r="L141" s="2134">
        <f>N141*[2]коеф!$L$7</f>
        <v>189.98351547000001</v>
      </c>
      <c r="M141" s="2135"/>
      <c r="N141" s="2136">
        <f>Q141*[2]коеф!$P$33+0.5</f>
        <v>17.326358000000003</v>
      </c>
      <c r="O141" s="544"/>
      <c r="P141" s="1296">
        <v>7.8334999999999999</v>
      </c>
      <c r="Q141" s="1296">
        <v>7.8334999999999999</v>
      </c>
      <c r="R141" s="1312"/>
    </row>
    <row r="142" spans="1:18" s="261" customFormat="1" ht="13.5" customHeight="1">
      <c r="A142" s="1405">
        <v>1</v>
      </c>
      <c r="B142" s="1374" t="s">
        <v>8615</v>
      </c>
      <c r="C142" s="1375" t="s">
        <v>5437</v>
      </c>
      <c r="D142" s="1436" t="s">
        <v>5438</v>
      </c>
      <c r="E142" s="1435" t="s">
        <v>5439</v>
      </c>
      <c r="F142" s="1435" t="s">
        <v>5440</v>
      </c>
      <c r="G142" s="1377" t="s">
        <v>5441</v>
      </c>
      <c r="H142" s="1377"/>
      <c r="I142" s="1405" t="s">
        <v>5402</v>
      </c>
      <c r="J142" s="1377">
        <v>100</v>
      </c>
      <c r="K142" s="1378">
        <f t="shared" si="6"/>
        <v>2.0110445969999997</v>
      </c>
      <c r="L142" s="2431">
        <f>N142*[2]коеф!$L$7</f>
        <v>201.10445969999998</v>
      </c>
      <c r="M142" s="1437"/>
      <c r="N142" s="2431">
        <f>Q142*[2]коеф!$P$29+0.5</f>
        <v>18.340579999999999</v>
      </c>
      <c r="O142" s="1415"/>
      <c r="P142" s="1296">
        <v>8.18</v>
      </c>
      <c r="Q142" s="1296">
        <v>8.18</v>
      </c>
      <c r="R142" s="1312"/>
    </row>
    <row r="143" spans="1:18" ht="13.5" customHeight="1">
      <c r="A143" s="143">
        <v>1</v>
      </c>
      <c r="B143" s="144" t="s">
        <v>8615</v>
      </c>
      <c r="C143" s="1407" t="s">
        <v>5442</v>
      </c>
      <c r="D143" s="1432" t="s">
        <v>5443</v>
      </c>
      <c r="E143" s="1433" t="s">
        <v>5444</v>
      </c>
      <c r="F143" s="1433" t="s">
        <v>5445</v>
      </c>
      <c r="G143" s="1389" t="s">
        <v>5441</v>
      </c>
      <c r="H143" s="1389"/>
      <c r="I143" s="600" t="s">
        <v>5402</v>
      </c>
      <c r="J143" s="1389">
        <v>100</v>
      </c>
      <c r="K143" s="1390">
        <f t="shared" si="6"/>
        <v>3.9218263305000001</v>
      </c>
      <c r="L143" s="2430">
        <f>N143*[2]коеф!$L$7</f>
        <v>392.18263304999999</v>
      </c>
      <c r="M143" s="1413"/>
      <c r="N143" s="2430">
        <f>Q143*[2]коеф!$P$29+0.5</f>
        <v>35.766770000000001</v>
      </c>
      <c r="O143" s="1415"/>
      <c r="P143" s="1296">
        <v>16.170000000000002</v>
      </c>
      <c r="Q143" s="1296">
        <v>16.170000000000002</v>
      </c>
    </row>
    <row r="144" spans="1:18" ht="13.5" hidden="1" customHeight="1">
      <c r="A144" s="1405">
        <v>0</v>
      </c>
      <c r="B144" s="144" t="s">
        <v>8616</v>
      </c>
      <c r="C144" s="144" t="s">
        <v>5446</v>
      </c>
      <c r="D144" s="1388" t="s">
        <v>3716</v>
      </c>
      <c r="E144" s="1392"/>
      <c r="F144" s="1392"/>
      <c r="G144" s="1356"/>
      <c r="H144" s="1389"/>
      <c r="I144" s="143" t="s">
        <v>5402</v>
      </c>
      <c r="J144" s="143">
        <v>100</v>
      </c>
      <c r="K144" s="1390" t="e">
        <f t="shared" si="6"/>
        <v>#REF!</v>
      </c>
      <c r="L144" s="543" t="e">
        <f>#REF!*[2]коеф!$J$7+15</f>
        <v>#REF!</v>
      </c>
      <c r="M144" s="543"/>
      <c r="N144" s="1438"/>
      <c r="O144" s="1359"/>
      <c r="P144" s="1360">
        <v>21</v>
      </c>
    </row>
    <row r="145" spans="1:18" ht="13.5" hidden="1" customHeight="1">
      <c r="A145" s="2131">
        <v>0</v>
      </c>
      <c r="B145" s="2129" t="s">
        <v>8625</v>
      </c>
      <c r="C145" s="2280">
        <v>603407</v>
      </c>
      <c r="D145" s="2130" t="s">
        <v>9654</v>
      </c>
      <c r="E145" s="2279" t="s">
        <v>5447</v>
      </c>
      <c r="F145" s="2279" t="s">
        <v>5448</v>
      </c>
      <c r="G145" s="2278" t="s">
        <v>5449</v>
      </c>
      <c r="H145" s="2278"/>
      <c r="I145" s="2131" t="s">
        <v>5402</v>
      </c>
      <c r="J145" s="2278">
        <v>100</v>
      </c>
      <c r="K145" s="2133">
        <f t="shared" si="6"/>
        <v>1.9366953180000002</v>
      </c>
      <c r="L145" s="2134">
        <f>N145*[2]коеф!$L$7</f>
        <v>193.66953180000002</v>
      </c>
      <c r="M145" s="2135"/>
      <c r="N145" s="2136">
        <f>Q145*[2]коеф!$P$33+0.5</f>
        <v>17.662520000000001</v>
      </c>
      <c r="O145" s="544"/>
      <c r="P145" s="1296">
        <v>7.99</v>
      </c>
      <c r="Q145" s="1296">
        <v>7.99</v>
      </c>
    </row>
    <row r="146" spans="1:18" ht="13.5" customHeight="1">
      <c r="A146" s="143">
        <v>1</v>
      </c>
      <c r="B146" s="144" t="s">
        <v>8615</v>
      </c>
      <c r="C146" s="1407" t="s">
        <v>5450</v>
      </c>
      <c r="D146" s="1432" t="s">
        <v>5451</v>
      </c>
      <c r="E146" s="1435" t="s">
        <v>5452</v>
      </c>
      <c r="F146" s="1435" t="s">
        <v>5453</v>
      </c>
      <c r="G146" s="1377" t="s">
        <v>5449</v>
      </c>
      <c r="H146" s="1377"/>
      <c r="I146" s="143" t="s">
        <v>5402</v>
      </c>
      <c r="J146" s="1389">
        <v>100</v>
      </c>
      <c r="K146" s="1390">
        <f t="shared" si="6"/>
        <v>2.2310595150000001</v>
      </c>
      <c r="L146" s="2430">
        <f>N146*[2]коеф!$L$7</f>
        <v>223.1059515</v>
      </c>
      <c r="M146" s="1413"/>
      <c r="N146" s="2430">
        <f>Q146*[2]коеф!$P$29+0.5</f>
        <v>20.347100000000001</v>
      </c>
      <c r="O146" s="1415"/>
      <c r="P146" s="1296">
        <v>9.1</v>
      </c>
      <c r="Q146" s="1296">
        <v>9.1</v>
      </c>
    </row>
    <row r="147" spans="1:18" ht="13.5" hidden="1" customHeight="1">
      <c r="A147" s="1405">
        <v>0</v>
      </c>
      <c r="B147" s="1374" t="s">
        <v>8616</v>
      </c>
      <c r="C147" s="1374" t="s">
        <v>5454</v>
      </c>
      <c r="D147" s="1380" t="s">
        <v>9654</v>
      </c>
      <c r="E147" s="1417"/>
      <c r="F147" s="1417"/>
      <c r="G147" s="1377"/>
      <c r="H147" s="1377"/>
      <c r="I147" s="1405" t="s">
        <v>5402</v>
      </c>
      <c r="J147" s="1405">
        <v>100</v>
      </c>
      <c r="K147" s="1378" t="e">
        <f t="shared" si="6"/>
        <v>#REF!</v>
      </c>
      <c r="L147" s="543" t="e">
        <f>#REF!*[2]коеф!$J$7+15</f>
        <v>#REF!</v>
      </c>
      <c r="M147" s="543"/>
      <c r="N147" s="1438"/>
      <c r="O147" s="1359"/>
      <c r="P147" s="1360">
        <v>26</v>
      </c>
    </row>
    <row r="148" spans="1:18" s="261" customFormat="1" ht="13.5" hidden="1" customHeight="1">
      <c r="A148" s="139">
        <v>0</v>
      </c>
      <c r="B148" s="597" t="s">
        <v>8619</v>
      </c>
      <c r="C148" s="144" t="s">
        <v>5455</v>
      </c>
      <c r="D148" s="1388" t="s">
        <v>5456</v>
      </c>
      <c r="E148" s="1419"/>
      <c r="F148" s="1419"/>
      <c r="G148" s="1389"/>
      <c r="H148" s="1389"/>
      <c r="I148" s="143"/>
      <c r="J148" s="143">
        <v>10</v>
      </c>
      <c r="K148" s="1390">
        <f t="shared" si="6"/>
        <v>41.995950000000008</v>
      </c>
      <c r="L148" s="1393">
        <f>N148*[2]коеф!$L$7</f>
        <v>419.95950000000005</v>
      </c>
      <c r="M148" s="1404"/>
      <c r="N148" s="1379">
        <f>P148*[2]коеф!$P$53*J148+0.5</f>
        <v>38.300000000000004</v>
      </c>
      <c r="O148" s="1373"/>
      <c r="P148" s="1296">
        <v>1.8</v>
      </c>
      <c r="R148" s="1312"/>
    </row>
    <row r="149" spans="1:18" ht="13.5" hidden="1" customHeight="1">
      <c r="A149" s="139">
        <v>0</v>
      </c>
      <c r="B149" s="137" t="s">
        <v>8616</v>
      </c>
      <c r="C149" s="137" t="s">
        <v>5457</v>
      </c>
      <c r="D149" s="1439" t="s">
        <v>9654</v>
      </c>
      <c r="E149" s="1440"/>
      <c r="F149" s="1440"/>
      <c r="G149" s="136"/>
      <c r="H149" s="136"/>
      <c r="I149" s="136" t="s">
        <v>6690</v>
      </c>
      <c r="J149" s="136">
        <v>25</v>
      </c>
      <c r="K149" s="1357" t="e">
        <f t="shared" si="6"/>
        <v>#REF!</v>
      </c>
      <c r="L149" s="543" t="e">
        <f>#REF!*[2]коеф!$J$7+15</f>
        <v>#REF!</v>
      </c>
      <c r="M149" s="543"/>
      <c r="N149" s="1358"/>
      <c r="O149" s="1359"/>
      <c r="P149" s="1360">
        <v>3.28</v>
      </c>
    </row>
    <row r="150" spans="1:18" ht="13.5" hidden="1" customHeight="1">
      <c r="A150" s="139">
        <v>0</v>
      </c>
      <c r="B150" s="137" t="s">
        <v>8616</v>
      </c>
      <c r="C150" s="137" t="s">
        <v>5458</v>
      </c>
      <c r="D150" s="1439" t="s">
        <v>5459</v>
      </c>
      <c r="E150" s="1440"/>
      <c r="F150" s="1440"/>
      <c r="G150" s="136"/>
      <c r="H150" s="136"/>
      <c r="I150" s="136" t="s">
        <v>6690</v>
      </c>
      <c r="J150" s="136">
        <v>25</v>
      </c>
      <c r="K150" s="1357" t="e">
        <f t="shared" si="6"/>
        <v>#REF!</v>
      </c>
      <c r="L150" s="543" t="e">
        <f>#REF!*[2]коеф!$J$7+15</f>
        <v>#REF!</v>
      </c>
      <c r="M150" s="543"/>
      <c r="N150" s="1358"/>
      <c r="O150" s="1359"/>
      <c r="P150" s="1360">
        <v>3.88</v>
      </c>
    </row>
    <row r="151" spans="1:18" ht="13.5" hidden="1" customHeight="1">
      <c r="A151" s="139">
        <v>0</v>
      </c>
      <c r="B151" s="256" t="s">
        <v>8622</v>
      </c>
      <c r="C151" s="1321" t="s">
        <v>5460</v>
      </c>
      <c r="D151" s="678" t="s">
        <v>5461</v>
      </c>
      <c r="E151" s="1441" t="s">
        <v>5462</v>
      </c>
      <c r="F151" s="1441" t="s">
        <v>5463</v>
      </c>
      <c r="G151" s="1319"/>
      <c r="H151" s="1322"/>
      <c r="I151" s="604" t="s">
        <v>5402</v>
      </c>
      <c r="J151" s="1322">
        <v>50</v>
      </c>
      <c r="K151" s="1442">
        <f t="shared" si="6"/>
        <v>6.9066247140000003</v>
      </c>
      <c r="L151" s="606">
        <f>M151*[2]коеф!$J$7</f>
        <v>345.33123570000004</v>
      </c>
      <c r="M151" s="1326">
        <f>Q151*[2]коеф!$P$67+1</f>
        <v>41.313000000000002</v>
      </c>
      <c r="N151" s="1323"/>
      <c r="O151" s="1316"/>
      <c r="P151" s="1400">
        <v>13</v>
      </c>
      <c r="Q151" s="1400">
        <v>13</v>
      </c>
    </row>
    <row r="152" spans="1:18" s="261" customFormat="1" ht="13.5" hidden="1" customHeight="1">
      <c r="A152" s="1443">
        <v>0</v>
      </c>
      <c r="B152" s="1290" t="s">
        <v>8616</v>
      </c>
      <c r="C152" s="137" t="s">
        <v>5464</v>
      </c>
      <c r="D152" s="1439" t="s">
        <v>5465</v>
      </c>
      <c r="E152" s="1366"/>
      <c r="F152" s="1366"/>
      <c r="G152" s="1289"/>
      <c r="H152" s="1289"/>
      <c r="I152" s="1356" t="s">
        <v>5402</v>
      </c>
      <c r="J152" s="136">
        <v>50</v>
      </c>
      <c r="K152" s="1357" t="e">
        <f t="shared" si="6"/>
        <v>#REF!</v>
      </c>
      <c r="L152" s="566" t="e">
        <f>#REF!*[2]коеф!$J$7+15</f>
        <v>#REF!</v>
      </c>
      <c r="M152" s="566"/>
      <c r="N152" s="1358"/>
      <c r="O152" s="1359"/>
      <c r="P152" s="1360">
        <v>65</v>
      </c>
      <c r="R152" s="1312"/>
    </row>
    <row r="153" spans="1:18" ht="13.5" hidden="1" customHeight="1">
      <c r="A153" s="259">
        <v>0</v>
      </c>
      <c r="B153" s="256" t="s">
        <v>8626</v>
      </c>
      <c r="C153" s="144" t="s">
        <v>5466</v>
      </c>
      <c r="D153" s="1444" t="s">
        <v>5467</v>
      </c>
      <c r="E153" s="256" t="s">
        <v>5468</v>
      </c>
      <c r="F153" s="540" t="s">
        <v>5469</v>
      </c>
      <c r="G153" s="541" t="s">
        <v>5470</v>
      </c>
      <c r="H153" s="1430"/>
      <c r="I153" s="1329" t="s">
        <v>6690</v>
      </c>
      <c r="J153" s="1329">
        <v>20</v>
      </c>
      <c r="K153" s="1390">
        <f t="shared" si="6"/>
        <v>78.295034249999986</v>
      </c>
      <c r="L153" s="1391">
        <f>N153*[2]коеф!$L$7</f>
        <v>1565.9006849999998</v>
      </c>
      <c r="M153" s="1382"/>
      <c r="N153" s="1383">
        <f>P153*[2]коеф!$P$36*J153+1.5</f>
        <v>142.809</v>
      </c>
      <c r="O153" s="1359"/>
      <c r="P153" s="1296">
        <v>3.15</v>
      </c>
    </row>
    <row r="154" spans="1:18" ht="13.5" hidden="1" customHeight="1">
      <c r="A154" s="139">
        <v>0</v>
      </c>
      <c r="B154" s="137" t="s">
        <v>8616</v>
      </c>
      <c r="C154" s="137" t="s">
        <v>5471</v>
      </c>
      <c r="D154" s="1439" t="s">
        <v>5472</v>
      </c>
      <c r="E154" s="1440"/>
      <c r="F154" s="1440"/>
      <c r="G154" s="136"/>
      <c r="H154" s="136"/>
      <c r="I154" s="136" t="s">
        <v>6690</v>
      </c>
      <c r="J154" s="136">
        <v>25</v>
      </c>
      <c r="K154" s="1357" t="e">
        <f t="shared" si="6"/>
        <v>#REF!</v>
      </c>
      <c r="L154" s="543" t="e">
        <f>#REF!*[2]коеф!$J$7+15</f>
        <v>#REF!</v>
      </c>
      <c r="M154" s="543"/>
      <c r="N154" s="1358"/>
      <c r="O154" s="1359"/>
      <c r="P154" s="1360">
        <v>8.32</v>
      </c>
    </row>
    <row r="155" spans="1:18" ht="13.5" hidden="1" customHeight="1">
      <c r="A155" s="139">
        <v>0</v>
      </c>
      <c r="B155" s="137" t="s">
        <v>8616</v>
      </c>
      <c r="C155" s="137" t="s">
        <v>5473</v>
      </c>
      <c r="D155" s="1439" t="s">
        <v>5467</v>
      </c>
      <c r="E155" s="1440"/>
      <c r="F155" s="1440"/>
      <c r="G155" s="136"/>
      <c r="H155" s="136"/>
      <c r="I155" s="136" t="s">
        <v>6690</v>
      </c>
      <c r="J155" s="136">
        <v>25</v>
      </c>
      <c r="K155" s="1357" t="e">
        <f t="shared" si="6"/>
        <v>#REF!</v>
      </c>
      <c r="L155" s="543" t="e">
        <f>#REF!*[2]коеф!$J$7+15</f>
        <v>#REF!</v>
      </c>
      <c r="M155" s="543"/>
      <c r="N155" s="1358"/>
      <c r="O155" s="1359"/>
      <c r="P155" s="1360">
        <v>9.36</v>
      </c>
    </row>
    <row r="156" spans="1:18" ht="13.5" hidden="1" customHeight="1">
      <c r="A156" s="259">
        <v>0</v>
      </c>
      <c r="B156" s="256" t="s">
        <v>8626</v>
      </c>
      <c r="C156" s="137" t="s">
        <v>5474</v>
      </c>
      <c r="D156" s="1439" t="s">
        <v>5475</v>
      </c>
      <c r="E156" s="256" t="s">
        <v>5476</v>
      </c>
      <c r="F156" s="256" t="s">
        <v>5477</v>
      </c>
      <c r="G156" s="259" t="s">
        <v>6925</v>
      </c>
      <c r="H156" s="259"/>
      <c r="I156" s="1319" t="s">
        <v>6690</v>
      </c>
      <c r="J156" s="1319">
        <v>20</v>
      </c>
      <c r="K156" s="1357">
        <f t="shared" si="6"/>
        <v>38.451952349999999</v>
      </c>
      <c r="L156" s="1384">
        <f>N156*[2]коеф!$L$7</f>
        <v>769.03904699999998</v>
      </c>
      <c r="M156" s="1382"/>
      <c r="N156" s="1383">
        <f>P156*[2]коеф!$P$36*J156+1.5</f>
        <v>70.135800000000003</v>
      </c>
      <c r="O156" s="1359"/>
      <c r="P156" s="1296">
        <v>1.53</v>
      </c>
    </row>
    <row r="157" spans="1:18" s="261" customFormat="1" ht="13.5" hidden="1" customHeight="1">
      <c r="A157" s="139">
        <v>0</v>
      </c>
      <c r="B157" s="137" t="s">
        <v>8616</v>
      </c>
      <c r="C157" s="137" t="s">
        <v>5478</v>
      </c>
      <c r="D157" s="1439" t="s">
        <v>5479</v>
      </c>
      <c r="E157" s="1440"/>
      <c r="F157" s="1440"/>
      <c r="G157" s="136"/>
      <c r="H157" s="136"/>
      <c r="I157" s="136" t="s">
        <v>6690</v>
      </c>
      <c r="J157" s="136">
        <v>25</v>
      </c>
      <c r="K157" s="1357" t="e">
        <f t="shared" si="6"/>
        <v>#REF!</v>
      </c>
      <c r="L157" s="543" t="e">
        <f>#REF!*[2]коеф!$J$7+15</f>
        <v>#REF!</v>
      </c>
      <c r="M157" s="543"/>
      <c r="N157" s="1358"/>
      <c r="O157" s="1359"/>
      <c r="P157" s="1360">
        <v>2.2999999999999998</v>
      </c>
      <c r="R157" s="1312"/>
    </row>
    <row r="158" spans="1:18" ht="13.5" hidden="1" customHeight="1">
      <c r="A158" s="139">
        <v>0</v>
      </c>
      <c r="B158" s="137" t="s">
        <v>8616</v>
      </c>
      <c r="C158" s="137" t="s">
        <v>5480</v>
      </c>
      <c r="D158" s="1439" t="s">
        <v>5475</v>
      </c>
      <c r="E158" s="1440"/>
      <c r="F158" s="1440"/>
      <c r="G158" s="136"/>
      <c r="H158" s="136"/>
      <c r="I158" s="136" t="s">
        <v>6690</v>
      </c>
      <c r="J158" s="136">
        <v>25</v>
      </c>
      <c r="K158" s="1357" t="e">
        <f t="shared" si="6"/>
        <v>#REF!</v>
      </c>
      <c r="L158" s="543" t="e">
        <f>#REF!*[2]коеф!$J$7+15</f>
        <v>#REF!</v>
      </c>
      <c r="M158" s="543"/>
      <c r="N158" s="1358"/>
      <c r="O158" s="1359"/>
      <c r="P158" s="1360">
        <v>3</v>
      </c>
    </row>
    <row r="159" spans="1:18" ht="13.5" hidden="1" customHeight="1">
      <c r="A159" s="259">
        <v>0</v>
      </c>
      <c r="B159" s="614" t="s">
        <v>8626</v>
      </c>
      <c r="C159" s="140" t="s">
        <v>5481</v>
      </c>
      <c r="D159" s="1445" t="s">
        <v>5482</v>
      </c>
      <c r="E159" s="614" t="s">
        <v>5483</v>
      </c>
      <c r="F159" s="614" t="s">
        <v>5484</v>
      </c>
      <c r="G159" s="604" t="s">
        <v>5485</v>
      </c>
      <c r="H159" s="604"/>
      <c r="I159" s="1322" t="s">
        <v>6690</v>
      </c>
      <c r="J159" s="1322">
        <v>20</v>
      </c>
      <c r="K159" s="1371">
        <f t="shared" si="6"/>
        <v>38.451952349999999</v>
      </c>
      <c r="L159" s="1396">
        <f>N159*[2]коеф!$L$7</f>
        <v>769.03904699999998</v>
      </c>
      <c r="M159" s="1382"/>
      <c r="N159" s="1383">
        <f>P159*[2]коеф!$P$36*J159+1.5</f>
        <v>70.135800000000003</v>
      </c>
      <c r="O159" s="1359"/>
      <c r="P159" s="1296">
        <v>1.53</v>
      </c>
    </row>
    <row r="160" spans="1:18" ht="13.5" hidden="1" customHeight="1">
      <c r="A160" s="139">
        <v>0</v>
      </c>
      <c r="B160" s="614" t="s">
        <v>8619</v>
      </c>
      <c r="C160" s="140" t="s">
        <v>5486</v>
      </c>
      <c r="D160" s="1445" t="s">
        <v>5487</v>
      </c>
      <c r="E160" s="1445" t="s">
        <v>5488</v>
      </c>
      <c r="F160" s="1445" t="s">
        <v>5489</v>
      </c>
      <c r="G160" s="595"/>
      <c r="H160" s="595"/>
      <c r="I160" s="1322" t="s">
        <v>6690</v>
      </c>
      <c r="J160" s="1322">
        <v>20</v>
      </c>
      <c r="K160" s="1371">
        <f t="shared" si="6"/>
        <v>35.362124999999999</v>
      </c>
      <c r="L160" s="1446">
        <f>N160*[2]коеф!$L$7</f>
        <v>707.24249999999995</v>
      </c>
      <c r="M160" s="1447"/>
      <c r="N160" s="1448">
        <f>Q160*[2]коеф!$P$53*J160+1.5</f>
        <v>64.5</v>
      </c>
      <c r="O160" s="1415"/>
      <c r="P160" s="1296">
        <v>1.9</v>
      </c>
      <c r="Q160" s="261">
        <v>1.5</v>
      </c>
    </row>
    <row r="161" spans="1:18" ht="13.5" hidden="1" customHeight="1">
      <c r="A161" s="143">
        <v>0</v>
      </c>
      <c r="B161" s="597" t="s">
        <v>8619</v>
      </c>
      <c r="C161" s="144" t="s">
        <v>5490</v>
      </c>
      <c r="D161" s="1444" t="s">
        <v>5491</v>
      </c>
      <c r="E161" s="1445" t="s">
        <v>5492</v>
      </c>
      <c r="F161" s="1444" t="s">
        <v>5493</v>
      </c>
      <c r="G161" s="600"/>
      <c r="H161" s="600"/>
      <c r="I161" s="1329" t="s">
        <v>6690</v>
      </c>
      <c r="J161" s="600">
        <v>20</v>
      </c>
      <c r="K161" s="1390">
        <f t="shared" si="6"/>
        <v>37.664775000000006</v>
      </c>
      <c r="L161" s="1391">
        <f>N161*[2]коеф!$L$7</f>
        <v>753.29550000000006</v>
      </c>
      <c r="M161" s="1449"/>
      <c r="N161" s="1414">
        <f>Q161*[2]коеф!$P$53*J161+1.5</f>
        <v>68.7</v>
      </c>
      <c r="O161" s="1415"/>
      <c r="P161" s="1296">
        <v>2.1</v>
      </c>
      <c r="Q161" s="261">
        <v>1.6</v>
      </c>
    </row>
    <row r="162" spans="1:18" ht="13.5" hidden="1" customHeight="1">
      <c r="A162" s="1405">
        <v>0</v>
      </c>
      <c r="B162" s="144" t="s">
        <v>8616</v>
      </c>
      <c r="C162" s="144" t="s">
        <v>5494</v>
      </c>
      <c r="D162" s="1444" t="s">
        <v>5495</v>
      </c>
      <c r="E162" s="1440"/>
      <c r="F162" s="1440"/>
      <c r="G162" s="136"/>
      <c r="H162" s="1405"/>
      <c r="I162" s="1381" t="s">
        <v>6690</v>
      </c>
      <c r="J162" s="143">
        <v>25</v>
      </c>
      <c r="K162" s="1390" t="e">
        <f t="shared" si="6"/>
        <v>#REF!</v>
      </c>
      <c r="L162" s="543" t="e">
        <f>#REF!*[2]коеф!$J$7+15</f>
        <v>#REF!</v>
      </c>
      <c r="M162" s="543"/>
      <c r="N162" s="1438"/>
      <c r="O162" s="1359"/>
      <c r="P162" s="1360">
        <v>2.2999999999999998</v>
      </c>
    </row>
    <row r="163" spans="1:18" ht="13.5" hidden="1" customHeight="1">
      <c r="A163" s="139">
        <v>0</v>
      </c>
      <c r="B163" s="137" t="s">
        <v>8616</v>
      </c>
      <c r="C163" s="137" t="s">
        <v>5496</v>
      </c>
      <c r="D163" s="1439" t="s">
        <v>5482</v>
      </c>
      <c r="E163" s="1440"/>
      <c r="F163" s="1440"/>
      <c r="G163" s="136"/>
      <c r="H163" s="139"/>
      <c r="I163" s="1322" t="s">
        <v>6690</v>
      </c>
      <c r="J163" s="136">
        <v>25</v>
      </c>
      <c r="K163" s="1357" t="e">
        <f t="shared" si="6"/>
        <v>#REF!</v>
      </c>
      <c r="L163" s="543" t="e">
        <f>#REF!*[2]коеф!$J$7+15</f>
        <v>#REF!</v>
      </c>
      <c r="M163" s="543"/>
      <c r="N163" s="1358"/>
      <c r="O163" s="1359"/>
      <c r="P163" s="1360">
        <v>3</v>
      </c>
    </row>
    <row r="164" spans="1:18" ht="13.5" hidden="1" customHeight="1">
      <c r="A164" s="139">
        <v>0</v>
      </c>
      <c r="B164" s="614" t="s">
        <v>8619</v>
      </c>
      <c r="C164" s="1450" t="s">
        <v>5497</v>
      </c>
      <c r="D164" s="1451" t="s">
        <v>5498</v>
      </c>
      <c r="E164" s="1445" t="s">
        <v>5499</v>
      </c>
      <c r="F164" s="207" t="s">
        <v>5500</v>
      </c>
      <c r="G164" s="139"/>
      <c r="H164" s="139"/>
      <c r="I164" s="1322" t="s">
        <v>6690</v>
      </c>
      <c r="J164" s="139">
        <v>20</v>
      </c>
      <c r="K164" s="1371">
        <f t="shared" si="6"/>
        <v>0</v>
      </c>
      <c r="L164" s="1446">
        <f>N164*[2]коеф!$L$7</f>
        <v>0</v>
      </c>
      <c r="M164" s="1447"/>
      <c r="N164" s="1448">
        <v>0</v>
      </c>
      <c r="O164" s="1415"/>
      <c r="P164" s="1296">
        <v>3.4</v>
      </c>
    </row>
    <row r="165" spans="1:18" ht="13.5" hidden="1" customHeight="1">
      <c r="A165" s="143">
        <v>0</v>
      </c>
      <c r="B165" s="597" t="s">
        <v>8619</v>
      </c>
      <c r="C165" s="1452" t="s">
        <v>5501</v>
      </c>
      <c r="D165" s="1453" t="s">
        <v>5502</v>
      </c>
      <c r="E165" s="1445" t="s">
        <v>5503</v>
      </c>
      <c r="F165" s="598" t="s">
        <v>5504</v>
      </c>
      <c r="G165" s="143"/>
      <c r="H165" s="143"/>
      <c r="I165" s="1329" t="s">
        <v>6690</v>
      </c>
      <c r="J165" s="143">
        <v>20</v>
      </c>
      <c r="K165" s="1390">
        <f t="shared" si="6"/>
        <v>0</v>
      </c>
      <c r="L165" s="1393">
        <f>N165*[2]коеф!$L$7</f>
        <v>0</v>
      </c>
      <c r="M165" s="1413"/>
      <c r="N165" s="1448">
        <v>0</v>
      </c>
      <c r="O165" s="1415"/>
      <c r="P165" s="1296">
        <v>3.4</v>
      </c>
    </row>
    <row r="166" spans="1:18" ht="13.5" hidden="1" customHeight="1">
      <c r="A166" s="2131">
        <v>0</v>
      </c>
      <c r="B166" s="2129" t="s">
        <v>8625</v>
      </c>
      <c r="C166" s="2129" t="s">
        <v>5505</v>
      </c>
      <c r="D166" s="2277" t="s">
        <v>5506</v>
      </c>
      <c r="E166" s="2276" t="s">
        <v>5507</v>
      </c>
      <c r="F166" s="2049" t="s">
        <v>5508</v>
      </c>
      <c r="G166" s="2273"/>
      <c r="H166" s="2273"/>
      <c r="I166" s="2132" t="s">
        <v>6690</v>
      </c>
      <c r="J166" s="2132">
        <v>30</v>
      </c>
      <c r="K166" s="2133">
        <f t="shared" si="6"/>
        <v>23.099643860000004</v>
      </c>
      <c r="L166" s="2275">
        <f>N166*[2]коеф!$L$7</f>
        <v>692.9893158000001</v>
      </c>
      <c r="M166" s="2274"/>
      <c r="N166" s="2136">
        <f>Q166*[2]коеф!$P$33+0.5</f>
        <v>63.200120000000005</v>
      </c>
      <c r="O166" s="544"/>
      <c r="P166" s="1296">
        <v>26.92</v>
      </c>
      <c r="Q166" s="261">
        <v>29.19</v>
      </c>
      <c r="R166" s="1297">
        <v>29.81</v>
      </c>
    </row>
    <row r="167" spans="1:18" ht="13.5" hidden="1" customHeight="1">
      <c r="A167" s="1405">
        <v>0</v>
      </c>
      <c r="B167" s="593" t="s">
        <v>8626</v>
      </c>
      <c r="C167" s="1374" t="s">
        <v>5509</v>
      </c>
      <c r="D167" s="1454" t="s">
        <v>5506</v>
      </c>
      <c r="E167" s="593" t="s">
        <v>5510</v>
      </c>
      <c r="F167" s="593" t="s">
        <v>5511</v>
      </c>
      <c r="G167" s="595" t="s">
        <v>9345</v>
      </c>
      <c r="H167" s="595"/>
      <c r="I167" s="1381" t="s">
        <v>6690</v>
      </c>
      <c r="J167" s="1381">
        <v>20</v>
      </c>
      <c r="K167" s="1378">
        <f t="shared" si="6"/>
        <v>38.451952349999999</v>
      </c>
      <c r="L167" s="1382">
        <f>N167*[2]коеф!$L$7</f>
        <v>769.03904699999998</v>
      </c>
      <c r="M167" s="1382"/>
      <c r="N167" s="1383">
        <f>P167*[2]коеф!$P$36*J167+1.5</f>
        <v>70.135800000000003</v>
      </c>
      <c r="O167" s="1359"/>
      <c r="P167" s="1296">
        <v>1.53</v>
      </c>
    </row>
    <row r="168" spans="1:18" ht="13.5" hidden="1" customHeight="1">
      <c r="A168" s="139">
        <v>0</v>
      </c>
      <c r="B168" s="593" t="s">
        <v>8622</v>
      </c>
      <c r="C168" s="1392" t="s">
        <v>5512</v>
      </c>
      <c r="D168" s="208" t="s">
        <v>9659</v>
      </c>
      <c r="E168" s="1392" t="s">
        <v>5513</v>
      </c>
      <c r="F168" s="593" t="s">
        <v>9660</v>
      </c>
      <c r="G168" s="595" t="s">
        <v>9345</v>
      </c>
      <c r="H168" s="595"/>
      <c r="I168" s="595" t="s">
        <v>6690</v>
      </c>
      <c r="J168" s="1398">
        <v>25</v>
      </c>
      <c r="K168" s="1455" t="e">
        <f t="shared" si="6"/>
        <v>#REF!</v>
      </c>
      <c r="L168" s="613" t="e">
        <f>#REF!*[2]коеф!$J$7</f>
        <v>#REF!</v>
      </c>
      <c r="M168" s="613"/>
      <c r="N168" s="1406"/>
      <c r="O168" s="1316"/>
      <c r="P168" s="1400">
        <v>0.76</v>
      </c>
    </row>
    <row r="169" spans="1:18" ht="13.5" hidden="1" customHeight="1">
      <c r="A169" s="139">
        <v>0</v>
      </c>
      <c r="B169" s="593" t="s">
        <v>8626</v>
      </c>
      <c r="C169" s="1374" t="s">
        <v>5514</v>
      </c>
      <c r="D169" s="1454" t="s">
        <v>5506</v>
      </c>
      <c r="E169" s="593" t="s">
        <v>5510</v>
      </c>
      <c r="F169" s="593"/>
      <c r="G169" s="595"/>
      <c r="H169" s="595"/>
      <c r="I169" s="1381" t="s">
        <v>6690</v>
      </c>
      <c r="J169" s="1381">
        <v>10</v>
      </c>
      <c r="K169" s="1378">
        <f t="shared" si="6"/>
        <v>44.68511625</v>
      </c>
      <c r="L169" s="1382">
        <f>N169*[2]коеф!$L$7</f>
        <v>446.85116249999999</v>
      </c>
      <c r="M169" s="1382"/>
      <c r="N169" s="1383">
        <f>P169*[2]коеф!$P$36*J169+1.5</f>
        <v>40.752499999999998</v>
      </c>
      <c r="O169" s="1359"/>
      <c r="P169" s="1296">
        <v>1.75</v>
      </c>
    </row>
    <row r="170" spans="1:18" ht="13.5" hidden="1" customHeight="1">
      <c r="A170" s="259">
        <v>0</v>
      </c>
      <c r="B170" s="597" t="s">
        <v>8626</v>
      </c>
      <c r="C170" s="144" t="s">
        <v>5515</v>
      </c>
      <c r="D170" s="1444" t="s">
        <v>5506</v>
      </c>
      <c r="E170" s="597" t="s">
        <v>5510</v>
      </c>
      <c r="F170" s="597" t="s">
        <v>5511</v>
      </c>
      <c r="G170" s="600"/>
      <c r="H170" s="600"/>
      <c r="I170" s="1329" t="s">
        <v>6690</v>
      </c>
      <c r="J170" s="1329">
        <v>40</v>
      </c>
      <c r="K170" s="1390">
        <f t="shared" si="6"/>
        <v>26.235407250000002</v>
      </c>
      <c r="L170" s="1391">
        <f>N170*[2]коеф!$L$7</f>
        <v>1049.4162900000001</v>
      </c>
      <c r="M170" s="1382"/>
      <c r="N170" s="1383">
        <f>P170*[2]коеф!$P$36*J170+1.5</f>
        <v>95.706000000000003</v>
      </c>
      <c r="O170" s="1359"/>
      <c r="P170" s="1296">
        <v>1.05</v>
      </c>
    </row>
    <row r="171" spans="1:18" ht="13.5" hidden="1" customHeight="1">
      <c r="A171" s="139">
        <v>0</v>
      </c>
      <c r="B171" s="593" t="s">
        <v>8619</v>
      </c>
      <c r="C171" s="1374" t="s">
        <v>5516</v>
      </c>
      <c r="D171" s="1454" t="s">
        <v>5517</v>
      </c>
      <c r="E171" s="593"/>
      <c r="F171" s="593"/>
      <c r="G171" s="595"/>
      <c r="H171" s="595"/>
      <c r="I171" s="1381"/>
      <c r="J171" s="1381">
        <v>20</v>
      </c>
      <c r="K171" s="1378">
        <f t="shared" si="6"/>
        <v>48.629775000000002</v>
      </c>
      <c r="L171" s="1404">
        <f>N171*[2]коеф!$L$7</f>
        <v>972.59550000000002</v>
      </c>
      <c r="M171" s="1404"/>
      <c r="N171" s="1379">
        <f>P171*[2]коеф!$P$53*J171+0.5</f>
        <v>88.7</v>
      </c>
      <c r="O171" s="1373"/>
      <c r="P171" s="1296">
        <v>2.1</v>
      </c>
    </row>
    <row r="172" spans="1:18" ht="13.5" hidden="1" customHeight="1">
      <c r="A172" s="139">
        <v>0</v>
      </c>
      <c r="B172" s="597" t="s">
        <v>8619</v>
      </c>
      <c r="C172" s="144" t="s">
        <v>5518</v>
      </c>
      <c r="D172" s="1444" t="s">
        <v>5519</v>
      </c>
      <c r="E172" s="597"/>
      <c r="F172" s="597"/>
      <c r="G172" s="600"/>
      <c r="H172" s="600"/>
      <c r="I172" s="1329"/>
      <c r="J172" s="1329">
        <v>20</v>
      </c>
      <c r="K172" s="1390">
        <f t="shared" si="6"/>
        <v>53.235074999999995</v>
      </c>
      <c r="L172" s="1393">
        <f>N172*[2]коеф!$L$7</f>
        <v>1064.7014999999999</v>
      </c>
      <c r="M172" s="1404"/>
      <c r="N172" s="1379">
        <f>P172*[2]коеф!$P$53*J172+0.5</f>
        <v>97.1</v>
      </c>
      <c r="O172" s="1373"/>
      <c r="P172" s="1296">
        <v>2.2999999999999998</v>
      </c>
    </row>
    <row r="173" spans="1:18" ht="13.5" hidden="1" customHeight="1">
      <c r="A173" s="136">
        <v>0</v>
      </c>
      <c r="B173" s="137" t="s">
        <v>8616</v>
      </c>
      <c r="C173" s="137" t="s">
        <v>5520</v>
      </c>
      <c r="D173" s="1439" t="s">
        <v>5517</v>
      </c>
      <c r="E173" s="1366"/>
      <c r="F173" s="1366"/>
      <c r="G173" s="1456"/>
      <c r="H173" s="1456"/>
      <c r="I173" s="136" t="s">
        <v>6690</v>
      </c>
      <c r="J173" s="136">
        <v>25</v>
      </c>
      <c r="K173" s="1357" t="e">
        <f t="shared" si="6"/>
        <v>#REF!</v>
      </c>
      <c r="L173" s="566" t="e">
        <f>#REF!*[2]коеф!$J$7+15</f>
        <v>#REF!</v>
      </c>
      <c r="M173" s="566"/>
      <c r="N173" s="1358"/>
      <c r="O173" s="1359"/>
      <c r="P173" s="1360">
        <v>2.4</v>
      </c>
    </row>
    <row r="174" spans="1:18" s="261" customFormat="1" ht="13.5" hidden="1" customHeight="1">
      <c r="A174" s="1405">
        <v>0</v>
      </c>
      <c r="B174" s="144" t="s">
        <v>8616</v>
      </c>
      <c r="C174" s="144" t="s">
        <v>5521</v>
      </c>
      <c r="D174" s="1444" t="s">
        <v>5506</v>
      </c>
      <c r="E174" s="1457"/>
      <c r="F174" s="1458"/>
      <c r="G174" s="136"/>
      <c r="H174" s="143"/>
      <c r="I174" s="143" t="s">
        <v>6690</v>
      </c>
      <c r="J174" s="143">
        <v>25</v>
      </c>
      <c r="K174" s="1390" t="e">
        <f t="shared" si="6"/>
        <v>#REF!</v>
      </c>
      <c r="L174" s="543" t="e">
        <f>#REF!*[2]коеф!$J$7+15</f>
        <v>#REF!</v>
      </c>
      <c r="M174" s="543"/>
      <c r="N174" s="1438"/>
      <c r="O174" s="1359"/>
      <c r="P174" s="1360">
        <v>3</v>
      </c>
      <c r="R174" s="1312"/>
    </row>
    <row r="175" spans="1:18" s="261" customFormat="1" ht="25.5">
      <c r="A175" s="2273">
        <v>1</v>
      </c>
      <c r="B175" s="2272" t="s">
        <v>8625</v>
      </c>
      <c r="C175" s="2255" t="s">
        <v>10402</v>
      </c>
      <c r="D175" s="2130" t="s">
        <v>10656</v>
      </c>
      <c r="E175" s="2130" t="s">
        <v>10399</v>
      </c>
      <c r="F175" s="2271"/>
      <c r="G175" s="2131"/>
      <c r="H175" s="2131" t="s">
        <v>10460</v>
      </c>
      <c r="I175" s="2131" t="s">
        <v>6690</v>
      </c>
      <c r="J175" s="2131">
        <v>20</v>
      </c>
      <c r="K175" s="2310" t="e">
        <f t="shared" si="6"/>
        <v>#REF!</v>
      </c>
      <c r="L175" s="2426" t="e">
        <f>N175*#REF!</f>
        <v>#REF!</v>
      </c>
      <c r="M175" s="2270"/>
      <c r="N175" s="2426" t="e">
        <f>R175*#REF!+2</f>
        <v>#REF!</v>
      </c>
      <c r="O175" s="1359"/>
      <c r="P175" s="1360"/>
      <c r="R175" s="1312">
        <v>62.95</v>
      </c>
    </row>
    <row r="176" spans="1:18" s="261" customFormat="1" ht="25.5">
      <c r="A176" s="2273">
        <v>1</v>
      </c>
      <c r="B176" s="2272" t="s">
        <v>8625</v>
      </c>
      <c r="C176" s="2255" t="s">
        <v>10401</v>
      </c>
      <c r="D176" s="2130" t="s">
        <v>10656</v>
      </c>
      <c r="E176" s="2130" t="s">
        <v>10399</v>
      </c>
      <c r="F176" s="2271"/>
      <c r="G176" s="2131"/>
      <c r="H176" s="2131" t="s">
        <v>10460</v>
      </c>
      <c r="I176" s="2131" t="s">
        <v>6690</v>
      </c>
      <c r="J176" s="2131">
        <v>5</v>
      </c>
      <c r="K176" s="2310" t="e">
        <f t="shared" ref="K176:K187" si="7">L176/J176</f>
        <v>#REF!</v>
      </c>
      <c r="L176" s="2426" t="e">
        <f>N176*#REF!</f>
        <v>#REF!</v>
      </c>
      <c r="M176" s="2270"/>
      <c r="N176" s="2426" t="e">
        <f>R176*#REF!+0.5</f>
        <v>#REF!</v>
      </c>
      <c r="O176" s="1359"/>
      <c r="P176" s="1360"/>
      <c r="R176" s="1312">
        <v>17.420000000000002</v>
      </c>
    </row>
    <row r="177" spans="1:19" s="261" customFormat="1" ht="25.5">
      <c r="A177" s="2273">
        <v>1</v>
      </c>
      <c r="B177" s="2272" t="s">
        <v>8625</v>
      </c>
      <c r="C177" s="2255" t="s">
        <v>10400</v>
      </c>
      <c r="D177" s="2130" t="s">
        <v>10656</v>
      </c>
      <c r="E177" s="2130" t="s">
        <v>10399</v>
      </c>
      <c r="F177" s="2271"/>
      <c r="G177" s="2131"/>
      <c r="H177" s="2131" t="s">
        <v>10460</v>
      </c>
      <c r="I177" s="2131" t="s">
        <v>6690</v>
      </c>
      <c r="J177" s="2131">
        <v>1</v>
      </c>
      <c r="K177" s="2310" t="e">
        <f t="shared" si="7"/>
        <v>#REF!</v>
      </c>
      <c r="L177" s="2426" t="e">
        <f>N177*#REF!</f>
        <v>#REF!</v>
      </c>
      <c r="M177" s="2270"/>
      <c r="N177" s="2426" t="e">
        <f>R177*#REF!</f>
        <v>#REF!</v>
      </c>
      <c r="O177" s="1359"/>
      <c r="P177" s="1360"/>
      <c r="R177" s="1312">
        <v>2.96</v>
      </c>
    </row>
    <row r="178" spans="1:19" s="261" customFormat="1">
      <c r="A178" s="2273">
        <v>1</v>
      </c>
      <c r="B178" s="2272" t="s">
        <v>8625</v>
      </c>
      <c r="C178" s="2255" t="s">
        <v>5505</v>
      </c>
      <c r="D178" s="2130" t="s">
        <v>9658</v>
      </c>
      <c r="E178" s="2130" t="s">
        <v>10396</v>
      </c>
      <c r="F178" s="2271"/>
      <c r="G178" s="2131"/>
      <c r="H178" s="2131" t="s">
        <v>10460</v>
      </c>
      <c r="I178" s="2131" t="s">
        <v>6690</v>
      </c>
      <c r="J178" s="2131">
        <v>30</v>
      </c>
      <c r="K178" s="2310" t="e">
        <f t="shared" si="7"/>
        <v>#REF!</v>
      </c>
      <c r="L178" s="2426" t="e">
        <f>N178*#REF!</f>
        <v>#REF!</v>
      </c>
      <c r="M178" s="2270"/>
      <c r="N178" s="2426" t="e">
        <f>R178*#REF!+2</f>
        <v>#REF!</v>
      </c>
      <c r="O178" s="1359"/>
      <c r="P178" s="1360"/>
      <c r="R178" s="1312">
        <v>29.81</v>
      </c>
    </row>
    <row r="179" spans="1:19" s="261" customFormat="1">
      <c r="A179" s="2273">
        <v>1</v>
      </c>
      <c r="B179" s="2272" t="s">
        <v>8625</v>
      </c>
      <c r="C179" s="2255" t="s">
        <v>10398</v>
      </c>
      <c r="D179" s="2130" t="s">
        <v>9658</v>
      </c>
      <c r="E179" s="2130" t="s">
        <v>10396</v>
      </c>
      <c r="F179" s="2271"/>
      <c r="G179" s="2131"/>
      <c r="H179" s="2131" t="s">
        <v>10460</v>
      </c>
      <c r="I179" s="2131" t="s">
        <v>6690</v>
      </c>
      <c r="J179" s="2131">
        <v>5</v>
      </c>
      <c r="K179" s="2310" t="e">
        <f t="shared" si="7"/>
        <v>#REF!</v>
      </c>
      <c r="L179" s="2426" t="e">
        <f>N179*#REF!</f>
        <v>#REF!</v>
      </c>
      <c r="M179" s="2270"/>
      <c r="N179" s="2426" t="e">
        <f>R179*#REF!+0.5</f>
        <v>#REF!</v>
      </c>
      <c r="O179" s="1359"/>
      <c r="P179" s="1360"/>
      <c r="R179" s="1312">
        <v>6.79</v>
      </c>
    </row>
    <row r="180" spans="1:19" s="261" customFormat="1">
      <c r="A180" s="2273">
        <v>1</v>
      </c>
      <c r="B180" s="2272" t="s">
        <v>8625</v>
      </c>
      <c r="C180" s="2255" t="s">
        <v>10397</v>
      </c>
      <c r="D180" s="2130" t="s">
        <v>9658</v>
      </c>
      <c r="E180" s="2130" t="s">
        <v>10396</v>
      </c>
      <c r="F180" s="2271"/>
      <c r="G180" s="2131"/>
      <c r="H180" s="2131" t="s">
        <v>10460</v>
      </c>
      <c r="I180" s="2131" t="s">
        <v>6690</v>
      </c>
      <c r="J180" s="2131">
        <v>1</v>
      </c>
      <c r="K180" s="2310" t="e">
        <f t="shared" si="7"/>
        <v>#REF!</v>
      </c>
      <c r="L180" s="2426" t="e">
        <f>N180*#REF!</f>
        <v>#REF!</v>
      </c>
      <c r="M180" s="2270"/>
      <c r="N180" s="2426" t="e">
        <f>R180*#REF!</f>
        <v>#REF!</v>
      </c>
      <c r="O180" s="1359"/>
      <c r="P180" s="1360"/>
      <c r="R180" s="1312">
        <v>0.9</v>
      </c>
    </row>
    <row r="181" spans="1:19" s="261" customFormat="1">
      <c r="A181" s="2273">
        <v>1</v>
      </c>
      <c r="B181" s="2272" t="s">
        <v>8625</v>
      </c>
      <c r="C181" s="2255" t="s">
        <v>10395</v>
      </c>
      <c r="D181" s="2130" t="s">
        <v>9654</v>
      </c>
      <c r="E181" s="2130" t="s">
        <v>10392</v>
      </c>
      <c r="F181" s="2271"/>
      <c r="G181" s="2131"/>
      <c r="H181" s="2131" t="s">
        <v>10458</v>
      </c>
      <c r="I181" s="2131" t="s">
        <v>8173</v>
      </c>
      <c r="J181" s="2131">
        <v>20</v>
      </c>
      <c r="K181" s="2310" t="e">
        <f t="shared" si="7"/>
        <v>#REF!</v>
      </c>
      <c r="L181" s="2426" t="e">
        <f>N181*#REF!</f>
        <v>#REF!</v>
      </c>
      <c r="M181" s="2270"/>
      <c r="N181" s="2426" t="e">
        <f>R181*#REF!+0.5</f>
        <v>#REF!</v>
      </c>
      <c r="O181" s="1359"/>
      <c r="P181" s="1360"/>
      <c r="R181" s="1312">
        <v>23.23</v>
      </c>
    </row>
    <row r="182" spans="1:19" s="261" customFormat="1">
      <c r="A182" s="2273">
        <v>1</v>
      </c>
      <c r="B182" s="2272" t="s">
        <v>8625</v>
      </c>
      <c r="C182" s="2255" t="s">
        <v>10394</v>
      </c>
      <c r="D182" s="2130" t="s">
        <v>9654</v>
      </c>
      <c r="E182" s="2130" t="s">
        <v>10392</v>
      </c>
      <c r="F182" s="2271"/>
      <c r="G182" s="2131"/>
      <c r="H182" s="2131" t="s">
        <v>10458</v>
      </c>
      <c r="I182" s="2131" t="s">
        <v>8173</v>
      </c>
      <c r="J182" s="2131"/>
      <c r="K182" s="2310" t="e">
        <f t="shared" si="7"/>
        <v>#REF!</v>
      </c>
      <c r="L182" s="2426" t="e">
        <f>N182*#REF!</f>
        <v>#REF!</v>
      </c>
      <c r="M182" s="2270"/>
      <c r="N182" s="2426" t="e">
        <f>R182*#REF!+0.5</f>
        <v>#REF!</v>
      </c>
      <c r="O182" s="1359"/>
      <c r="P182" s="1360"/>
      <c r="R182" s="1312">
        <v>6.83</v>
      </c>
      <c r="S182" s="261">
        <v>1000</v>
      </c>
    </row>
    <row r="183" spans="1:19" s="261" customFormat="1">
      <c r="A183" s="2273">
        <v>1</v>
      </c>
      <c r="B183" s="2272" t="s">
        <v>8625</v>
      </c>
      <c r="C183" s="2255" t="s">
        <v>10393</v>
      </c>
      <c r="D183" s="2130" t="s">
        <v>9654</v>
      </c>
      <c r="E183" s="2130" t="s">
        <v>10392</v>
      </c>
      <c r="F183" s="2271"/>
      <c r="G183" s="2131"/>
      <c r="H183" s="2131" t="s">
        <v>10458</v>
      </c>
      <c r="I183" s="2131" t="s">
        <v>8173</v>
      </c>
      <c r="J183" s="2131"/>
      <c r="K183" s="2310" t="e">
        <f t="shared" si="7"/>
        <v>#REF!</v>
      </c>
      <c r="L183" s="2426" t="e">
        <f>N183*#REF!</f>
        <v>#REF!</v>
      </c>
      <c r="M183" s="2270"/>
      <c r="N183" s="2426" t="e">
        <f>R183*#REF!+0.5</f>
        <v>#REF!</v>
      </c>
      <c r="O183" s="1359"/>
      <c r="P183" s="1360"/>
      <c r="R183" s="1312">
        <v>0.94</v>
      </c>
      <c r="S183" s="261">
        <v>5000</v>
      </c>
    </row>
    <row r="184" spans="1:19" s="261" customFormat="1">
      <c r="A184" s="2273">
        <v>1</v>
      </c>
      <c r="B184" s="2272" t="s">
        <v>8625</v>
      </c>
      <c r="C184" s="2255" t="s">
        <v>10391</v>
      </c>
      <c r="D184" s="2130" t="s">
        <v>6951</v>
      </c>
      <c r="E184" s="2130" t="s">
        <v>10390</v>
      </c>
      <c r="F184" s="2271"/>
      <c r="G184" s="2131"/>
      <c r="H184" s="2131" t="s">
        <v>10467</v>
      </c>
      <c r="I184" s="2131" t="s">
        <v>6690</v>
      </c>
      <c r="J184" s="2131">
        <v>10</v>
      </c>
      <c r="K184" s="2310" t="e">
        <f t="shared" si="7"/>
        <v>#REF!</v>
      </c>
      <c r="L184" s="2426" t="e">
        <f>N184*#REF!</f>
        <v>#REF!</v>
      </c>
      <c r="M184" s="2270"/>
      <c r="N184" s="2426" t="e">
        <f>R184*#REF!+2</f>
        <v>#REF!</v>
      </c>
      <c r="O184" s="1359"/>
      <c r="P184" s="1360"/>
      <c r="R184" s="1312">
        <v>26</v>
      </c>
    </row>
    <row r="185" spans="1:19" s="261" customFormat="1">
      <c r="A185" s="2273">
        <v>1</v>
      </c>
      <c r="B185" s="2272" t="s">
        <v>8625</v>
      </c>
      <c r="C185" s="2255" t="s">
        <v>7497</v>
      </c>
      <c r="D185" s="2130" t="s">
        <v>3691</v>
      </c>
      <c r="E185" s="2130" t="s">
        <v>10387</v>
      </c>
      <c r="F185" s="2271"/>
      <c r="G185" s="2131"/>
      <c r="H185" s="2131" t="s">
        <v>10456</v>
      </c>
      <c r="I185" s="2131" t="s">
        <v>8173</v>
      </c>
      <c r="J185" s="2131">
        <v>20</v>
      </c>
      <c r="K185" s="2310" t="e">
        <f t="shared" si="7"/>
        <v>#REF!</v>
      </c>
      <c r="L185" s="2426" t="e">
        <f>N185*#REF!</f>
        <v>#REF!</v>
      </c>
      <c r="M185" s="2270"/>
      <c r="N185" s="2426" t="e">
        <f>R185*#REF!+0.5</f>
        <v>#REF!</v>
      </c>
      <c r="O185" s="1359"/>
      <c r="P185" s="1360"/>
      <c r="R185" s="1312">
        <v>8.99</v>
      </c>
    </row>
    <row r="186" spans="1:19" s="261" customFormat="1">
      <c r="A186" s="2273">
        <v>1</v>
      </c>
      <c r="B186" s="2272" t="s">
        <v>8625</v>
      </c>
      <c r="C186" s="2255" t="s">
        <v>10389</v>
      </c>
      <c r="D186" s="2130" t="s">
        <v>3691</v>
      </c>
      <c r="E186" s="2130" t="s">
        <v>10387</v>
      </c>
      <c r="F186" s="2271"/>
      <c r="G186" s="2131"/>
      <c r="H186" s="2131" t="s">
        <v>10456</v>
      </c>
      <c r="I186" s="2131" t="s">
        <v>8173</v>
      </c>
      <c r="J186" s="2131"/>
      <c r="K186" s="2310" t="e">
        <f t="shared" si="7"/>
        <v>#REF!</v>
      </c>
      <c r="L186" s="2426" t="e">
        <f>N186*#REF!</f>
        <v>#REF!</v>
      </c>
      <c r="M186" s="2270"/>
      <c r="N186" s="2426" t="e">
        <f>R186*#REF!+0.5</f>
        <v>#REF!</v>
      </c>
      <c r="O186" s="1359"/>
      <c r="P186" s="1360"/>
      <c r="R186" s="1312">
        <v>2.65</v>
      </c>
      <c r="S186" s="261">
        <v>1000</v>
      </c>
    </row>
    <row r="187" spans="1:19" s="261" customFormat="1">
      <c r="A187" s="2273">
        <v>1</v>
      </c>
      <c r="B187" s="2272" t="s">
        <v>8625</v>
      </c>
      <c r="C187" s="2255" t="s">
        <v>10388</v>
      </c>
      <c r="D187" s="2130" t="s">
        <v>3691</v>
      </c>
      <c r="E187" s="2130" t="s">
        <v>10387</v>
      </c>
      <c r="F187" s="2271"/>
      <c r="G187" s="2131"/>
      <c r="H187" s="2131" t="s">
        <v>10456</v>
      </c>
      <c r="I187" s="2131" t="s">
        <v>8173</v>
      </c>
      <c r="J187" s="2131"/>
      <c r="K187" s="2310" t="e">
        <f t="shared" si="7"/>
        <v>#REF!</v>
      </c>
      <c r="L187" s="2426" t="e">
        <f>N187*#REF!</f>
        <v>#REF!</v>
      </c>
      <c r="M187" s="2270"/>
      <c r="N187" s="2426" t="e">
        <f>R187*#REF!+0.5</f>
        <v>#REF!</v>
      </c>
      <c r="O187" s="1359"/>
      <c r="P187" s="1360"/>
      <c r="R187" s="1312">
        <v>0.38</v>
      </c>
      <c r="S187" s="261">
        <v>5000</v>
      </c>
    </row>
    <row r="188" spans="1:19" s="261" customFormat="1">
      <c r="A188" s="541"/>
      <c r="B188" s="540"/>
      <c r="C188" s="1313"/>
      <c r="D188" s="1424"/>
      <c r="E188" s="1362"/>
      <c r="F188" s="1362"/>
      <c r="G188" s="1315"/>
      <c r="H188" s="1315"/>
      <c r="I188" s="1315"/>
      <c r="J188" s="1315"/>
      <c r="K188" s="1363"/>
      <c r="L188" s="2432"/>
      <c r="M188" s="1426"/>
      <c r="N188" s="2432"/>
      <c r="O188" s="1427"/>
      <c r="P188" s="1400"/>
      <c r="R188" s="1312"/>
    </row>
    <row r="189" spans="1:19" ht="23.85" customHeight="1">
      <c r="A189" s="88" t="s">
        <v>8692</v>
      </c>
      <c r="B189" s="2269" t="s">
        <v>9078</v>
      </c>
      <c r="C189" s="2269"/>
      <c r="D189" s="2269"/>
      <c r="E189" s="2269"/>
      <c r="F189" s="2236"/>
      <c r="G189" s="2236"/>
      <c r="H189" s="2236"/>
      <c r="I189" s="2236"/>
      <c r="J189" s="2269"/>
      <c r="K189" s="2269"/>
      <c r="L189" s="2433"/>
      <c r="M189" s="2269"/>
      <c r="N189" s="2433"/>
      <c r="O189" s="1311"/>
    </row>
    <row r="190" spans="1:19" ht="23.25" hidden="1" customHeight="1">
      <c r="A190" s="88" t="s">
        <v>8690</v>
      </c>
      <c r="B190" s="2267" t="s">
        <v>9079</v>
      </c>
      <c r="C190" s="2266"/>
      <c r="D190" s="2266"/>
      <c r="E190" s="2266"/>
      <c r="F190" s="2266"/>
      <c r="G190" s="2266"/>
      <c r="H190" s="2266"/>
      <c r="I190" s="2266"/>
      <c r="J190" s="2266"/>
      <c r="K190" s="2266"/>
      <c r="L190" s="2266"/>
      <c r="M190" s="2266"/>
      <c r="N190" s="2268"/>
      <c r="O190" s="1311"/>
    </row>
    <row r="191" spans="1:19" ht="23.25" hidden="1" customHeight="1">
      <c r="A191" s="88" t="s">
        <v>8690</v>
      </c>
      <c r="B191" s="2267" t="s">
        <v>9080</v>
      </c>
      <c r="C191" s="2266"/>
      <c r="D191" s="2266"/>
      <c r="E191" s="2266"/>
      <c r="F191" s="2266"/>
      <c r="G191" s="2266"/>
      <c r="H191" s="2266"/>
      <c r="I191" s="2266"/>
      <c r="J191" s="2266"/>
      <c r="K191" s="2266"/>
      <c r="L191" s="2266"/>
      <c r="M191" s="2266"/>
      <c r="N191" s="2268"/>
      <c r="O191" s="1311"/>
    </row>
    <row r="192" spans="1:19" s="261" customFormat="1" ht="114.75" hidden="1" customHeight="1">
      <c r="A192" s="136">
        <v>0</v>
      </c>
      <c r="B192" s="1459"/>
      <c r="C192" s="1460"/>
      <c r="D192" s="1460" t="s">
        <v>5522</v>
      </c>
      <c r="E192" s="1460" t="s">
        <v>5523</v>
      </c>
      <c r="F192" s="1460" t="s">
        <v>5524</v>
      </c>
      <c r="G192" s="1460"/>
      <c r="H192" s="1460"/>
      <c r="I192" s="1460"/>
      <c r="J192" s="1460"/>
      <c r="K192" s="1460"/>
      <c r="L192" s="1460"/>
      <c r="M192" s="1460"/>
      <c r="N192" s="1460"/>
      <c r="O192" s="1295"/>
      <c r="P192" s="1360"/>
      <c r="R192" s="1312"/>
    </row>
    <row r="193" spans="1:18" s="261" customFormat="1">
      <c r="A193" s="1289"/>
      <c r="B193" s="1290"/>
      <c r="C193" s="1290"/>
      <c r="D193" s="1365"/>
      <c r="E193" s="1366"/>
      <c r="F193" s="1366"/>
      <c r="G193" s="1289"/>
      <c r="H193" s="1289"/>
      <c r="I193" s="1289"/>
      <c r="J193" s="1289"/>
      <c r="K193" s="1292"/>
      <c r="L193" s="2440"/>
      <c r="M193" s="1364"/>
      <c r="N193" s="2423"/>
      <c r="O193" s="1295"/>
      <c r="P193" s="1360"/>
      <c r="R193" s="1312"/>
    </row>
    <row r="194" spans="1:18" s="261" customFormat="1">
      <c r="A194" s="1289"/>
      <c r="B194" s="1290"/>
      <c r="C194" s="1290"/>
      <c r="D194" s="1365"/>
      <c r="E194" s="1366"/>
      <c r="F194" s="1366"/>
      <c r="G194" s="1289"/>
      <c r="H194" s="1289"/>
      <c r="I194" s="1289"/>
      <c r="J194" s="1289"/>
      <c r="K194" s="1292"/>
      <c r="L194" s="2440"/>
      <c r="M194" s="1364"/>
      <c r="N194" s="2423"/>
      <c r="O194" s="1295"/>
      <c r="P194" s="1360"/>
      <c r="R194" s="1312"/>
    </row>
    <row r="195" spans="1:18" ht="23.25">
      <c r="A195" s="88" t="s">
        <v>8692</v>
      </c>
      <c r="B195" s="2269" t="s">
        <v>9482</v>
      </c>
      <c r="C195" s="2269"/>
      <c r="D195" s="2269"/>
      <c r="E195" s="2269"/>
      <c r="F195" s="2236"/>
      <c r="G195" s="2236"/>
      <c r="H195" s="2236"/>
      <c r="I195" s="2236"/>
      <c r="J195" s="2269"/>
      <c r="K195" s="2269"/>
      <c r="L195" s="2433"/>
      <c r="M195" s="2269"/>
      <c r="N195" s="2433"/>
      <c r="O195" s="1311"/>
    </row>
    <row r="196" spans="1:18" ht="23.25" hidden="1" customHeight="1">
      <c r="A196" s="88" t="s">
        <v>8690</v>
      </c>
      <c r="B196" s="2267" t="s">
        <v>6897</v>
      </c>
      <c r="C196" s="2266"/>
      <c r="D196" s="2266"/>
      <c r="E196" s="2266"/>
      <c r="F196" s="2266"/>
      <c r="G196" s="2266"/>
      <c r="H196" s="2266"/>
      <c r="I196" s="2266"/>
      <c r="J196" s="2266"/>
      <c r="K196" s="2266"/>
      <c r="L196" s="2266"/>
      <c r="M196" s="2266"/>
      <c r="N196" s="2268"/>
      <c r="O196" s="1311"/>
    </row>
    <row r="197" spans="1:18" ht="23.25" hidden="1" customHeight="1">
      <c r="A197" s="88" t="s">
        <v>8690</v>
      </c>
      <c r="B197" s="2267" t="s">
        <v>5525</v>
      </c>
      <c r="C197" s="2266"/>
      <c r="D197" s="2266"/>
      <c r="E197" s="2266"/>
      <c r="F197" s="2266"/>
      <c r="G197" s="2266"/>
      <c r="H197" s="2266"/>
      <c r="I197" s="2266"/>
      <c r="J197" s="2266"/>
      <c r="K197" s="2266"/>
      <c r="L197" s="2266"/>
      <c r="M197" s="2266"/>
      <c r="N197" s="2268"/>
      <c r="O197" s="1311"/>
    </row>
    <row r="198" spans="1:18" ht="13.5" hidden="1" customHeight="1">
      <c r="A198" s="604">
        <v>0</v>
      </c>
      <c r="B198" s="614" t="s">
        <v>8626</v>
      </c>
      <c r="C198" s="140" t="s">
        <v>5526</v>
      </c>
      <c r="D198" s="1369" t="s">
        <v>5527</v>
      </c>
      <c r="E198" s="593" t="s">
        <v>5528</v>
      </c>
      <c r="F198" s="593" t="s">
        <v>5529</v>
      </c>
      <c r="G198" s="604" t="s">
        <v>5530</v>
      </c>
      <c r="H198" s="604"/>
      <c r="I198" s="139" t="s">
        <v>8173</v>
      </c>
      <c r="J198" s="1322">
        <v>50</v>
      </c>
      <c r="K198" s="1371">
        <f t="shared" ref="K198:K230" si="8">L198/J198</f>
        <v>8.6910783000000009</v>
      </c>
      <c r="L198" s="1396">
        <f>N198*[2]коеф!$L$7</f>
        <v>434.55391500000002</v>
      </c>
      <c r="M198" s="1382"/>
      <c r="N198" s="1383">
        <f>P198*[2]коеф!$P$36*J198+1.5</f>
        <v>39.631</v>
      </c>
      <c r="O198" s="1359"/>
      <c r="P198" s="1296">
        <v>0.34</v>
      </c>
    </row>
    <row r="199" spans="1:18" ht="13.5" hidden="1" customHeight="1">
      <c r="A199" s="259">
        <v>0</v>
      </c>
      <c r="B199" s="593" t="s">
        <v>8626</v>
      </c>
      <c r="C199" s="1374" t="s">
        <v>5531</v>
      </c>
      <c r="D199" s="1376" t="s">
        <v>5532</v>
      </c>
      <c r="E199" s="593" t="s">
        <v>5533</v>
      </c>
      <c r="F199" s="593" t="s">
        <v>5534</v>
      </c>
      <c r="G199" s="595" t="s">
        <v>5530</v>
      </c>
      <c r="H199" s="595"/>
      <c r="I199" s="1405" t="s">
        <v>8173</v>
      </c>
      <c r="J199" s="1381">
        <v>50</v>
      </c>
      <c r="K199" s="1378">
        <f t="shared" si="8"/>
        <v>9.9208030499999982</v>
      </c>
      <c r="L199" s="1382">
        <f>N199*[2]коеф!$L$7</f>
        <v>496.04015249999992</v>
      </c>
      <c r="M199" s="1382"/>
      <c r="N199" s="1383">
        <f>P199*[2]коеф!$P$36*J199+1.5</f>
        <v>45.238499999999995</v>
      </c>
      <c r="O199" s="1359"/>
      <c r="P199" s="1296">
        <v>0.39</v>
      </c>
    </row>
    <row r="200" spans="1:18" ht="13.5" hidden="1" customHeight="1">
      <c r="A200" s="595">
        <v>0</v>
      </c>
      <c r="B200" s="593" t="s">
        <v>8626</v>
      </c>
      <c r="C200" s="1374" t="s">
        <v>5535</v>
      </c>
      <c r="D200" s="1376" t="s">
        <v>5527</v>
      </c>
      <c r="E200" s="593" t="s">
        <v>5528</v>
      </c>
      <c r="F200" s="593" t="s">
        <v>5529</v>
      </c>
      <c r="G200" s="595" t="s">
        <v>5530</v>
      </c>
      <c r="H200" s="595"/>
      <c r="I200" s="1381" t="s">
        <v>6690</v>
      </c>
      <c r="J200" s="1381">
        <v>20</v>
      </c>
      <c r="K200" s="1378">
        <f t="shared" si="8"/>
        <v>16.316906850000002</v>
      </c>
      <c r="L200" s="1382">
        <f>N200*[2]коеф!$L$7</f>
        <v>326.33813700000002</v>
      </c>
      <c r="M200" s="1382"/>
      <c r="N200" s="1383">
        <f>P200*[2]коеф!$P$36*J200+1.5</f>
        <v>29.761800000000001</v>
      </c>
      <c r="O200" s="1359"/>
      <c r="P200" s="1296">
        <v>0.63</v>
      </c>
    </row>
    <row r="201" spans="1:18" ht="13.5" hidden="1" customHeight="1">
      <c r="A201" s="595">
        <v>0</v>
      </c>
      <c r="B201" s="593" t="s">
        <v>8626</v>
      </c>
      <c r="C201" s="1374" t="s">
        <v>5536</v>
      </c>
      <c r="D201" s="1376" t="s">
        <v>5532</v>
      </c>
      <c r="E201" s="593" t="s">
        <v>5528</v>
      </c>
      <c r="F201" s="593" t="s">
        <v>5534</v>
      </c>
      <c r="G201" s="595" t="s">
        <v>5530</v>
      </c>
      <c r="H201" s="595"/>
      <c r="I201" s="1381" t="s">
        <v>6690</v>
      </c>
      <c r="J201" s="1381">
        <v>40</v>
      </c>
      <c r="K201" s="1378">
        <f t="shared" si="8"/>
        <v>15.413829449999998</v>
      </c>
      <c r="L201" s="1382">
        <f>N201*[2]коеф!$L$7</f>
        <v>616.55317799999989</v>
      </c>
      <c r="M201" s="1382"/>
      <c r="N201" s="1383">
        <f>P201*[2]коеф!$P$36*J201+1.5</f>
        <v>56.229199999999992</v>
      </c>
      <c r="O201" s="1359"/>
      <c r="P201" s="1296">
        <v>0.61</v>
      </c>
    </row>
    <row r="202" spans="1:18" ht="13.5" hidden="1" customHeight="1">
      <c r="A202" s="595">
        <v>0</v>
      </c>
      <c r="B202" s="593" t="s">
        <v>8622</v>
      </c>
      <c r="C202" s="1392" t="s">
        <v>5537</v>
      </c>
      <c r="D202" s="1376" t="s">
        <v>5527</v>
      </c>
      <c r="E202" s="593" t="s">
        <v>5528</v>
      </c>
      <c r="F202" s="593" t="s">
        <v>5529</v>
      </c>
      <c r="G202" s="1397"/>
      <c r="H202" s="1397"/>
      <c r="I202" s="595" t="s">
        <v>6690</v>
      </c>
      <c r="J202" s="1398">
        <v>25</v>
      </c>
      <c r="K202" s="1455" t="e">
        <f t="shared" si="8"/>
        <v>#REF!</v>
      </c>
      <c r="L202" s="613" t="e">
        <f>#REF!*[2]коеф!$J$7</f>
        <v>#REF!</v>
      </c>
      <c r="M202" s="613"/>
      <c r="N202" s="1406"/>
      <c r="O202" s="1316"/>
      <c r="P202" s="1400">
        <v>0.82</v>
      </c>
    </row>
    <row r="203" spans="1:18" ht="13.5" hidden="1" customHeight="1">
      <c r="A203" s="595">
        <v>0</v>
      </c>
      <c r="B203" s="1374" t="s">
        <v>8616</v>
      </c>
      <c r="C203" s="1375" t="s">
        <v>5538</v>
      </c>
      <c r="D203" s="1380" t="s">
        <v>3513</v>
      </c>
      <c r="E203" s="1417"/>
      <c r="F203" s="1417"/>
      <c r="G203" s="1377"/>
      <c r="H203" s="1377"/>
      <c r="I203" s="1377" t="s">
        <v>8173</v>
      </c>
      <c r="J203" s="1377">
        <v>50</v>
      </c>
      <c r="K203" s="1378" t="e">
        <f t="shared" si="8"/>
        <v>#REF!</v>
      </c>
      <c r="L203" s="543" t="e">
        <f>#REF!*[2]коеф!$J$7+15</f>
        <v>#REF!</v>
      </c>
      <c r="M203" s="543"/>
      <c r="N203" s="1461"/>
      <c r="O203" s="1359"/>
      <c r="P203" s="1360">
        <v>0.93600000000000005</v>
      </c>
    </row>
    <row r="204" spans="1:18" ht="13.5" customHeight="1">
      <c r="A204" s="595">
        <v>1</v>
      </c>
      <c r="B204" s="137" t="s">
        <v>8625</v>
      </c>
      <c r="C204" s="1353" t="s">
        <v>3514</v>
      </c>
      <c r="D204" s="1385" t="s">
        <v>8720</v>
      </c>
      <c r="E204" s="1462" t="s">
        <v>5533</v>
      </c>
      <c r="F204" s="1354" t="s">
        <v>3516</v>
      </c>
      <c r="G204" s="1463"/>
      <c r="H204" s="2131" t="s">
        <v>10460</v>
      </c>
      <c r="I204" s="136" t="s">
        <v>6690</v>
      </c>
      <c r="J204" s="1356">
        <v>30</v>
      </c>
      <c r="K204" s="2310" t="e">
        <f t="shared" si="8"/>
        <v>#REF!</v>
      </c>
      <c r="L204" s="2426" t="e">
        <f>N204*#REF!</f>
        <v>#REF!</v>
      </c>
      <c r="M204" s="2270"/>
      <c r="N204" s="2426" t="e">
        <f>R204*#REF!+0.5</f>
        <v>#REF!</v>
      </c>
      <c r="O204" s="544"/>
      <c r="P204" s="1296">
        <v>23.2</v>
      </c>
      <c r="Q204" s="261">
        <v>24.05</v>
      </c>
      <c r="R204" s="1297">
        <v>22.31</v>
      </c>
    </row>
    <row r="205" spans="1:18" ht="13.5" hidden="1" customHeight="1">
      <c r="A205" s="595">
        <v>0</v>
      </c>
      <c r="B205" s="144" t="s">
        <v>8616</v>
      </c>
      <c r="C205" s="1407" t="s">
        <v>3517</v>
      </c>
      <c r="D205" s="1388" t="s">
        <v>3518</v>
      </c>
      <c r="E205" s="1465"/>
      <c r="F205" s="1465"/>
      <c r="G205" s="1466"/>
      <c r="H205" s="1389"/>
      <c r="I205" s="143" t="s">
        <v>6690</v>
      </c>
      <c r="J205" s="1389">
        <v>50</v>
      </c>
      <c r="K205" s="1390" t="e">
        <f t="shared" si="8"/>
        <v>#REF!</v>
      </c>
      <c r="L205" s="543" t="e">
        <f>#REF!*[2]коеф!$J$7+15</f>
        <v>#REF!</v>
      </c>
      <c r="M205" s="543"/>
      <c r="N205" s="1438"/>
      <c r="O205" s="1359"/>
      <c r="P205" s="1360">
        <v>1.248</v>
      </c>
    </row>
    <row r="206" spans="1:18" ht="13.5" hidden="1" customHeight="1">
      <c r="A206" s="259">
        <v>0</v>
      </c>
      <c r="B206" s="614" t="s">
        <v>8626</v>
      </c>
      <c r="C206" s="140" t="s">
        <v>3519</v>
      </c>
      <c r="D206" s="1467" t="s">
        <v>3520</v>
      </c>
      <c r="E206" s="614" t="s">
        <v>3521</v>
      </c>
      <c r="F206" s="614" t="s">
        <v>3522</v>
      </c>
      <c r="G206" s="604" t="s">
        <v>6905</v>
      </c>
      <c r="H206" s="604"/>
      <c r="I206" s="139" t="s">
        <v>8173</v>
      </c>
      <c r="J206" s="1322">
        <v>50</v>
      </c>
      <c r="K206" s="1371">
        <f t="shared" si="8"/>
        <v>10.658637899999999</v>
      </c>
      <c r="L206" s="1396">
        <f>N206*[2]коеф!$L$7</f>
        <v>532.93189499999994</v>
      </c>
      <c r="M206" s="1382"/>
      <c r="N206" s="1383">
        <f>P206*[2]коеф!$P$36*J206+1.5</f>
        <v>48.602999999999994</v>
      </c>
      <c r="O206" s="1359"/>
      <c r="P206" s="1296">
        <v>0.42</v>
      </c>
    </row>
    <row r="207" spans="1:18" ht="13.5" hidden="1" customHeight="1">
      <c r="A207" s="595">
        <v>0</v>
      </c>
      <c r="B207" s="593" t="s">
        <v>8626</v>
      </c>
      <c r="C207" s="1374" t="s">
        <v>3523</v>
      </c>
      <c r="D207" s="1380" t="s">
        <v>3524</v>
      </c>
      <c r="E207" s="593" t="s">
        <v>3525</v>
      </c>
      <c r="F207" s="593" t="s">
        <v>3526</v>
      </c>
      <c r="G207" s="595" t="s">
        <v>6905</v>
      </c>
      <c r="H207" s="595"/>
      <c r="I207" s="1405" t="s">
        <v>8173</v>
      </c>
      <c r="J207" s="1381">
        <v>50</v>
      </c>
      <c r="K207" s="1378">
        <f t="shared" si="8"/>
        <v>10.658637899999999</v>
      </c>
      <c r="L207" s="1382">
        <f>N207*[2]коеф!$L$7</f>
        <v>532.93189499999994</v>
      </c>
      <c r="M207" s="1382"/>
      <c r="N207" s="1383">
        <f>P207*[2]коеф!$P$36*J207+1.5</f>
        <v>48.602999999999994</v>
      </c>
      <c r="O207" s="1359"/>
      <c r="P207" s="1296">
        <v>0.42</v>
      </c>
    </row>
    <row r="208" spans="1:18" s="261" customFormat="1" ht="27" customHeight="1">
      <c r="A208" s="595">
        <v>1</v>
      </c>
      <c r="B208" s="137" t="s">
        <v>8625</v>
      </c>
      <c r="C208" s="1468" t="s">
        <v>3527</v>
      </c>
      <c r="D208" s="805" t="s">
        <v>6911</v>
      </c>
      <c r="E208" s="1462" t="s">
        <v>3525</v>
      </c>
      <c r="F208" s="1441" t="s">
        <v>3528</v>
      </c>
      <c r="G208" s="595"/>
      <c r="H208" s="2131" t="s">
        <v>10466</v>
      </c>
      <c r="I208" s="259" t="s">
        <v>6690</v>
      </c>
      <c r="J208" s="1319">
        <v>30</v>
      </c>
      <c r="K208" s="2310" t="e">
        <f>L208/J208</f>
        <v>#REF!</v>
      </c>
      <c r="L208" s="2426" t="e">
        <f>N208*#REF!</f>
        <v>#REF!</v>
      </c>
      <c r="M208" s="2270"/>
      <c r="N208" s="2426" t="e">
        <f>R208*#REF!+2</f>
        <v>#REF!</v>
      </c>
      <c r="O208" s="544"/>
      <c r="P208" s="1296">
        <v>22.7</v>
      </c>
      <c r="Q208" s="261">
        <v>30.86</v>
      </c>
      <c r="R208" s="1312">
        <v>27.32</v>
      </c>
    </row>
    <row r="209" spans="1:18" ht="13.5" hidden="1" customHeight="1">
      <c r="A209" s="595">
        <v>0</v>
      </c>
      <c r="B209" s="593" t="s">
        <v>8622</v>
      </c>
      <c r="C209" s="1392" t="s">
        <v>3529</v>
      </c>
      <c r="D209" s="1376" t="s">
        <v>3524</v>
      </c>
      <c r="E209" s="593" t="s">
        <v>3525</v>
      </c>
      <c r="F209" s="593" t="s">
        <v>3526</v>
      </c>
      <c r="G209" s="595" t="s">
        <v>9345</v>
      </c>
      <c r="H209" s="595"/>
      <c r="I209" s="595" t="s">
        <v>6690</v>
      </c>
      <c r="J209" s="1398">
        <v>25</v>
      </c>
      <c r="K209" s="1455" t="e">
        <f t="shared" si="8"/>
        <v>#REF!</v>
      </c>
      <c r="L209" s="613" t="e">
        <f>#REF!*[2]коеф!$J$7</f>
        <v>#REF!</v>
      </c>
      <c r="M209" s="613"/>
      <c r="N209" s="1406"/>
      <c r="O209" s="1316"/>
      <c r="P209" s="1400">
        <v>0.51</v>
      </c>
    </row>
    <row r="210" spans="1:18" ht="13.5" hidden="1" customHeight="1">
      <c r="A210" s="595">
        <v>0</v>
      </c>
      <c r="B210" s="1337" t="s">
        <v>8626</v>
      </c>
      <c r="C210" s="1469" t="s">
        <v>3530</v>
      </c>
      <c r="D210" s="1462" t="s">
        <v>3524</v>
      </c>
      <c r="E210" s="597" t="s">
        <v>3525</v>
      </c>
      <c r="F210" s="597" t="s">
        <v>3526</v>
      </c>
      <c r="G210" s="1470" t="s">
        <v>6905</v>
      </c>
      <c r="H210" s="1470"/>
      <c r="I210" s="1342" t="s">
        <v>6690</v>
      </c>
      <c r="J210" s="1342">
        <v>20</v>
      </c>
      <c r="K210" s="1471">
        <f t="shared" si="8"/>
        <v>16.316906850000002</v>
      </c>
      <c r="L210" s="1472">
        <f>N210*[2]коеф!$L$7</f>
        <v>326.33813700000002</v>
      </c>
      <c r="M210" s="1382"/>
      <c r="N210" s="1383">
        <f>P210*[2]коеф!$P$36*J210+1.5</f>
        <v>29.761800000000001</v>
      </c>
      <c r="O210" s="1359"/>
      <c r="P210" s="1296">
        <v>0.63</v>
      </c>
    </row>
    <row r="211" spans="1:18" ht="13.5" hidden="1" customHeight="1">
      <c r="A211" s="595">
        <v>0</v>
      </c>
      <c r="B211" s="1473" t="s">
        <v>8622</v>
      </c>
      <c r="C211" s="1474" t="s">
        <v>3531</v>
      </c>
      <c r="D211" s="1475" t="s">
        <v>3520</v>
      </c>
      <c r="E211" s="1476" t="s">
        <v>3532</v>
      </c>
      <c r="F211" s="1476"/>
      <c r="G211" s="1477"/>
      <c r="H211" s="1477"/>
      <c r="I211" s="1478" t="s">
        <v>6690</v>
      </c>
      <c r="J211" s="1479">
        <v>25</v>
      </c>
      <c r="K211" s="1480">
        <f t="shared" si="8"/>
        <v>0</v>
      </c>
      <c r="L211" s="1481">
        <f>N211*[2]коеф!$L$7</f>
        <v>0</v>
      </c>
      <c r="M211" s="1481"/>
      <c r="N211" s="1482"/>
      <c r="O211" s="1316"/>
      <c r="P211" s="1400">
        <v>0.82</v>
      </c>
    </row>
    <row r="212" spans="1:18" ht="13.5" hidden="1" customHeight="1">
      <c r="A212" s="595">
        <v>0</v>
      </c>
      <c r="B212" s="1483" t="s">
        <v>8626</v>
      </c>
      <c r="C212" s="1484" t="s">
        <v>3533</v>
      </c>
      <c r="D212" s="1485" t="s">
        <v>3520</v>
      </c>
      <c r="E212" s="1483" t="s">
        <v>6909</v>
      </c>
      <c r="F212" s="1483"/>
      <c r="G212" s="1486" t="s">
        <v>6905</v>
      </c>
      <c r="H212" s="1486"/>
      <c r="I212" s="1487" t="s">
        <v>6690</v>
      </c>
      <c r="J212" s="1487">
        <v>40</v>
      </c>
      <c r="K212" s="1488">
        <f t="shared" si="8"/>
        <v>17.135444100000001</v>
      </c>
      <c r="L212" s="1489">
        <f>N212*[2]коеф!$L$7</f>
        <v>685.41776400000003</v>
      </c>
      <c r="M212" s="1382"/>
      <c r="N212" s="1383">
        <f>P212*[2]коеф!$P$36*J212+1.5</f>
        <v>62.509599999999999</v>
      </c>
      <c r="O212" s="1359"/>
      <c r="P212" s="1296">
        <v>0.68</v>
      </c>
    </row>
    <row r="213" spans="1:18" ht="13.5" hidden="1" customHeight="1">
      <c r="A213" s="595">
        <v>0</v>
      </c>
      <c r="B213" s="1374" t="s">
        <v>8616</v>
      </c>
      <c r="C213" s="1375" t="s">
        <v>3534</v>
      </c>
      <c r="D213" s="1380" t="s">
        <v>3535</v>
      </c>
      <c r="E213" s="1417"/>
      <c r="F213" s="1417"/>
      <c r="G213" s="1377"/>
      <c r="H213" s="1377"/>
      <c r="I213" s="1377" t="s">
        <v>8173</v>
      </c>
      <c r="J213" s="1377">
        <v>50</v>
      </c>
      <c r="K213" s="1378" t="e">
        <f t="shared" si="8"/>
        <v>#REF!</v>
      </c>
      <c r="L213" s="543" t="e">
        <f>#REF!*[2]коеф!$J$7+15</f>
        <v>#REF!</v>
      </c>
      <c r="M213" s="543"/>
      <c r="N213" s="1383"/>
      <c r="O213" s="1359"/>
      <c r="P213" s="1360">
        <v>0.93600000000000005</v>
      </c>
    </row>
    <row r="214" spans="1:18" ht="13.5" hidden="1" customHeight="1">
      <c r="A214" s="595">
        <v>0</v>
      </c>
      <c r="B214" s="144" t="s">
        <v>8616</v>
      </c>
      <c r="C214" s="1407" t="s">
        <v>3536</v>
      </c>
      <c r="D214" s="1388" t="s">
        <v>3524</v>
      </c>
      <c r="E214" s="1419"/>
      <c r="F214" s="1419"/>
      <c r="G214" s="600" t="s">
        <v>6905</v>
      </c>
      <c r="H214" s="600"/>
      <c r="I214" s="143" t="s">
        <v>6690</v>
      </c>
      <c r="J214" s="1389">
        <v>50</v>
      </c>
      <c r="K214" s="1390" t="e">
        <f t="shared" si="8"/>
        <v>#REF!</v>
      </c>
      <c r="L214" s="543" t="e">
        <f>#REF!*[2]коеф!$J$7+15</f>
        <v>#REF!</v>
      </c>
      <c r="M214" s="543"/>
      <c r="N214" s="1438"/>
      <c r="O214" s="1359"/>
      <c r="P214" s="1360">
        <v>1.1499999999999999</v>
      </c>
    </row>
    <row r="215" spans="1:18" s="261" customFormat="1" ht="13.5" hidden="1" customHeight="1">
      <c r="A215" s="595">
        <v>0</v>
      </c>
      <c r="B215" s="1374" t="s">
        <v>8616</v>
      </c>
      <c r="C215" s="1375" t="s">
        <v>3537</v>
      </c>
      <c r="D215" s="1380" t="s">
        <v>3520</v>
      </c>
      <c r="E215" s="1417"/>
      <c r="F215" s="1417"/>
      <c r="G215" s="1377"/>
      <c r="H215" s="1377"/>
      <c r="I215" s="1405" t="s">
        <v>6690</v>
      </c>
      <c r="J215" s="1377">
        <v>50</v>
      </c>
      <c r="K215" s="1378" t="e">
        <f t="shared" si="8"/>
        <v>#REF!</v>
      </c>
      <c r="L215" s="543" t="e">
        <f>#REF!*[2]коеф!$J$7+15</f>
        <v>#REF!</v>
      </c>
      <c r="M215" s="543"/>
      <c r="N215" s="1383"/>
      <c r="O215" s="1359"/>
      <c r="P215" s="1360">
        <v>1.3</v>
      </c>
      <c r="R215" s="1312"/>
    </row>
    <row r="216" spans="1:18" ht="13.5" hidden="1" customHeight="1">
      <c r="A216" s="595">
        <v>0</v>
      </c>
      <c r="B216" s="614" t="s">
        <v>8626</v>
      </c>
      <c r="C216" s="140" t="s">
        <v>3538</v>
      </c>
      <c r="D216" s="1467" t="s">
        <v>3539</v>
      </c>
      <c r="E216" s="593" t="s">
        <v>3540</v>
      </c>
      <c r="F216" s="593" t="s">
        <v>3541</v>
      </c>
      <c r="G216" s="604" t="s">
        <v>6925</v>
      </c>
      <c r="H216" s="604"/>
      <c r="I216" s="139" t="s">
        <v>8173</v>
      </c>
      <c r="J216" s="1322">
        <v>50</v>
      </c>
      <c r="K216" s="1371">
        <f t="shared" si="8"/>
        <v>8.6910783000000009</v>
      </c>
      <c r="L216" s="1396">
        <f>N216*[2]коеф!$L$7</f>
        <v>434.55391500000002</v>
      </c>
      <c r="M216" s="1382"/>
      <c r="N216" s="1383">
        <f>P216*[2]коеф!$P$36*J216+1.5</f>
        <v>39.631</v>
      </c>
      <c r="O216" s="1359"/>
      <c r="P216" s="1296">
        <v>0.34</v>
      </c>
    </row>
    <row r="217" spans="1:18" s="261" customFormat="1" ht="13.5" hidden="1" customHeight="1">
      <c r="A217" s="259">
        <v>0</v>
      </c>
      <c r="B217" s="614" t="s">
        <v>8626</v>
      </c>
      <c r="C217" s="140" t="s">
        <v>3542</v>
      </c>
      <c r="D217" s="1467" t="s">
        <v>3543</v>
      </c>
      <c r="E217" s="614" t="s">
        <v>3544</v>
      </c>
      <c r="F217" s="614" t="s">
        <v>3545</v>
      </c>
      <c r="G217" s="604" t="s">
        <v>6925</v>
      </c>
      <c r="H217" s="604"/>
      <c r="I217" s="139" t="s">
        <v>8173</v>
      </c>
      <c r="J217" s="1322">
        <v>50</v>
      </c>
      <c r="K217" s="1371">
        <f t="shared" si="8"/>
        <v>9.9208030499999982</v>
      </c>
      <c r="L217" s="1396">
        <f>N217*[2]коеф!$L$7</f>
        <v>496.04015249999992</v>
      </c>
      <c r="M217" s="1382"/>
      <c r="N217" s="1383">
        <f>P217*[2]коеф!$P$36*J217+1.5</f>
        <v>45.238499999999995</v>
      </c>
      <c r="O217" s="1359"/>
      <c r="P217" s="1296">
        <v>0.39</v>
      </c>
      <c r="R217" s="1312"/>
    </row>
    <row r="218" spans="1:18" ht="13.5" hidden="1" customHeight="1">
      <c r="A218" s="595">
        <v>0</v>
      </c>
      <c r="B218" s="593" t="s">
        <v>8626</v>
      </c>
      <c r="C218" s="1374" t="s">
        <v>3546</v>
      </c>
      <c r="D218" s="1380" t="s">
        <v>3539</v>
      </c>
      <c r="E218" s="593" t="s">
        <v>3547</v>
      </c>
      <c r="F218" s="593" t="s">
        <v>3541</v>
      </c>
      <c r="G218" s="595" t="s">
        <v>6925</v>
      </c>
      <c r="H218" s="595"/>
      <c r="I218" s="1381" t="s">
        <v>6690</v>
      </c>
      <c r="J218" s="1381">
        <v>20</v>
      </c>
      <c r="K218" s="1378">
        <f t="shared" si="8"/>
        <v>16.316906850000002</v>
      </c>
      <c r="L218" s="1382">
        <f>N218*[2]коеф!$L$7</f>
        <v>326.33813700000002</v>
      </c>
      <c r="M218" s="1382"/>
      <c r="N218" s="1383">
        <f>P218*[2]коеф!$P$36*J218+1.5</f>
        <v>29.761800000000001</v>
      </c>
      <c r="O218" s="1359"/>
      <c r="P218" s="1296">
        <v>0.63</v>
      </c>
    </row>
    <row r="219" spans="1:18" ht="27" customHeight="1">
      <c r="A219" s="595">
        <v>1</v>
      </c>
      <c r="B219" s="137" t="s">
        <v>8625</v>
      </c>
      <c r="C219" s="137" t="s">
        <v>3548</v>
      </c>
      <c r="D219" s="1385" t="s">
        <v>8721</v>
      </c>
      <c r="E219" s="1462" t="s">
        <v>3544</v>
      </c>
      <c r="F219" s="1354" t="s">
        <v>3549</v>
      </c>
      <c r="G219" s="597"/>
      <c r="H219" s="2131" t="s">
        <v>10460</v>
      </c>
      <c r="I219" s="1319" t="s">
        <v>6690</v>
      </c>
      <c r="J219" s="1319">
        <v>30</v>
      </c>
      <c r="K219" s="2310" t="e">
        <f>L219/J219</f>
        <v>#REF!</v>
      </c>
      <c r="L219" s="2426" t="e">
        <f>N219*#REF!</f>
        <v>#REF!</v>
      </c>
      <c r="M219" s="2270"/>
      <c r="N219" s="2426" t="e">
        <f>R219*#REF!+0.5</f>
        <v>#REF!</v>
      </c>
      <c r="O219" s="544"/>
      <c r="P219" s="1296">
        <v>21.48</v>
      </c>
      <c r="Q219" s="261">
        <v>22.47</v>
      </c>
      <c r="R219" s="1297">
        <v>20.81</v>
      </c>
    </row>
    <row r="220" spans="1:18" ht="13.5" hidden="1" customHeight="1">
      <c r="A220" s="595">
        <v>0</v>
      </c>
      <c r="B220" s="593" t="s">
        <v>8626</v>
      </c>
      <c r="C220" s="1374" t="s">
        <v>1487</v>
      </c>
      <c r="D220" s="1380" t="s">
        <v>3543</v>
      </c>
      <c r="E220" s="593" t="s">
        <v>6920</v>
      </c>
      <c r="F220" s="593"/>
      <c r="G220" s="595" t="s">
        <v>6925</v>
      </c>
      <c r="H220" s="595"/>
      <c r="I220" s="1381" t="s">
        <v>6690</v>
      </c>
      <c r="J220" s="1381">
        <v>40</v>
      </c>
      <c r="K220" s="1378">
        <f t="shared" si="8"/>
        <v>15.413829449999998</v>
      </c>
      <c r="L220" s="1382">
        <f>N220*[2]коеф!$L$7</f>
        <v>616.55317799999989</v>
      </c>
      <c r="M220" s="1382"/>
      <c r="N220" s="1383">
        <f>P220*[2]коеф!$P$36*J220+1.5</f>
        <v>56.229199999999992</v>
      </c>
      <c r="O220" s="1359"/>
      <c r="P220" s="1296">
        <v>0.61</v>
      </c>
    </row>
    <row r="221" spans="1:18" ht="13.5" hidden="1" customHeight="1">
      <c r="A221" s="595">
        <v>0</v>
      </c>
      <c r="B221" s="1374" t="s">
        <v>8616</v>
      </c>
      <c r="C221" s="1375" t="s">
        <v>1488</v>
      </c>
      <c r="D221" s="1380" t="s">
        <v>3539</v>
      </c>
      <c r="E221" s="1417"/>
      <c r="F221" s="1417"/>
      <c r="G221" s="1377"/>
      <c r="H221" s="1377"/>
      <c r="I221" s="1377" t="s">
        <v>8173</v>
      </c>
      <c r="J221" s="1377">
        <v>50</v>
      </c>
      <c r="K221" s="1378" t="e">
        <f t="shared" si="8"/>
        <v>#REF!</v>
      </c>
      <c r="L221" s="543" t="e">
        <f>#REF!*[2]коеф!$J$7+15</f>
        <v>#REF!</v>
      </c>
      <c r="M221" s="543"/>
      <c r="N221" s="1358"/>
      <c r="O221" s="1359"/>
      <c r="P221" s="1360">
        <v>0.93600000000000005</v>
      </c>
    </row>
    <row r="222" spans="1:18" ht="13.5" hidden="1" customHeight="1">
      <c r="A222" s="595">
        <v>0</v>
      </c>
      <c r="B222" s="144" t="s">
        <v>8616</v>
      </c>
      <c r="C222" s="1407" t="s">
        <v>1489</v>
      </c>
      <c r="D222" s="1388" t="s">
        <v>3539</v>
      </c>
      <c r="E222" s="1419"/>
      <c r="F222" s="1419"/>
      <c r="G222" s="600" t="s">
        <v>6925</v>
      </c>
      <c r="H222" s="600"/>
      <c r="I222" s="143" t="s">
        <v>6690</v>
      </c>
      <c r="J222" s="1389">
        <v>50</v>
      </c>
      <c r="K222" s="1390" t="e">
        <f t="shared" si="8"/>
        <v>#REF!</v>
      </c>
      <c r="L222" s="543" t="e">
        <f>#REF!*[2]коеф!$J$7+15</f>
        <v>#REF!</v>
      </c>
      <c r="M222" s="543"/>
      <c r="N222" s="1438"/>
      <c r="O222" s="1359"/>
      <c r="P222" s="1360">
        <v>1.248</v>
      </c>
    </row>
    <row r="223" spans="1:18" ht="13.5" hidden="1" customHeight="1">
      <c r="A223" s="595">
        <v>0</v>
      </c>
      <c r="B223" s="614" t="s">
        <v>8626</v>
      </c>
      <c r="C223" s="140" t="s">
        <v>1490</v>
      </c>
      <c r="D223" s="1467" t="s">
        <v>1491</v>
      </c>
      <c r="E223" s="614" t="s">
        <v>1492</v>
      </c>
      <c r="F223" s="614" t="s">
        <v>1493</v>
      </c>
      <c r="G223" s="604" t="s">
        <v>1494</v>
      </c>
      <c r="H223" s="604"/>
      <c r="I223" s="139" t="s">
        <v>8173</v>
      </c>
      <c r="J223" s="1322">
        <v>25</v>
      </c>
      <c r="K223" s="1371">
        <f t="shared" si="8"/>
        <v>12.217312649999998</v>
      </c>
      <c r="L223" s="1396">
        <f>N223*[2]коеф!$L$7</f>
        <v>305.43281624999997</v>
      </c>
      <c r="M223" s="1382"/>
      <c r="N223" s="1383">
        <f>P223*[2]коеф!$P$36*J223+1.5</f>
        <v>27.855249999999998</v>
      </c>
      <c r="O223" s="1359"/>
      <c r="P223" s="1296">
        <v>0.47</v>
      </c>
    </row>
    <row r="224" spans="1:18" ht="13.5" hidden="1" customHeight="1">
      <c r="A224" s="259">
        <v>0</v>
      </c>
      <c r="B224" s="593" t="s">
        <v>8626</v>
      </c>
      <c r="C224" s="1374" t="s">
        <v>1495</v>
      </c>
      <c r="D224" s="1380" t="s">
        <v>1496</v>
      </c>
      <c r="E224" s="593" t="s">
        <v>1492</v>
      </c>
      <c r="F224" s="593" t="s">
        <v>1497</v>
      </c>
      <c r="G224" s="595" t="s">
        <v>1494</v>
      </c>
      <c r="H224" s="595"/>
      <c r="I224" s="1381" t="s">
        <v>6690</v>
      </c>
      <c r="J224" s="1381">
        <v>20</v>
      </c>
      <c r="K224" s="1378">
        <f t="shared" si="8"/>
        <v>14.349347249999999</v>
      </c>
      <c r="L224" s="1382">
        <f>N224*[2]коеф!$L$7</f>
        <v>286.98694499999999</v>
      </c>
      <c r="M224" s="1382"/>
      <c r="N224" s="1383">
        <f>P224*[2]коеф!$P$36*J224+1.5</f>
        <v>26.173000000000002</v>
      </c>
      <c r="O224" s="1359"/>
      <c r="P224" s="1296">
        <v>0.55000000000000004</v>
      </c>
    </row>
    <row r="225" spans="1:18" ht="13.5" hidden="1" customHeight="1">
      <c r="A225" s="595">
        <v>0</v>
      </c>
      <c r="B225" s="593" t="s">
        <v>8626</v>
      </c>
      <c r="C225" s="1374" t="s">
        <v>1498</v>
      </c>
      <c r="D225" s="1380" t="s">
        <v>1496</v>
      </c>
      <c r="E225" s="593" t="s">
        <v>1492</v>
      </c>
      <c r="F225" s="593" t="s">
        <v>1497</v>
      </c>
      <c r="G225" s="595" t="s">
        <v>1494</v>
      </c>
      <c r="H225" s="595"/>
      <c r="I225" s="1405" t="s">
        <v>8173</v>
      </c>
      <c r="J225" s="1381">
        <v>25</v>
      </c>
      <c r="K225" s="1378">
        <f t="shared" si="8"/>
        <v>14.184872250000002</v>
      </c>
      <c r="L225" s="1382">
        <f>N225*[2]коеф!$L$7</f>
        <v>354.62180625000002</v>
      </c>
      <c r="M225" s="1382"/>
      <c r="N225" s="1383">
        <f>P225*[2]коеф!$P$36*J225+1.5</f>
        <v>32.341250000000002</v>
      </c>
      <c r="O225" s="1359"/>
      <c r="P225" s="1296">
        <v>0.55000000000000004</v>
      </c>
    </row>
    <row r="226" spans="1:18" ht="13.5" hidden="1" customHeight="1">
      <c r="A226" s="595">
        <v>0</v>
      </c>
      <c r="B226" s="593" t="s">
        <v>8622</v>
      </c>
      <c r="C226" s="1392" t="s">
        <v>1499</v>
      </c>
      <c r="D226" s="1376" t="s">
        <v>1500</v>
      </c>
      <c r="E226" s="597" t="s">
        <v>1492</v>
      </c>
      <c r="F226" s="597" t="s">
        <v>1497</v>
      </c>
      <c r="G226" s="1397"/>
      <c r="H226" s="1397"/>
      <c r="I226" s="595" t="s">
        <v>6690</v>
      </c>
      <c r="J226" s="1398">
        <v>25</v>
      </c>
      <c r="K226" s="1455">
        <f t="shared" si="8"/>
        <v>0</v>
      </c>
      <c r="L226" s="1382">
        <f>N226*[2]коеф!$L$7</f>
        <v>0</v>
      </c>
      <c r="M226" s="1382"/>
      <c r="N226" s="1406"/>
      <c r="O226" s="1316"/>
      <c r="P226" s="1400">
        <v>0.76</v>
      </c>
    </row>
    <row r="227" spans="1:18" ht="13.5" hidden="1" customHeight="1">
      <c r="A227" s="595">
        <v>0</v>
      </c>
      <c r="B227" s="593" t="s">
        <v>8626</v>
      </c>
      <c r="C227" s="1374" t="s">
        <v>1501</v>
      </c>
      <c r="D227" s="1380" t="s">
        <v>1496</v>
      </c>
      <c r="E227" s="593" t="s">
        <v>1502</v>
      </c>
      <c r="F227" s="593"/>
      <c r="G227" s="595" t="s">
        <v>1494</v>
      </c>
      <c r="H227" s="595"/>
      <c r="I227" s="1381" t="s">
        <v>6690</v>
      </c>
      <c r="J227" s="1381">
        <v>25</v>
      </c>
      <c r="K227" s="1378">
        <f t="shared" si="8"/>
        <v>17.62810155</v>
      </c>
      <c r="L227" s="1382">
        <f>N227*[2]коеф!$L$7</f>
        <v>440.70253874999997</v>
      </c>
      <c r="M227" s="1382"/>
      <c r="N227" s="1383">
        <f>P227*[2]коеф!$P$36*J227+1.5</f>
        <v>40.191749999999999</v>
      </c>
      <c r="O227" s="1359"/>
      <c r="P227" s="1296">
        <v>0.69</v>
      </c>
    </row>
    <row r="228" spans="1:18">
      <c r="A228" s="595">
        <v>1</v>
      </c>
      <c r="B228" s="137" t="s">
        <v>8625</v>
      </c>
      <c r="C228" s="1353" t="s">
        <v>1503</v>
      </c>
      <c r="D228" s="1385" t="s">
        <v>5193</v>
      </c>
      <c r="E228" s="1388" t="s">
        <v>1492</v>
      </c>
      <c r="F228" s="1354" t="s">
        <v>1504</v>
      </c>
      <c r="G228" s="1389"/>
      <c r="H228" s="1389" t="s">
        <v>10459</v>
      </c>
      <c r="I228" s="136" t="s">
        <v>6690</v>
      </c>
      <c r="J228" s="1356">
        <v>25</v>
      </c>
      <c r="K228" s="2310" t="e">
        <f>L228/J228</f>
        <v>#REF!</v>
      </c>
      <c r="L228" s="2426" t="e">
        <f>N228*#REF!</f>
        <v>#REF!</v>
      </c>
      <c r="M228" s="2270"/>
      <c r="N228" s="2426" t="e">
        <f>R228*#REF!+0.5</f>
        <v>#REF!</v>
      </c>
      <c r="O228" s="544"/>
      <c r="P228" s="1296">
        <v>18.850000000000001</v>
      </c>
      <c r="Q228" s="261">
        <v>19.66</v>
      </c>
      <c r="R228" s="1297">
        <v>18.23</v>
      </c>
    </row>
    <row r="229" spans="1:18" ht="13.5" hidden="1" customHeight="1">
      <c r="A229" s="595">
        <v>0</v>
      </c>
      <c r="B229" s="144" t="s">
        <v>8616</v>
      </c>
      <c r="C229" s="1407" t="s">
        <v>1505</v>
      </c>
      <c r="D229" s="1388" t="s">
        <v>1506</v>
      </c>
      <c r="E229" s="1355"/>
      <c r="F229" s="1355"/>
      <c r="G229" s="1356" t="s">
        <v>1507</v>
      </c>
      <c r="H229" s="1389"/>
      <c r="I229" s="1389" t="s">
        <v>8173</v>
      </c>
      <c r="J229" s="1389">
        <v>50</v>
      </c>
      <c r="K229" s="1390" t="e">
        <f t="shared" si="8"/>
        <v>#REF!</v>
      </c>
      <c r="L229" s="543" t="e">
        <f>#REF!*[2]коеф!$J$7+15</f>
        <v>#REF!</v>
      </c>
      <c r="M229" s="543"/>
      <c r="N229" s="1438"/>
      <c r="O229" s="1359"/>
      <c r="P229" s="1360">
        <v>1.1499999999999999</v>
      </c>
    </row>
    <row r="230" spans="1:18" ht="13.5" hidden="1" customHeight="1">
      <c r="A230" s="595">
        <v>0</v>
      </c>
      <c r="B230" s="140" t="s">
        <v>8616</v>
      </c>
      <c r="C230" s="1368" t="s">
        <v>1508</v>
      </c>
      <c r="D230" s="1467" t="s">
        <v>1496</v>
      </c>
      <c r="E230" s="1355"/>
      <c r="F230" s="1355"/>
      <c r="G230" s="1356" t="s">
        <v>5485</v>
      </c>
      <c r="H230" s="1370"/>
      <c r="I230" s="1370" t="s">
        <v>6690</v>
      </c>
      <c r="J230" s="1370">
        <v>50</v>
      </c>
      <c r="K230" s="1371" t="e">
        <f t="shared" si="8"/>
        <v>#REF!</v>
      </c>
      <c r="L230" s="543" t="e">
        <f>#REF!*[2]коеф!$J$7+15</f>
        <v>#REF!</v>
      </c>
      <c r="M230" s="543"/>
      <c r="N230" s="1461"/>
      <c r="O230" s="1359"/>
      <c r="P230" s="1360">
        <v>1.248</v>
      </c>
    </row>
    <row r="231" spans="1:18">
      <c r="A231" s="541"/>
      <c r="C231" s="1490"/>
      <c r="D231" s="1361"/>
      <c r="E231" s="1491"/>
      <c r="F231" s="1491"/>
      <c r="G231" s="1492"/>
      <c r="H231" s="1493"/>
      <c r="I231" s="1493"/>
      <c r="J231" s="1493"/>
      <c r="L231" s="2440"/>
      <c r="M231" s="1364"/>
      <c r="P231" s="1360"/>
    </row>
    <row r="232" spans="1:18" ht="14.25" thickBot="1">
      <c r="C232" s="1490"/>
      <c r="D232" s="1361"/>
      <c r="E232" s="1491"/>
      <c r="F232" s="1491"/>
      <c r="G232" s="1492"/>
      <c r="H232" s="1493"/>
      <c r="I232" s="1493"/>
      <c r="J232" s="1493"/>
    </row>
    <row r="233" spans="1:18" s="261" customFormat="1" ht="24" thickBot="1">
      <c r="A233" s="88" t="s">
        <v>8692</v>
      </c>
      <c r="B233" s="2247" t="s">
        <v>8566</v>
      </c>
      <c r="C233" s="2247"/>
      <c r="D233" s="2247"/>
      <c r="E233" s="2247"/>
      <c r="F233" s="2237"/>
      <c r="G233" s="2237"/>
      <c r="H233" s="2237"/>
      <c r="I233" s="2237"/>
      <c r="J233" s="2247"/>
      <c r="K233" s="2247"/>
      <c r="L233" s="2425"/>
      <c r="M233" s="2247"/>
      <c r="N233" s="2425"/>
      <c r="O233" s="1311"/>
      <c r="P233" s="1296"/>
      <c r="R233" s="1312"/>
    </row>
    <row r="234" spans="1:18" s="261" customFormat="1" ht="23.25" hidden="1" customHeight="1">
      <c r="A234" s="88" t="s">
        <v>8690</v>
      </c>
      <c r="B234" s="2253" t="s">
        <v>1509</v>
      </c>
      <c r="C234" s="2252"/>
      <c r="D234" s="2252"/>
      <c r="E234" s="2252"/>
      <c r="F234" s="2252"/>
      <c r="G234" s="2252"/>
      <c r="H234" s="2252"/>
      <c r="I234" s="2252"/>
      <c r="J234" s="2252"/>
      <c r="K234" s="2252"/>
      <c r="L234" s="2252"/>
      <c r="M234" s="2252"/>
      <c r="N234" s="2252"/>
      <c r="O234" s="1367"/>
      <c r="P234" s="1296"/>
      <c r="R234" s="1312"/>
    </row>
    <row r="235" spans="1:18" s="261" customFormat="1" ht="23.25" hidden="1" customHeight="1">
      <c r="A235" s="88" t="s">
        <v>8690</v>
      </c>
      <c r="B235" s="2267" t="s">
        <v>1510</v>
      </c>
      <c r="C235" s="2266"/>
      <c r="D235" s="2266"/>
      <c r="E235" s="2266"/>
      <c r="F235" s="2266"/>
      <c r="G235" s="2266"/>
      <c r="H235" s="2266"/>
      <c r="I235" s="2266"/>
      <c r="J235" s="2266"/>
      <c r="K235" s="2266"/>
      <c r="L235" s="2266"/>
      <c r="M235" s="2266"/>
      <c r="N235" s="2266"/>
      <c r="O235" s="1367"/>
      <c r="P235" s="1296"/>
      <c r="R235" s="1312"/>
    </row>
    <row r="236" spans="1:18" ht="13.5" hidden="1" customHeight="1">
      <c r="A236" s="139">
        <v>0</v>
      </c>
      <c r="B236" s="140" t="s">
        <v>8616</v>
      </c>
      <c r="C236" s="1368" t="s">
        <v>1511</v>
      </c>
      <c r="D236" s="1467" t="s">
        <v>1512</v>
      </c>
      <c r="E236" s="593" t="s">
        <v>1513</v>
      </c>
      <c r="F236" s="593" t="s">
        <v>1514</v>
      </c>
      <c r="G236" s="1370"/>
      <c r="H236" s="1370"/>
      <c r="I236" s="139" t="s">
        <v>8173</v>
      </c>
      <c r="J236" s="1370">
        <v>25</v>
      </c>
      <c r="K236" s="1371" t="e">
        <f t="shared" ref="K236:K267" si="9">L236/J236</f>
        <v>#REF!</v>
      </c>
      <c r="L236" s="543" t="e">
        <f>#REF!*[2]коеф!$J$7+15</f>
        <v>#REF!</v>
      </c>
      <c r="M236" s="543"/>
      <c r="N236" s="1461"/>
      <c r="O236" s="1359"/>
      <c r="P236" s="1360">
        <v>0.55000000000000004</v>
      </c>
    </row>
    <row r="237" spans="1:18" ht="13.5" hidden="1" customHeight="1">
      <c r="A237" s="139">
        <v>0</v>
      </c>
      <c r="B237" s="1374" t="s">
        <v>8616</v>
      </c>
      <c r="C237" s="1375" t="s">
        <v>1515</v>
      </c>
      <c r="D237" s="1380" t="s">
        <v>1516</v>
      </c>
      <c r="E237" s="593" t="s">
        <v>1517</v>
      </c>
      <c r="F237" s="593" t="s">
        <v>1518</v>
      </c>
      <c r="G237" s="1377"/>
      <c r="H237" s="1377"/>
      <c r="I237" s="1405" t="s">
        <v>8173</v>
      </c>
      <c r="J237" s="1377">
        <v>25</v>
      </c>
      <c r="K237" s="1378" t="e">
        <f t="shared" si="9"/>
        <v>#REF!</v>
      </c>
      <c r="L237" s="543" t="e">
        <f>#REF!*[2]коеф!$J$7+15</f>
        <v>#REF!</v>
      </c>
      <c r="M237" s="543"/>
      <c r="N237" s="1383"/>
      <c r="O237" s="1359"/>
      <c r="P237" s="1360">
        <v>0.59</v>
      </c>
    </row>
    <row r="238" spans="1:18" ht="13.5" hidden="1" customHeight="1">
      <c r="A238" s="139">
        <v>0</v>
      </c>
      <c r="B238" s="144" t="s">
        <v>8616</v>
      </c>
      <c r="C238" s="1407" t="s">
        <v>1519</v>
      </c>
      <c r="D238" s="1388" t="s">
        <v>1512</v>
      </c>
      <c r="E238" s="593" t="s">
        <v>1513</v>
      </c>
      <c r="F238" s="593" t="s">
        <v>1514</v>
      </c>
      <c r="G238" s="1389"/>
      <c r="H238" s="1389"/>
      <c r="I238" s="143" t="s">
        <v>6690</v>
      </c>
      <c r="J238" s="1389">
        <v>25</v>
      </c>
      <c r="K238" s="1390" t="e">
        <f t="shared" si="9"/>
        <v>#REF!</v>
      </c>
      <c r="L238" s="543" t="e">
        <f>#REF!*[2]коеф!$J$7+15</f>
        <v>#REF!</v>
      </c>
      <c r="M238" s="543"/>
      <c r="N238" s="1438"/>
      <c r="O238" s="1359"/>
      <c r="P238" s="1360">
        <v>0.94</v>
      </c>
    </row>
    <row r="239" spans="1:18" ht="13.5" hidden="1" customHeight="1">
      <c r="A239" s="139">
        <v>0</v>
      </c>
      <c r="B239" s="140" t="s">
        <v>8616</v>
      </c>
      <c r="C239" s="1368" t="s">
        <v>1520</v>
      </c>
      <c r="D239" s="1467" t="s">
        <v>1521</v>
      </c>
      <c r="E239" s="614" t="s">
        <v>1522</v>
      </c>
      <c r="F239" s="614" t="s">
        <v>1523</v>
      </c>
      <c r="G239" s="1370"/>
      <c r="H239" s="1370"/>
      <c r="I239" s="139" t="s">
        <v>8173</v>
      </c>
      <c r="J239" s="1370">
        <v>25</v>
      </c>
      <c r="K239" s="1371" t="e">
        <f t="shared" si="9"/>
        <v>#REF!</v>
      </c>
      <c r="L239" s="543" t="e">
        <f>#REF!*[2]коеф!$J$7+15</f>
        <v>#REF!</v>
      </c>
      <c r="M239" s="543"/>
      <c r="N239" s="1461"/>
      <c r="O239" s="1359"/>
      <c r="P239" s="1360">
        <v>0.54</v>
      </c>
    </row>
    <row r="240" spans="1:18" ht="13.5" hidden="1" customHeight="1">
      <c r="A240" s="139">
        <v>0</v>
      </c>
      <c r="B240" s="1374" t="s">
        <v>8616</v>
      </c>
      <c r="C240" s="1375" t="s">
        <v>1524</v>
      </c>
      <c r="D240" s="1380" t="s">
        <v>1525</v>
      </c>
      <c r="E240" s="593"/>
      <c r="F240" s="593" t="s">
        <v>1526</v>
      </c>
      <c r="G240" s="1377"/>
      <c r="H240" s="1377"/>
      <c r="I240" s="1405" t="s">
        <v>8173</v>
      </c>
      <c r="J240" s="1377">
        <v>25</v>
      </c>
      <c r="K240" s="1378" t="e">
        <f t="shared" si="9"/>
        <v>#REF!</v>
      </c>
      <c r="L240" s="543" t="e">
        <f>#REF!*[2]коеф!$J$7+15</f>
        <v>#REF!</v>
      </c>
      <c r="M240" s="543"/>
      <c r="N240" s="1383"/>
      <c r="O240" s="1359"/>
      <c r="P240" s="1360">
        <v>0.59</v>
      </c>
    </row>
    <row r="241" spans="1:18" ht="13.5" hidden="1" customHeight="1">
      <c r="A241" s="139">
        <v>0</v>
      </c>
      <c r="B241" s="144" t="s">
        <v>8616</v>
      </c>
      <c r="C241" s="1407" t="s">
        <v>1527</v>
      </c>
      <c r="D241" s="1388" t="s">
        <v>1528</v>
      </c>
      <c r="E241" s="593" t="s">
        <v>1522</v>
      </c>
      <c r="F241" s="597" t="s">
        <v>1523</v>
      </c>
      <c r="G241" s="1389"/>
      <c r="H241" s="1389"/>
      <c r="I241" s="143" t="s">
        <v>6690</v>
      </c>
      <c r="J241" s="1389">
        <v>25</v>
      </c>
      <c r="K241" s="1390" t="e">
        <f t="shared" si="9"/>
        <v>#REF!</v>
      </c>
      <c r="L241" s="543" t="e">
        <f>#REF!*[2]коеф!$J$7+15</f>
        <v>#REF!</v>
      </c>
      <c r="M241" s="543"/>
      <c r="N241" s="1438"/>
      <c r="O241" s="1359"/>
      <c r="P241" s="1360">
        <v>0.94</v>
      </c>
    </row>
    <row r="242" spans="1:18" ht="13.5" hidden="1" customHeight="1">
      <c r="A242" s="139">
        <v>0</v>
      </c>
      <c r="B242" s="614" t="s">
        <v>8622</v>
      </c>
      <c r="C242" s="140" t="s">
        <v>1529</v>
      </c>
      <c r="D242" s="1494" t="s">
        <v>1530</v>
      </c>
      <c r="E242" s="614" t="s">
        <v>1531</v>
      </c>
      <c r="F242" s="593" t="s">
        <v>1532</v>
      </c>
      <c r="G242" s="604"/>
      <c r="H242" s="604" t="s">
        <v>10466</v>
      </c>
      <c r="I242" s="139" t="s">
        <v>8173</v>
      </c>
      <c r="J242" s="1322">
        <v>25</v>
      </c>
      <c r="K242" s="1371" t="e">
        <f t="shared" si="9"/>
        <v>#REF!</v>
      </c>
      <c r="L242" s="1396" t="e">
        <f>#REF!*[2]коеф!$J$7</f>
        <v>#REF!</v>
      </c>
      <c r="M242" s="1396"/>
      <c r="N242" s="1461"/>
      <c r="O242" s="1359"/>
      <c r="P242" s="1296">
        <v>0.19</v>
      </c>
    </row>
    <row r="243" spans="1:18" ht="13.5" customHeight="1">
      <c r="A243" s="1405">
        <v>1</v>
      </c>
      <c r="B243" s="137" t="s">
        <v>8625</v>
      </c>
      <c r="C243" s="1353" t="s">
        <v>1533</v>
      </c>
      <c r="D243" s="1385" t="s">
        <v>10707</v>
      </c>
      <c r="E243" s="1495" t="s">
        <v>1534</v>
      </c>
      <c r="F243" s="208" t="s">
        <v>1535</v>
      </c>
      <c r="G243" s="1498" t="s">
        <v>1536</v>
      </c>
      <c r="H243" s="2273" t="s">
        <v>10466</v>
      </c>
      <c r="I243" s="2347" t="s">
        <v>8173</v>
      </c>
      <c r="J243" s="1356">
        <v>30</v>
      </c>
      <c r="K243" s="1357">
        <f t="shared" si="9"/>
        <v>5.7647683400000007</v>
      </c>
      <c r="L243" s="2446">
        <f>N243*[2]коеф!$L$7</f>
        <v>172.94305020000002</v>
      </c>
      <c r="M243" s="1464"/>
      <c r="N243" s="2434">
        <f>Q243*[2]коеф!$P$33+0.5</f>
        <v>15.772280000000002</v>
      </c>
      <c r="O243" s="544"/>
      <c r="P243" s="1296">
        <v>6.82</v>
      </c>
      <c r="Q243" s="261">
        <v>7.11</v>
      </c>
      <c r="R243" s="1297">
        <v>6.96</v>
      </c>
    </row>
    <row r="244" spans="1:18" ht="13.5" hidden="1" customHeight="1">
      <c r="A244" s="1405">
        <v>0</v>
      </c>
      <c r="B244" s="1374" t="s">
        <v>8616</v>
      </c>
      <c r="C244" s="1375" t="s">
        <v>1537</v>
      </c>
      <c r="D244" s="1496" t="s">
        <v>10707</v>
      </c>
      <c r="E244" s="593" t="s">
        <v>1531</v>
      </c>
      <c r="F244" s="593" t="s">
        <v>1532</v>
      </c>
      <c r="G244" s="1377"/>
      <c r="H244" s="595" t="s">
        <v>10466</v>
      </c>
      <c r="I244" s="1405" t="s">
        <v>8173</v>
      </c>
      <c r="J244" s="1377">
        <v>25</v>
      </c>
      <c r="K244" s="1378" t="e">
        <f t="shared" si="9"/>
        <v>#REF!</v>
      </c>
      <c r="L244" s="543" t="e">
        <f>#REF!*[2]коеф!$J$7+15</f>
        <v>#REF!</v>
      </c>
      <c r="M244" s="543"/>
      <c r="N244" s="1383"/>
      <c r="O244" s="1359"/>
      <c r="P244" s="1360">
        <v>0.34</v>
      </c>
    </row>
    <row r="245" spans="1:18" ht="13.5" hidden="1" customHeight="1">
      <c r="A245" s="259">
        <v>0</v>
      </c>
      <c r="B245" s="593" t="s">
        <v>8626</v>
      </c>
      <c r="C245" s="1374" t="s">
        <v>1538</v>
      </c>
      <c r="D245" s="1496" t="s">
        <v>10707</v>
      </c>
      <c r="E245" s="593" t="s">
        <v>1531</v>
      </c>
      <c r="F245" s="593" t="s">
        <v>1532</v>
      </c>
      <c r="G245" s="595" t="s">
        <v>6673</v>
      </c>
      <c r="H245" s="604" t="s">
        <v>10466</v>
      </c>
      <c r="I245" s="1405" t="s">
        <v>8173</v>
      </c>
      <c r="J245" s="1381">
        <v>20</v>
      </c>
      <c r="K245" s="1378">
        <f t="shared" si="9"/>
        <v>8.4466684500000007</v>
      </c>
      <c r="L245" s="1382">
        <f>N245*[2]коеф!$L$7</f>
        <v>168.933369</v>
      </c>
      <c r="M245" s="1382"/>
      <c r="N245" s="1383">
        <f>P245*[2]коеф!$P$36*J245+1.5</f>
        <v>15.406600000000001</v>
      </c>
      <c r="O245" s="1359"/>
      <c r="P245" s="1296">
        <v>0.31</v>
      </c>
    </row>
    <row r="246" spans="1:18" ht="13.5" hidden="1" customHeight="1">
      <c r="A246" s="1405">
        <v>0</v>
      </c>
      <c r="B246" s="1374" t="s">
        <v>8616</v>
      </c>
      <c r="C246" s="1375" t="s">
        <v>1539</v>
      </c>
      <c r="D246" s="1496" t="s">
        <v>10707</v>
      </c>
      <c r="E246" s="593" t="s">
        <v>1531</v>
      </c>
      <c r="F246" s="593" t="s">
        <v>1532</v>
      </c>
      <c r="G246" s="1377"/>
      <c r="H246" s="604" t="s">
        <v>10466</v>
      </c>
      <c r="I246" s="1405" t="s">
        <v>8173</v>
      </c>
      <c r="J246" s="1377">
        <v>25</v>
      </c>
      <c r="K246" s="1378" t="e">
        <f t="shared" si="9"/>
        <v>#REF!</v>
      </c>
      <c r="L246" s="543" t="e">
        <f>#REF!*[2]коеф!$J$7+15</f>
        <v>#REF!</v>
      </c>
      <c r="M246" s="543"/>
      <c r="N246" s="1383"/>
      <c r="O246" s="1359"/>
      <c r="P246" s="1360">
        <v>0.4</v>
      </c>
    </row>
    <row r="247" spans="1:18" ht="13.5" hidden="1" customHeight="1">
      <c r="A247" s="259">
        <v>0</v>
      </c>
      <c r="B247" s="597" t="s">
        <v>8626</v>
      </c>
      <c r="C247" s="144" t="s">
        <v>1540</v>
      </c>
      <c r="D247" s="1497" t="s">
        <v>10707</v>
      </c>
      <c r="E247" s="597" t="s">
        <v>1541</v>
      </c>
      <c r="F247" s="593" t="s">
        <v>1532</v>
      </c>
      <c r="G247" s="600" t="s">
        <v>6673</v>
      </c>
      <c r="H247" s="604" t="s">
        <v>10466</v>
      </c>
      <c r="I247" s="143" t="s">
        <v>6690</v>
      </c>
      <c r="J247" s="1329">
        <v>20</v>
      </c>
      <c r="K247" s="1390">
        <f t="shared" si="9"/>
        <v>9.9223381499999981</v>
      </c>
      <c r="L247" s="1391">
        <f>N247*[2]коеф!$L$7</f>
        <v>198.44676299999998</v>
      </c>
      <c r="M247" s="1382"/>
      <c r="N247" s="1383">
        <f>P247*[2]коеф!$P$36*J247+1.5</f>
        <v>18.098199999999999</v>
      </c>
      <c r="O247" s="1359"/>
      <c r="P247" s="1296">
        <v>0.37</v>
      </c>
    </row>
    <row r="248" spans="1:18" ht="25.5" hidden="1" customHeight="1">
      <c r="A248" s="1405">
        <v>0</v>
      </c>
      <c r="B248" s="593" t="s">
        <v>8626</v>
      </c>
      <c r="C248" s="1374" t="s">
        <v>1542</v>
      </c>
      <c r="D248" s="1436" t="s">
        <v>10708</v>
      </c>
      <c r="E248" s="593" t="s">
        <v>1544</v>
      </c>
      <c r="F248" s="593"/>
      <c r="G248" s="595" t="s">
        <v>6673</v>
      </c>
      <c r="H248" s="595" t="s">
        <v>10460</v>
      </c>
      <c r="I248" s="1405" t="s">
        <v>8173</v>
      </c>
      <c r="J248" s="1381">
        <v>25</v>
      </c>
      <c r="K248" s="1378">
        <f t="shared" si="9"/>
        <v>10.249753049999999</v>
      </c>
      <c r="L248" s="1382">
        <f>N248*[2]коеф!$L$7</f>
        <v>256.24382624999998</v>
      </c>
      <c r="M248" s="1382"/>
      <c r="N248" s="1383">
        <f>P248*[2]коеф!$P$36*J248+1.5</f>
        <v>23.369249999999997</v>
      </c>
      <c r="O248" s="1359"/>
      <c r="P248" s="1296">
        <v>0.39</v>
      </c>
    </row>
    <row r="249" spans="1:18" ht="13.5" hidden="1" customHeight="1">
      <c r="A249" s="1405">
        <v>0</v>
      </c>
      <c r="B249" s="593" t="s">
        <v>8626</v>
      </c>
      <c r="C249" s="1374" t="s">
        <v>1545</v>
      </c>
      <c r="D249" s="1380" t="s">
        <v>10708</v>
      </c>
      <c r="E249" s="593" t="s">
        <v>1544</v>
      </c>
      <c r="F249" s="593"/>
      <c r="G249" s="595" t="s">
        <v>6673</v>
      </c>
      <c r="H249" s="604" t="s">
        <v>10466</v>
      </c>
      <c r="I249" s="1405" t="s">
        <v>8173</v>
      </c>
      <c r="J249" s="1381">
        <v>25</v>
      </c>
      <c r="K249" s="1378">
        <f t="shared" si="9"/>
        <v>10.249753049999999</v>
      </c>
      <c r="L249" s="1382">
        <f>N249*[2]коеф!$L$7</f>
        <v>256.24382624999998</v>
      </c>
      <c r="M249" s="1382"/>
      <c r="N249" s="1383">
        <f>P249*[2]коеф!$P$36*J249+1.5</f>
        <v>23.369249999999997</v>
      </c>
      <c r="O249" s="1359"/>
      <c r="P249" s="1296">
        <v>0.39</v>
      </c>
    </row>
    <row r="250" spans="1:18" ht="13.5" hidden="1" customHeight="1">
      <c r="A250" s="1405">
        <v>0</v>
      </c>
      <c r="B250" s="593" t="s">
        <v>8626</v>
      </c>
      <c r="C250" s="1374" t="s">
        <v>1547</v>
      </c>
      <c r="D250" s="1380" t="s">
        <v>1548</v>
      </c>
      <c r="E250" s="593" t="s">
        <v>1544</v>
      </c>
      <c r="F250" s="593"/>
      <c r="G250" s="595" t="s">
        <v>6673</v>
      </c>
      <c r="H250" s="604" t="s">
        <v>10466</v>
      </c>
      <c r="I250" s="1405" t="s">
        <v>8173</v>
      </c>
      <c r="J250" s="1381">
        <v>50</v>
      </c>
      <c r="K250" s="1378">
        <f t="shared" si="9"/>
        <v>10.412692949999999</v>
      </c>
      <c r="L250" s="1382">
        <f>N250*[2]коеф!$L$7</f>
        <v>520.63464749999991</v>
      </c>
      <c r="M250" s="1382"/>
      <c r="N250" s="1383">
        <f>P250*[2]коеф!$P$36*J250+1.5</f>
        <v>47.481499999999997</v>
      </c>
      <c r="O250" s="1359"/>
      <c r="P250" s="1296">
        <v>0.41</v>
      </c>
    </row>
    <row r="251" spans="1:18" ht="13.5" hidden="1" customHeight="1">
      <c r="A251" s="259">
        <v>0</v>
      </c>
      <c r="B251" s="593" t="s">
        <v>8626</v>
      </c>
      <c r="C251" s="1374" t="s">
        <v>1549</v>
      </c>
      <c r="D251" s="1380" t="s">
        <v>1550</v>
      </c>
      <c r="E251" s="593" t="s">
        <v>1551</v>
      </c>
      <c r="F251" s="593" t="s">
        <v>1552</v>
      </c>
      <c r="G251" s="595" t="s">
        <v>9300</v>
      </c>
      <c r="H251" s="604" t="s">
        <v>10709</v>
      </c>
      <c r="I251" s="1405" t="s">
        <v>6690</v>
      </c>
      <c r="J251" s="1381">
        <v>20</v>
      </c>
      <c r="K251" s="1378">
        <f t="shared" si="9"/>
        <v>8.938558350000001</v>
      </c>
      <c r="L251" s="1382">
        <f>N251*[2]коеф!$L$7</f>
        <v>178.77116700000002</v>
      </c>
      <c r="M251" s="1382"/>
      <c r="N251" s="1383">
        <f>P251*[2]коеф!$P$36*J251+1.5</f>
        <v>16.303800000000003</v>
      </c>
      <c r="O251" s="1359"/>
      <c r="P251" s="1296">
        <v>0.33</v>
      </c>
    </row>
    <row r="252" spans="1:18" ht="13.5" hidden="1" customHeight="1">
      <c r="A252" s="1405">
        <v>0</v>
      </c>
      <c r="B252" s="593" t="s">
        <v>8626</v>
      </c>
      <c r="C252" s="1374" t="s">
        <v>1553</v>
      </c>
      <c r="D252" s="1380" t="s">
        <v>1554</v>
      </c>
      <c r="E252" s="593" t="s">
        <v>1544</v>
      </c>
      <c r="F252" s="593"/>
      <c r="G252" s="595" t="s">
        <v>6673</v>
      </c>
      <c r="H252" s="604" t="s">
        <v>10460</v>
      </c>
      <c r="I252" s="1405" t="s">
        <v>8173</v>
      </c>
      <c r="J252" s="1381">
        <v>50</v>
      </c>
      <c r="K252" s="1378">
        <f t="shared" si="9"/>
        <v>11.888362649999999</v>
      </c>
      <c r="L252" s="1382">
        <f>N252*[2]коеф!$L$7</f>
        <v>594.41813249999996</v>
      </c>
      <c r="M252" s="1382"/>
      <c r="N252" s="1383">
        <f>P252*[2]коеф!$P$36*J252+1.5</f>
        <v>54.210499999999996</v>
      </c>
      <c r="O252" s="1359"/>
      <c r="P252" s="1296">
        <v>0.47</v>
      </c>
    </row>
    <row r="253" spans="1:18" ht="13.5" hidden="1" customHeight="1">
      <c r="A253" s="1405">
        <v>0</v>
      </c>
      <c r="B253" s="1374" t="s">
        <v>8616</v>
      </c>
      <c r="C253" s="1375" t="s">
        <v>1555</v>
      </c>
      <c r="D253" s="1380" t="s">
        <v>1530</v>
      </c>
      <c r="E253" s="593" t="s">
        <v>9285</v>
      </c>
      <c r="F253" s="593"/>
      <c r="G253" s="1377"/>
      <c r="H253" s="604" t="s">
        <v>10466</v>
      </c>
      <c r="I253" s="1405" t="s">
        <v>6690</v>
      </c>
      <c r="J253" s="1377">
        <v>25</v>
      </c>
      <c r="K253" s="1378" t="e">
        <f t="shared" si="9"/>
        <v>#REF!</v>
      </c>
      <c r="L253" s="543" t="e">
        <f>#REF!*[2]коеф!$J$7+15</f>
        <v>#REF!</v>
      </c>
      <c r="M253" s="543"/>
      <c r="N253" s="1383"/>
      <c r="O253" s="1359"/>
      <c r="P253" s="1360">
        <v>0.63</v>
      </c>
    </row>
    <row r="254" spans="1:18" ht="13.5" hidden="1" customHeight="1">
      <c r="A254" s="1405">
        <v>0</v>
      </c>
      <c r="B254" s="597" t="s">
        <v>8626</v>
      </c>
      <c r="C254" s="144" t="s">
        <v>1556</v>
      </c>
      <c r="D254" s="1388" t="s">
        <v>1548</v>
      </c>
      <c r="E254" s="597" t="s">
        <v>9285</v>
      </c>
      <c r="F254" s="597"/>
      <c r="G254" s="600" t="s">
        <v>6673</v>
      </c>
      <c r="H254" s="604" t="s">
        <v>10466</v>
      </c>
      <c r="I254" s="143" t="s">
        <v>6690</v>
      </c>
      <c r="J254" s="1329">
        <v>40</v>
      </c>
      <c r="K254" s="1390">
        <f t="shared" si="9"/>
        <v>15.905719350000002</v>
      </c>
      <c r="L254" s="1391">
        <f>N254*[2]коеф!$L$7</f>
        <v>636.22877400000004</v>
      </c>
      <c r="M254" s="1382"/>
      <c r="N254" s="1383">
        <f>P254*[2]коеф!$P$36*J254+1.5</f>
        <v>58.023600000000002</v>
      </c>
      <c r="O254" s="1359"/>
      <c r="P254" s="1296">
        <v>0.63</v>
      </c>
    </row>
    <row r="255" spans="1:18" ht="13.5" hidden="1" customHeight="1">
      <c r="A255" s="1405">
        <v>0</v>
      </c>
      <c r="B255" s="137" t="s">
        <v>8615</v>
      </c>
      <c r="C255" s="1353" t="s">
        <v>1557</v>
      </c>
      <c r="D255" s="1354" t="s">
        <v>1558</v>
      </c>
      <c r="E255" s="1355" t="s">
        <v>9286</v>
      </c>
      <c r="F255" s="1355"/>
      <c r="G255" s="1356"/>
      <c r="H255" s="1356"/>
      <c r="I255" s="136" t="s">
        <v>5402</v>
      </c>
      <c r="J255" s="1356">
        <v>100</v>
      </c>
      <c r="K255" s="1357">
        <f t="shared" si="9"/>
        <v>0.16447499999999998</v>
      </c>
      <c r="L255" s="1386">
        <f>N255*[2]коеф!$L$7</f>
        <v>16.447499999999998</v>
      </c>
      <c r="M255" s="1404"/>
      <c r="N255" s="1379">
        <f>P255*[2]коеф!$P$25+1.5</f>
        <v>1.5</v>
      </c>
      <c r="O255" s="1373"/>
    </row>
    <row r="256" spans="1:18" ht="13.5" hidden="1" customHeight="1">
      <c r="A256" s="1405">
        <v>0</v>
      </c>
      <c r="B256" s="137" t="s">
        <v>8615</v>
      </c>
      <c r="C256" s="1353" t="s">
        <v>1559</v>
      </c>
      <c r="D256" s="1354" t="s">
        <v>1558</v>
      </c>
      <c r="E256" s="1355" t="s">
        <v>9286</v>
      </c>
      <c r="F256" s="1355"/>
      <c r="G256" s="1356"/>
      <c r="H256" s="1356"/>
      <c r="I256" s="136" t="s">
        <v>5402</v>
      </c>
      <c r="J256" s="1356">
        <v>50</v>
      </c>
      <c r="K256" s="1357">
        <f t="shared" si="9"/>
        <v>0.32894999999999996</v>
      </c>
      <c r="L256" s="1386">
        <f>N256*[2]коеф!$L$7</f>
        <v>16.447499999999998</v>
      </c>
      <c r="M256" s="1404"/>
      <c r="N256" s="1379">
        <f>P256*[2]коеф!$P$25+1.5</f>
        <v>1.5</v>
      </c>
      <c r="O256" s="1373"/>
    </row>
    <row r="257" spans="1:18" ht="13.5" hidden="1" customHeight="1">
      <c r="A257" s="1405">
        <v>0</v>
      </c>
      <c r="B257" s="137" t="s">
        <v>8616</v>
      </c>
      <c r="C257" s="1353" t="s">
        <v>1560</v>
      </c>
      <c r="D257" s="1354" t="s">
        <v>1561</v>
      </c>
      <c r="E257" s="1355"/>
      <c r="F257" s="1355"/>
      <c r="G257" s="1356"/>
      <c r="H257" s="604" t="s">
        <v>10460</v>
      </c>
      <c r="I257" s="136" t="s">
        <v>8173</v>
      </c>
      <c r="J257" s="1356">
        <v>25</v>
      </c>
      <c r="K257" s="1357" t="e">
        <f t="shared" si="9"/>
        <v>#REF!</v>
      </c>
      <c r="L257" s="543" t="e">
        <f>#REF!*[2]коеф!$J$7+15</f>
        <v>#REF!</v>
      </c>
      <c r="M257" s="543"/>
      <c r="N257" s="1358"/>
      <c r="O257" s="1359"/>
      <c r="P257" s="1360">
        <v>0.41</v>
      </c>
    </row>
    <row r="258" spans="1:18" ht="13.5" hidden="1" customHeight="1">
      <c r="A258" s="1405">
        <v>0</v>
      </c>
      <c r="B258" s="614" t="s">
        <v>8622</v>
      </c>
      <c r="C258" s="140" t="s">
        <v>1562</v>
      </c>
      <c r="D258" s="1467" t="s">
        <v>1563</v>
      </c>
      <c r="E258" s="614" t="s">
        <v>1564</v>
      </c>
      <c r="F258" s="614" t="s">
        <v>1565</v>
      </c>
      <c r="G258" s="604" t="s">
        <v>9300</v>
      </c>
      <c r="H258" s="604" t="s">
        <v>10466</v>
      </c>
      <c r="I258" s="139" t="s">
        <v>8173</v>
      </c>
      <c r="J258" s="1322">
        <v>25</v>
      </c>
      <c r="K258" s="1371" t="e">
        <f t="shared" si="9"/>
        <v>#REF!</v>
      </c>
      <c r="L258" s="1396" t="e">
        <f>#REF!*[2]коеф!$J$7</f>
        <v>#REF!</v>
      </c>
      <c r="M258" s="1396"/>
      <c r="N258" s="1461"/>
      <c r="O258" s="1359"/>
      <c r="P258" s="1296">
        <v>0.15</v>
      </c>
    </row>
    <row r="259" spans="1:18" ht="13.5" customHeight="1">
      <c r="A259" s="1405">
        <v>1</v>
      </c>
      <c r="B259" s="1374" t="s">
        <v>8625</v>
      </c>
      <c r="C259" s="1375" t="s">
        <v>1566</v>
      </c>
      <c r="D259" s="1436" t="s">
        <v>10713</v>
      </c>
      <c r="E259" s="594" t="s">
        <v>1567</v>
      </c>
      <c r="F259" s="208" t="s">
        <v>1568</v>
      </c>
      <c r="G259" s="1498"/>
      <c r="H259" s="2131" t="s">
        <v>10709</v>
      </c>
      <c r="I259" s="2348" t="s">
        <v>8173</v>
      </c>
      <c r="J259" s="1377">
        <v>30</v>
      </c>
      <c r="K259" s="1378">
        <f t="shared" si="9"/>
        <v>5.0660346799999996</v>
      </c>
      <c r="L259" s="2447">
        <f>N259*[2]коеф!$L$7</f>
        <v>151.98104039999998</v>
      </c>
      <c r="M259" s="1499"/>
      <c r="N259" s="2435">
        <f>Q259*[2]коеф!$P$33+0.5</f>
        <v>13.86056</v>
      </c>
      <c r="O259" s="544"/>
      <c r="P259" s="1296">
        <v>5.67</v>
      </c>
      <c r="Q259" s="261">
        <v>6.22</v>
      </c>
      <c r="R259" s="1297">
        <v>6.39</v>
      </c>
    </row>
    <row r="260" spans="1:18" ht="13.5" customHeight="1">
      <c r="A260" s="1405">
        <v>1</v>
      </c>
      <c r="B260" s="1374" t="s">
        <v>8625</v>
      </c>
      <c r="C260" s="1375" t="s">
        <v>1569</v>
      </c>
      <c r="D260" s="1380" t="s">
        <v>10707</v>
      </c>
      <c r="E260" s="1500"/>
      <c r="F260" s="1500"/>
      <c r="G260" s="1498"/>
      <c r="H260" s="2273" t="s">
        <v>10466</v>
      </c>
      <c r="I260" s="2349" t="s">
        <v>6690</v>
      </c>
      <c r="J260" s="1377">
        <v>30</v>
      </c>
      <c r="K260" s="1378">
        <f t="shared" si="9"/>
        <v>10.20054944</v>
      </c>
      <c r="L260" s="2447">
        <f>N260*[2]коеф!$L$7</f>
        <v>306.01648319999998</v>
      </c>
      <c r="M260" s="1382"/>
      <c r="N260" s="2435">
        <f>Q260*[2]коеф!$P$33+0.5</f>
        <v>27.908480000000001</v>
      </c>
      <c r="O260" s="544"/>
      <c r="P260" s="1296">
        <v>13.65</v>
      </c>
      <c r="Q260" s="261">
        <v>12.76</v>
      </c>
      <c r="R260" s="1297">
        <v>11.77</v>
      </c>
    </row>
    <row r="261" spans="1:18" ht="13.5" hidden="1" customHeight="1">
      <c r="A261" s="1405">
        <v>0</v>
      </c>
      <c r="B261" s="593" t="s">
        <v>8626</v>
      </c>
      <c r="C261" s="1374" t="s">
        <v>1570</v>
      </c>
      <c r="D261" s="1380" t="s">
        <v>1563</v>
      </c>
      <c r="E261" s="593" t="s">
        <v>1571</v>
      </c>
      <c r="F261" s="593" t="s">
        <v>1565</v>
      </c>
      <c r="G261" s="595" t="s">
        <v>9300</v>
      </c>
      <c r="H261" s="595" t="s">
        <v>10466</v>
      </c>
      <c r="I261" s="1405" t="s">
        <v>8173</v>
      </c>
      <c r="J261" s="1381">
        <v>50</v>
      </c>
      <c r="K261" s="1378">
        <f t="shared" si="9"/>
        <v>5.2478489999999995</v>
      </c>
      <c r="L261" s="1382">
        <f>N261*[2]коеф!$L$7</f>
        <v>262.39245</v>
      </c>
      <c r="M261" s="1382"/>
      <c r="N261" s="1383">
        <f>P261*[2]коеф!$P$36*J261+1.5</f>
        <v>23.93</v>
      </c>
      <c r="O261" s="1359"/>
      <c r="P261" s="1296">
        <v>0.2</v>
      </c>
    </row>
    <row r="262" spans="1:18" ht="25.5" hidden="1" customHeight="1">
      <c r="A262" s="259">
        <v>0</v>
      </c>
      <c r="B262" s="593" t="s">
        <v>8626</v>
      </c>
      <c r="C262" s="1374" t="s">
        <v>1572</v>
      </c>
      <c r="D262" s="1436" t="s">
        <v>1573</v>
      </c>
      <c r="E262" s="593" t="s">
        <v>1564</v>
      </c>
      <c r="F262" s="593" t="s">
        <v>1574</v>
      </c>
      <c r="G262" s="595" t="s">
        <v>9300</v>
      </c>
      <c r="H262" s="604" t="s">
        <v>10466</v>
      </c>
      <c r="I262" s="1405" t="s">
        <v>8173</v>
      </c>
      <c r="J262" s="1381">
        <v>25</v>
      </c>
      <c r="K262" s="1378">
        <f t="shared" si="9"/>
        <v>5.3308540499999992</v>
      </c>
      <c r="L262" s="1382">
        <f>N262*[2]коеф!$L$7</f>
        <v>133.27135124999998</v>
      </c>
      <c r="M262" s="1382"/>
      <c r="N262" s="1383">
        <f>P262*[2]коеф!$P$36*J262+1.5</f>
        <v>12.154249999999999</v>
      </c>
      <c r="O262" s="1359"/>
      <c r="P262" s="1296">
        <v>0.19</v>
      </c>
    </row>
    <row r="263" spans="1:18" ht="13.5" customHeight="1">
      <c r="A263" s="1405">
        <v>1</v>
      </c>
      <c r="B263" s="1374" t="s">
        <v>8625</v>
      </c>
      <c r="C263" s="1375" t="s">
        <v>1575</v>
      </c>
      <c r="D263" s="1436" t="s">
        <v>10712</v>
      </c>
      <c r="E263" s="594" t="s">
        <v>1577</v>
      </c>
      <c r="F263" s="208" t="s">
        <v>1578</v>
      </c>
      <c r="G263" s="618" t="s">
        <v>9345</v>
      </c>
      <c r="H263" s="2273" t="s">
        <v>10466</v>
      </c>
      <c r="I263" s="2349" t="s">
        <v>6690</v>
      </c>
      <c r="J263" s="1377">
        <v>30</v>
      </c>
      <c r="K263" s="1378">
        <f t="shared" si="9"/>
        <v>10.51458704</v>
      </c>
      <c r="L263" s="2447">
        <f>N263*[2]коеф!$L$7</f>
        <v>315.43761119999999</v>
      </c>
      <c r="M263" s="1499"/>
      <c r="N263" s="2435">
        <f>Q263*[2]коеф!$P$33+0.5</f>
        <v>28.767680000000002</v>
      </c>
      <c r="O263" s="544"/>
      <c r="P263" s="1501">
        <v>12.56</v>
      </c>
      <c r="Q263" s="261">
        <v>13.16</v>
      </c>
      <c r="R263" s="1297">
        <v>12.15</v>
      </c>
    </row>
    <row r="264" spans="1:18" ht="25.5" hidden="1" customHeight="1">
      <c r="A264" s="259">
        <v>0</v>
      </c>
      <c r="B264" s="593" t="s">
        <v>8626</v>
      </c>
      <c r="C264" s="1374" t="s">
        <v>1579</v>
      </c>
      <c r="D264" s="1436" t="s">
        <v>1580</v>
      </c>
      <c r="E264" s="593" t="s">
        <v>1581</v>
      </c>
      <c r="F264" s="593" t="s">
        <v>1582</v>
      </c>
      <c r="G264" s="595" t="s">
        <v>9300</v>
      </c>
      <c r="H264" s="595" t="s">
        <v>10460</v>
      </c>
      <c r="I264" s="1405" t="s">
        <v>8173</v>
      </c>
      <c r="J264" s="1381">
        <v>25</v>
      </c>
      <c r="K264" s="1378">
        <f t="shared" si="9"/>
        <v>5.5767989999999994</v>
      </c>
      <c r="L264" s="1382">
        <f>N264*[2]коеф!$L$7</f>
        <v>139.41997499999999</v>
      </c>
      <c r="M264" s="1382"/>
      <c r="N264" s="1383">
        <f>P264*[2]коеф!$P$36*J264+1.5</f>
        <v>12.715</v>
      </c>
      <c r="O264" s="1359"/>
      <c r="P264" s="1296">
        <v>0.2</v>
      </c>
    </row>
    <row r="265" spans="1:18" ht="13.5" hidden="1" customHeight="1">
      <c r="A265" s="259">
        <v>0</v>
      </c>
      <c r="B265" s="593" t="s">
        <v>8626</v>
      </c>
      <c r="C265" s="1374" t="s">
        <v>1583</v>
      </c>
      <c r="D265" s="1380" t="s">
        <v>1550</v>
      </c>
      <c r="E265" s="593" t="s">
        <v>1584</v>
      </c>
      <c r="F265" s="593" t="s">
        <v>1552</v>
      </c>
      <c r="G265" s="595" t="s">
        <v>9300</v>
      </c>
      <c r="H265" s="604" t="s">
        <v>10709</v>
      </c>
      <c r="I265" s="1405" t="s">
        <v>8173</v>
      </c>
      <c r="J265" s="1381">
        <v>20</v>
      </c>
      <c r="K265" s="1378">
        <f t="shared" si="9"/>
        <v>6.4791088499999985</v>
      </c>
      <c r="L265" s="1382">
        <f>N265*[2]коеф!$L$7</f>
        <v>129.58217699999997</v>
      </c>
      <c r="M265" s="1382"/>
      <c r="N265" s="1383">
        <f>P265*[2]коеф!$P$36*J265+1.5</f>
        <v>11.817799999999998</v>
      </c>
      <c r="O265" s="1359"/>
      <c r="P265" s="1296">
        <v>0.23</v>
      </c>
    </row>
    <row r="266" spans="1:18" ht="25.5" hidden="1" customHeight="1">
      <c r="A266" s="1405">
        <v>0</v>
      </c>
      <c r="B266" s="597" t="s">
        <v>8619</v>
      </c>
      <c r="C266" s="144" t="s">
        <v>1585</v>
      </c>
      <c r="D266" s="1432" t="s">
        <v>1586</v>
      </c>
      <c r="E266" s="597"/>
      <c r="F266" s="597"/>
      <c r="G266" s="600"/>
      <c r="H266" s="604" t="s">
        <v>10460</v>
      </c>
      <c r="I266" s="143"/>
      <c r="J266" s="1329">
        <v>25</v>
      </c>
      <c r="K266" s="1390">
        <f t="shared" si="9"/>
        <v>23.245799999999999</v>
      </c>
      <c r="L266" s="1393">
        <f>N266*[2]коеф!$L$7</f>
        <v>581.14499999999998</v>
      </c>
      <c r="M266" s="1404"/>
      <c r="N266" s="1379">
        <f>P266*[2]коеф!$P$53*J266+0.5</f>
        <v>53</v>
      </c>
      <c r="O266" s="1373"/>
      <c r="P266" s="1296">
        <v>1</v>
      </c>
    </row>
    <row r="267" spans="1:18" ht="13.5" hidden="1" customHeight="1">
      <c r="A267" s="1405">
        <v>0</v>
      </c>
      <c r="B267" s="1374" t="s">
        <v>8616</v>
      </c>
      <c r="C267" s="1375" t="s">
        <v>1587</v>
      </c>
      <c r="D267" s="1380" t="s">
        <v>1550</v>
      </c>
      <c r="E267" s="1417"/>
      <c r="F267" s="1417"/>
      <c r="G267" s="1377"/>
      <c r="H267" s="604" t="s">
        <v>10709</v>
      </c>
      <c r="I267" s="1405" t="s">
        <v>8173</v>
      </c>
      <c r="J267" s="1377">
        <v>25</v>
      </c>
      <c r="K267" s="1378" t="e">
        <f t="shared" si="9"/>
        <v>#REF!</v>
      </c>
      <c r="L267" s="543" t="e">
        <f>#REF!*[2]коеф!$J$7+15</f>
        <v>#REF!</v>
      </c>
      <c r="M267" s="543"/>
      <c r="N267" s="1383"/>
      <c r="O267" s="1359"/>
      <c r="P267" s="1360">
        <v>0.27</v>
      </c>
    </row>
    <row r="268" spans="1:18" ht="13.5" hidden="1" customHeight="1">
      <c r="A268" s="1405">
        <v>0</v>
      </c>
      <c r="B268" s="593" t="s">
        <v>8626</v>
      </c>
      <c r="C268" s="1374" t="s">
        <v>1588</v>
      </c>
      <c r="D268" s="1380" t="s">
        <v>1589</v>
      </c>
      <c r="E268" s="593" t="s">
        <v>1571</v>
      </c>
      <c r="F268" s="593"/>
      <c r="G268" s="595" t="s">
        <v>9300</v>
      </c>
      <c r="H268" s="604" t="s">
        <v>10460</v>
      </c>
      <c r="I268" s="1405" t="s">
        <v>8173</v>
      </c>
      <c r="J268" s="1381">
        <v>50</v>
      </c>
      <c r="K268" s="1378">
        <f t="shared" ref="K268:K289" si="10">L268/J268</f>
        <v>5.9856838499999991</v>
      </c>
      <c r="L268" s="1382">
        <f>N268*[2]коеф!$L$7</f>
        <v>299.28419249999996</v>
      </c>
      <c r="M268" s="1382"/>
      <c r="N268" s="1383">
        <f>P268*[2]коеф!$P$36*J268+1.5</f>
        <v>27.294499999999999</v>
      </c>
      <c r="O268" s="1359"/>
      <c r="P268" s="1296">
        <v>0.23</v>
      </c>
    </row>
    <row r="269" spans="1:18" ht="13.5" hidden="1" customHeight="1">
      <c r="A269" s="1405">
        <v>0</v>
      </c>
      <c r="B269" s="1374" t="s">
        <v>8616</v>
      </c>
      <c r="C269" s="1375" t="s">
        <v>1590</v>
      </c>
      <c r="D269" s="1380" t="s">
        <v>1591</v>
      </c>
      <c r="E269" s="1417"/>
      <c r="F269" s="1417"/>
      <c r="G269" s="1377"/>
      <c r="H269" s="604" t="s">
        <v>10709</v>
      </c>
      <c r="I269" s="1405" t="s">
        <v>8173</v>
      </c>
      <c r="J269" s="1377">
        <v>25</v>
      </c>
      <c r="K269" s="1378" t="e">
        <f t="shared" si="10"/>
        <v>#REF!</v>
      </c>
      <c r="L269" s="543" t="e">
        <f>#REF!*[2]коеф!$J$7+15</f>
        <v>#REF!</v>
      </c>
      <c r="M269" s="543"/>
      <c r="N269" s="1383"/>
      <c r="O269" s="1359"/>
      <c r="P269" s="1360">
        <v>0.32</v>
      </c>
    </row>
    <row r="270" spans="1:18" ht="13.5" hidden="1" customHeight="1">
      <c r="A270" s="1405">
        <v>0</v>
      </c>
      <c r="B270" s="593" t="s">
        <v>8622</v>
      </c>
      <c r="C270" s="1374" t="s">
        <v>1592</v>
      </c>
      <c r="D270" s="1380" t="s">
        <v>1563</v>
      </c>
      <c r="E270" s="593" t="s">
        <v>1571</v>
      </c>
      <c r="F270" s="593"/>
      <c r="G270" s="595"/>
      <c r="H270" s="604" t="s">
        <v>10466</v>
      </c>
      <c r="I270" s="1377" t="s">
        <v>6690</v>
      </c>
      <c r="J270" s="1381">
        <v>25</v>
      </c>
      <c r="K270" s="1378" t="e">
        <f t="shared" si="10"/>
        <v>#REF!</v>
      </c>
      <c r="L270" s="1382" t="e">
        <f>#REF!*[2]коеф!$L$7</f>
        <v>#REF!</v>
      </c>
      <c r="M270" s="1382"/>
      <c r="N270" s="1383"/>
      <c r="O270" s="1359"/>
      <c r="P270" s="1296">
        <v>0.3</v>
      </c>
    </row>
    <row r="271" spans="1:18" ht="13.5" hidden="1" customHeight="1">
      <c r="A271" s="1405">
        <v>0</v>
      </c>
      <c r="B271" s="593" t="s">
        <v>8626</v>
      </c>
      <c r="C271" s="1374" t="s">
        <v>1593</v>
      </c>
      <c r="D271" s="1380" t="s">
        <v>1563</v>
      </c>
      <c r="E271" s="593" t="s">
        <v>1594</v>
      </c>
      <c r="F271" s="593"/>
      <c r="G271" s="595" t="s">
        <v>9300</v>
      </c>
      <c r="H271" s="604" t="s">
        <v>10466</v>
      </c>
      <c r="I271" s="1405" t="s">
        <v>6690</v>
      </c>
      <c r="J271" s="1381">
        <v>40</v>
      </c>
      <c r="K271" s="1378">
        <f t="shared" si="10"/>
        <v>7.543591049999999</v>
      </c>
      <c r="L271" s="1382">
        <f>N271*[2]коеф!$L$7</f>
        <v>301.74364199999997</v>
      </c>
      <c r="M271" s="1382"/>
      <c r="N271" s="1383">
        <f>P271*[2]коеф!$P$36*J271+1.5</f>
        <v>27.518799999999995</v>
      </c>
      <c r="O271" s="1359"/>
      <c r="P271" s="1296">
        <v>0.28999999999999998</v>
      </c>
    </row>
    <row r="272" spans="1:18" ht="13.5" hidden="1" customHeight="1">
      <c r="A272" s="1405">
        <v>0</v>
      </c>
      <c r="B272" s="593" t="s">
        <v>8626</v>
      </c>
      <c r="C272" s="1374" t="s">
        <v>1595</v>
      </c>
      <c r="D272" s="1380" t="s">
        <v>1589</v>
      </c>
      <c r="E272" s="593" t="s">
        <v>1594</v>
      </c>
      <c r="F272" s="593"/>
      <c r="G272" s="595" t="s">
        <v>9300</v>
      </c>
      <c r="H272" s="604" t="s">
        <v>10460</v>
      </c>
      <c r="I272" s="1405" t="s">
        <v>6690</v>
      </c>
      <c r="J272" s="1381">
        <v>40</v>
      </c>
      <c r="K272" s="1378">
        <f t="shared" si="10"/>
        <v>8.2814258999999986</v>
      </c>
      <c r="L272" s="1382">
        <f>N272*[2]коеф!$L$7</f>
        <v>331.25703599999997</v>
      </c>
      <c r="M272" s="1382"/>
      <c r="N272" s="1383">
        <f>P272*[2]коеф!$P$36*J272+1.5</f>
        <v>30.2104</v>
      </c>
      <c r="O272" s="1359"/>
      <c r="P272" s="1296">
        <v>0.32</v>
      </c>
    </row>
    <row r="273" spans="1:18" ht="13.5" hidden="1" customHeight="1">
      <c r="A273" s="1405">
        <v>0</v>
      </c>
      <c r="B273" s="1374" t="s">
        <v>8616</v>
      </c>
      <c r="C273" s="1375" t="s">
        <v>1596</v>
      </c>
      <c r="D273" s="1380" t="s">
        <v>1550</v>
      </c>
      <c r="E273" s="1419" t="s">
        <v>9286</v>
      </c>
      <c r="F273" s="1419"/>
      <c r="G273" s="1389"/>
      <c r="H273" s="604" t="s">
        <v>10709</v>
      </c>
      <c r="I273" s="1405" t="s">
        <v>6690</v>
      </c>
      <c r="J273" s="1377">
        <v>25</v>
      </c>
      <c r="K273" s="1378" t="e">
        <f t="shared" si="10"/>
        <v>#REF!</v>
      </c>
      <c r="L273" s="543" t="e">
        <f>#REF!*[2]коеф!$J$7+15</f>
        <v>#REF!</v>
      </c>
      <c r="M273" s="543"/>
      <c r="N273" s="1383"/>
      <c r="O273" s="1359"/>
      <c r="P273" s="1360">
        <v>0.52</v>
      </c>
    </row>
    <row r="274" spans="1:18" ht="25.5" customHeight="1">
      <c r="A274" s="1405">
        <v>1</v>
      </c>
      <c r="B274" s="144" t="s">
        <v>8625</v>
      </c>
      <c r="C274" s="1407" t="s">
        <v>1597</v>
      </c>
      <c r="D274" s="1432" t="s">
        <v>1561</v>
      </c>
      <c r="E274" s="594" t="s">
        <v>1598</v>
      </c>
      <c r="F274" s="1388" t="s">
        <v>1599</v>
      </c>
      <c r="G274" s="1518"/>
      <c r="H274" s="2273" t="s">
        <v>10710</v>
      </c>
      <c r="I274" s="2350" t="s">
        <v>6690</v>
      </c>
      <c r="J274" s="1389">
        <v>30</v>
      </c>
      <c r="K274" s="1390">
        <f t="shared" si="10"/>
        <v>13.615708339999999</v>
      </c>
      <c r="L274" s="2448">
        <f>N274*[2]коеф!$L$7</f>
        <v>408.47125019999999</v>
      </c>
      <c r="M274" s="1449"/>
      <c r="N274" s="2435">
        <f>Q274*[2]коеф!$P$33+0.5</f>
        <v>37.252279999999999</v>
      </c>
      <c r="O274" s="544"/>
      <c r="P274" s="1296">
        <v>16.28</v>
      </c>
      <c r="Q274" s="261">
        <v>17.11</v>
      </c>
      <c r="R274" s="1297">
        <v>15.72</v>
      </c>
    </row>
    <row r="275" spans="1:18" ht="13.5" hidden="1" customHeight="1">
      <c r="A275" s="1405">
        <v>0</v>
      </c>
      <c r="B275" s="144" t="s">
        <v>8616</v>
      </c>
      <c r="C275" s="1407" t="s">
        <v>1600</v>
      </c>
      <c r="D275" s="1388" t="s">
        <v>1601</v>
      </c>
      <c r="E275" s="1355"/>
      <c r="F275" s="1355"/>
      <c r="G275" s="1356"/>
      <c r="H275" s="595" t="s">
        <v>10709</v>
      </c>
      <c r="I275" s="143" t="s">
        <v>6690</v>
      </c>
      <c r="J275" s="1389">
        <v>25</v>
      </c>
      <c r="K275" s="1390" t="e">
        <f t="shared" si="10"/>
        <v>#REF!</v>
      </c>
      <c r="L275" s="543" t="e">
        <f>#REF!*[2]коеф!$J$7+15</f>
        <v>#REF!</v>
      </c>
      <c r="M275" s="543"/>
      <c r="N275" s="1438"/>
      <c r="O275" s="1359"/>
      <c r="P275" s="1360">
        <v>1.38</v>
      </c>
    </row>
    <row r="276" spans="1:18" ht="13.5" hidden="1" customHeight="1">
      <c r="A276" s="1405">
        <v>0</v>
      </c>
      <c r="B276" s="137" t="s">
        <v>8616</v>
      </c>
      <c r="C276" s="1353" t="s">
        <v>1602</v>
      </c>
      <c r="D276" s="1354" t="s">
        <v>1603</v>
      </c>
      <c r="E276" s="1355"/>
      <c r="F276" s="1355"/>
      <c r="G276" s="1356"/>
      <c r="H276" s="604" t="s">
        <v>10709</v>
      </c>
      <c r="I276" s="136" t="s">
        <v>8173</v>
      </c>
      <c r="J276" s="1356">
        <v>25</v>
      </c>
      <c r="K276" s="1357" t="e">
        <f t="shared" si="10"/>
        <v>#REF!</v>
      </c>
      <c r="L276" s="543" t="e">
        <f>#REF!*[2]коеф!$J$7+15</f>
        <v>#REF!</v>
      </c>
      <c r="M276" s="543"/>
      <c r="N276" s="1358"/>
      <c r="O276" s="1359"/>
      <c r="P276" s="1360">
        <v>0.59</v>
      </c>
    </row>
    <row r="277" spans="1:18" ht="13.5" hidden="1" customHeight="1">
      <c r="A277" s="1405">
        <v>0</v>
      </c>
      <c r="B277" s="137" t="s">
        <v>8616</v>
      </c>
      <c r="C277" s="1353" t="s">
        <v>1604</v>
      </c>
      <c r="D277" s="1354" t="s">
        <v>1605</v>
      </c>
      <c r="E277" s="1355"/>
      <c r="F277" s="1355"/>
      <c r="G277" s="1356"/>
      <c r="H277" s="604" t="s">
        <v>10709</v>
      </c>
      <c r="I277" s="136" t="s">
        <v>8173</v>
      </c>
      <c r="J277" s="1356">
        <v>25</v>
      </c>
      <c r="K277" s="1357" t="e">
        <f t="shared" si="10"/>
        <v>#REF!</v>
      </c>
      <c r="L277" s="543" t="e">
        <f>#REF!*[2]коеф!$J$7+15</f>
        <v>#REF!</v>
      </c>
      <c r="M277" s="543"/>
      <c r="N277" s="1358"/>
      <c r="O277" s="1359"/>
      <c r="P277" s="1360">
        <v>0.55000000000000004</v>
      </c>
    </row>
    <row r="278" spans="1:18" ht="13.5" hidden="1" customHeight="1">
      <c r="A278" s="1405">
        <v>0</v>
      </c>
      <c r="B278" s="137" t="s">
        <v>8616</v>
      </c>
      <c r="C278" s="1353" t="s">
        <v>1606</v>
      </c>
      <c r="D278" s="1354" t="s">
        <v>1605</v>
      </c>
      <c r="E278" s="1355"/>
      <c r="F278" s="1355"/>
      <c r="G278" s="1356"/>
      <c r="H278" s="604" t="s">
        <v>10709</v>
      </c>
      <c r="I278" s="136" t="s">
        <v>6690</v>
      </c>
      <c r="J278" s="1356">
        <v>25</v>
      </c>
      <c r="K278" s="1357" t="e">
        <f t="shared" si="10"/>
        <v>#REF!</v>
      </c>
      <c r="L278" s="543" t="e">
        <f>#REF!*[2]коеф!$J$7+15</f>
        <v>#REF!</v>
      </c>
      <c r="M278" s="543"/>
      <c r="N278" s="1358"/>
      <c r="O278" s="1359"/>
      <c r="P278" s="1360">
        <v>0.94</v>
      </c>
    </row>
    <row r="279" spans="1:18" ht="13.5" hidden="1" customHeight="1">
      <c r="A279" s="1405">
        <v>0</v>
      </c>
      <c r="B279" s="614" t="s">
        <v>8626</v>
      </c>
      <c r="C279" s="140" t="s">
        <v>1607</v>
      </c>
      <c r="D279" s="1467" t="s">
        <v>1608</v>
      </c>
      <c r="E279" s="614" t="s">
        <v>1609</v>
      </c>
      <c r="F279" s="614" t="s">
        <v>1610</v>
      </c>
      <c r="G279" s="604"/>
      <c r="H279" s="604" t="s">
        <v>10466</v>
      </c>
      <c r="I279" s="139" t="s">
        <v>8173</v>
      </c>
      <c r="J279" s="1322">
        <v>50</v>
      </c>
      <c r="K279" s="1371">
        <f t="shared" si="10"/>
        <v>13.118087400000002</v>
      </c>
      <c r="L279" s="1396">
        <f>N279*[2]коеф!$L$7</f>
        <v>655.90437000000009</v>
      </c>
      <c r="M279" s="1382"/>
      <c r="N279" s="1383">
        <f>P279*[2]коеф!$P$36*J279+1.5</f>
        <v>59.818000000000005</v>
      </c>
      <c r="O279" s="1359"/>
      <c r="P279" s="1296">
        <v>0.52</v>
      </c>
    </row>
    <row r="280" spans="1:18" ht="13.5" hidden="1" customHeight="1">
      <c r="A280" s="1405">
        <v>0</v>
      </c>
      <c r="B280" s="1374" t="s">
        <v>8616</v>
      </c>
      <c r="C280" s="1375" t="s">
        <v>1611</v>
      </c>
      <c r="D280" s="1380" t="s">
        <v>1608</v>
      </c>
      <c r="E280" s="593"/>
      <c r="F280" s="593" t="s">
        <v>1610</v>
      </c>
      <c r="G280" s="1377"/>
      <c r="H280" s="604" t="s">
        <v>10466</v>
      </c>
      <c r="I280" s="1405" t="s">
        <v>8173</v>
      </c>
      <c r="J280" s="1377">
        <v>25</v>
      </c>
      <c r="K280" s="1378" t="e">
        <f t="shared" si="10"/>
        <v>#REF!</v>
      </c>
      <c r="L280" s="543" t="e">
        <f>#REF!*[2]коеф!$J$7+15</f>
        <v>#REF!</v>
      </c>
      <c r="M280" s="543"/>
      <c r="N280" s="1383"/>
      <c r="O280" s="1359"/>
      <c r="P280" s="1360">
        <v>0.55000000000000004</v>
      </c>
    </row>
    <row r="281" spans="1:18" ht="13.5" hidden="1" customHeight="1">
      <c r="A281" s="259">
        <v>0</v>
      </c>
      <c r="B281" s="614" t="s">
        <v>8626</v>
      </c>
      <c r="C281" s="140" t="s">
        <v>1612</v>
      </c>
      <c r="D281" s="1467" t="s">
        <v>1608</v>
      </c>
      <c r="E281" s="614" t="s">
        <v>1609</v>
      </c>
      <c r="F281" s="614" t="s">
        <v>1610</v>
      </c>
      <c r="G281" s="604"/>
      <c r="H281" s="604" t="s">
        <v>10466</v>
      </c>
      <c r="I281" s="139" t="s">
        <v>6690</v>
      </c>
      <c r="J281" s="1322">
        <v>20</v>
      </c>
      <c r="K281" s="1371">
        <f t="shared" si="10"/>
        <v>12.87367755</v>
      </c>
      <c r="L281" s="1396">
        <f>N281*[2]коеф!$L$7</f>
        <v>257.47355099999999</v>
      </c>
      <c r="M281" s="1382"/>
      <c r="N281" s="1383">
        <f>P281*[2]коеф!$P$36*J281+1.5</f>
        <v>23.481400000000001</v>
      </c>
      <c r="O281" s="1359"/>
      <c r="P281" s="1296">
        <v>0.49</v>
      </c>
    </row>
    <row r="282" spans="1:18" ht="13.5" hidden="1" customHeight="1">
      <c r="A282" s="1405">
        <v>0</v>
      </c>
      <c r="B282" s="1374" t="s">
        <v>8616</v>
      </c>
      <c r="C282" s="1375" t="s">
        <v>1613</v>
      </c>
      <c r="D282" s="1380" t="s">
        <v>1608</v>
      </c>
      <c r="E282" s="593" t="s">
        <v>1614</v>
      </c>
      <c r="F282" s="593" t="s">
        <v>1610</v>
      </c>
      <c r="G282" s="1377"/>
      <c r="H282" s="604" t="s">
        <v>10466</v>
      </c>
      <c r="I282" s="1405" t="s">
        <v>8173</v>
      </c>
      <c r="J282" s="1377">
        <v>25</v>
      </c>
      <c r="K282" s="1378" t="e">
        <f t="shared" si="10"/>
        <v>#REF!</v>
      </c>
      <c r="L282" s="543" t="e">
        <f>#REF!*[2]коеф!$J$7+15</f>
        <v>#REF!</v>
      </c>
      <c r="M282" s="543"/>
      <c r="N282" s="1383"/>
      <c r="O282" s="1359"/>
      <c r="P282" s="1360">
        <v>0.59</v>
      </c>
    </row>
    <row r="283" spans="1:18" ht="13.5" hidden="1" customHeight="1">
      <c r="A283" s="1405">
        <v>0</v>
      </c>
      <c r="B283" s="593" t="s">
        <v>8622</v>
      </c>
      <c r="C283" s="1374" t="s">
        <v>1615</v>
      </c>
      <c r="D283" s="1380" t="s">
        <v>1608</v>
      </c>
      <c r="E283" s="593" t="s">
        <v>1609</v>
      </c>
      <c r="F283" s="593" t="s">
        <v>1610</v>
      </c>
      <c r="G283" s="595"/>
      <c r="H283" s="604" t="s">
        <v>10466</v>
      </c>
      <c r="I283" s="1405" t="s">
        <v>6690</v>
      </c>
      <c r="J283" s="1381">
        <v>25</v>
      </c>
      <c r="K283" s="1378" t="e">
        <f t="shared" si="10"/>
        <v>#REF!</v>
      </c>
      <c r="L283" s="1382" t="e">
        <f>#REF!*[2]коеф!$J$7</f>
        <v>#REF!</v>
      </c>
      <c r="M283" s="1382"/>
      <c r="N283" s="1383"/>
      <c r="O283" s="1359"/>
      <c r="P283" s="1296">
        <v>0.48</v>
      </c>
    </row>
    <row r="284" spans="1:18" ht="13.5" hidden="1" customHeight="1">
      <c r="A284" s="259">
        <v>0</v>
      </c>
      <c r="B284" s="597" t="s">
        <v>8626</v>
      </c>
      <c r="C284" s="144" t="s">
        <v>1616</v>
      </c>
      <c r="D284" s="1388" t="s">
        <v>1617</v>
      </c>
      <c r="E284" s="597" t="s">
        <v>1614</v>
      </c>
      <c r="F284" s="597" t="s">
        <v>1618</v>
      </c>
      <c r="G284" s="600"/>
      <c r="H284" s="604" t="s">
        <v>10460</v>
      </c>
      <c r="I284" s="143" t="s">
        <v>8173</v>
      </c>
      <c r="J284" s="1329">
        <v>50</v>
      </c>
      <c r="K284" s="1390">
        <f t="shared" si="10"/>
        <v>14.839702049999998</v>
      </c>
      <c r="L284" s="1391">
        <f>N284*[2]коеф!$L$7</f>
        <v>741.98510249999993</v>
      </c>
      <c r="M284" s="1382"/>
      <c r="N284" s="1383">
        <f>P284*[2]коеф!$P$36*J284+1.5</f>
        <v>67.668499999999995</v>
      </c>
      <c r="O284" s="1359"/>
      <c r="P284" s="1296">
        <v>0.59</v>
      </c>
    </row>
    <row r="285" spans="1:18" ht="13.5" hidden="1" customHeight="1">
      <c r="A285" s="1405">
        <v>0</v>
      </c>
      <c r="B285" s="1374" t="s">
        <v>8616</v>
      </c>
      <c r="C285" s="1375" t="s">
        <v>1619</v>
      </c>
      <c r="D285" s="1380" t="s">
        <v>1608</v>
      </c>
      <c r="E285" s="1417"/>
      <c r="F285" s="1417"/>
      <c r="G285" s="1377"/>
      <c r="H285" s="604" t="s">
        <v>10466</v>
      </c>
      <c r="I285" s="1405" t="s">
        <v>6690</v>
      </c>
      <c r="J285" s="1377">
        <v>25</v>
      </c>
      <c r="K285" s="1378" t="e">
        <f t="shared" si="10"/>
        <v>#REF!</v>
      </c>
      <c r="L285" s="543" t="e">
        <f>#REF!*[2]коеф!$J$7+15</f>
        <v>#REF!</v>
      </c>
      <c r="M285" s="543"/>
      <c r="N285" s="1383"/>
      <c r="O285" s="1359"/>
      <c r="P285" s="1360">
        <v>0.94</v>
      </c>
    </row>
    <row r="286" spans="1:18" ht="13.5" customHeight="1">
      <c r="A286" s="1405">
        <v>1</v>
      </c>
      <c r="B286" s="140" t="s">
        <v>8625</v>
      </c>
      <c r="C286" s="1368" t="s">
        <v>1620</v>
      </c>
      <c r="D286" s="1428" t="s">
        <v>10711</v>
      </c>
      <c r="E286" s="1380" t="s">
        <v>1621</v>
      </c>
      <c r="F286" s="1467" t="s">
        <v>1622</v>
      </c>
      <c r="G286" s="1402"/>
      <c r="H286" s="2273" t="s">
        <v>10466</v>
      </c>
      <c r="I286" s="2351" t="s">
        <v>6690</v>
      </c>
      <c r="J286" s="1370">
        <v>30</v>
      </c>
      <c r="K286" s="1371">
        <f t="shared" si="10"/>
        <v>14.973920960000003</v>
      </c>
      <c r="L286" s="2449">
        <f>N286*[2]коеф!$L$7</f>
        <v>449.21762880000006</v>
      </c>
      <c r="M286" s="1431"/>
      <c r="N286" s="2436">
        <f>Q286*[2]коеф!$P$33+0.5</f>
        <v>40.968320000000006</v>
      </c>
      <c r="O286" s="544"/>
      <c r="P286" s="1296">
        <v>17.97</v>
      </c>
      <c r="Q286" s="261">
        <v>18.84</v>
      </c>
      <c r="R286" s="1297">
        <v>17.38</v>
      </c>
    </row>
    <row r="287" spans="1:18" ht="13.5" customHeight="1">
      <c r="A287" s="1405">
        <v>1</v>
      </c>
      <c r="B287" s="144" t="s">
        <v>8625</v>
      </c>
      <c r="C287" s="1407" t="s">
        <v>1623</v>
      </c>
      <c r="D287" s="1432" t="s">
        <v>10711</v>
      </c>
      <c r="E287" s="1380" t="s">
        <v>1624</v>
      </c>
      <c r="F287" s="1388" t="s">
        <v>1625</v>
      </c>
      <c r="G287" s="1498"/>
      <c r="H287" s="2273" t="s">
        <v>10460</v>
      </c>
      <c r="I287" s="2350" t="s">
        <v>6690</v>
      </c>
      <c r="J287" s="1389">
        <v>30</v>
      </c>
      <c r="K287" s="1390">
        <f t="shared" si="10"/>
        <v>17.509774580000002</v>
      </c>
      <c r="L287" s="2448">
        <f>N287*[2]коеф!$L$7</f>
        <v>525.29323740000007</v>
      </c>
      <c r="M287" s="1449"/>
      <c r="N287" s="2437">
        <f>Q287*[2]коеф!$P$33+0.5</f>
        <v>47.906360000000006</v>
      </c>
      <c r="O287" s="544"/>
      <c r="P287" s="1296">
        <v>21.1</v>
      </c>
      <c r="Q287" s="261">
        <v>22.07</v>
      </c>
      <c r="R287" s="1297">
        <v>20.440000000000001</v>
      </c>
    </row>
    <row r="288" spans="1:18" ht="13.5" hidden="1" customHeight="1">
      <c r="A288" s="1405">
        <v>0</v>
      </c>
      <c r="B288" s="593" t="s">
        <v>8626</v>
      </c>
      <c r="C288" s="1374" t="s">
        <v>1626</v>
      </c>
      <c r="D288" s="1380" t="s">
        <v>1608</v>
      </c>
      <c r="E288" s="593" t="s">
        <v>1627</v>
      </c>
      <c r="F288" s="593"/>
      <c r="G288" s="595"/>
      <c r="H288" s="595" t="s">
        <v>10466</v>
      </c>
      <c r="I288" s="1405" t="s">
        <v>6690</v>
      </c>
      <c r="J288" s="1381">
        <v>40</v>
      </c>
      <c r="K288" s="1378">
        <f t="shared" si="10"/>
        <v>19.594893599999999</v>
      </c>
      <c r="L288" s="1382">
        <f>N288*[2]коеф!$L$7</f>
        <v>783.79574400000001</v>
      </c>
      <c r="M288" s="1382"/>
      <c r="N288" s="1383">
        <f>P288*[2]коеф!$P$36*J288+1.5</f>
        <v>71.4816</v>
      </c>
      <c r="O288" s="1359"/>
      <c r="P288" s="1296">
        <v>0.78</v>
      </c>
    </row>
    <row r="289" spans="1:19" ht="13.5" hidden="1" customHeight="1">
      <c r="A289" s="1405">
        <v>0</v>
      </c>
      <c r="B289" s="597" t="s">
        <v>8626</v>
      </c>
      <c r="C289" s="144" t="s">
        <v>1628</v>
      </c>
      <c r="D289" s="1388" t="s">
        <v>1617</v>
      </c>
      <c r="E289" s="597" t="s">
        <v>1627</v>
      </c>
      <c r="F289" s="597"/>
      <c r="G289" s="600"/>
      <c r="H289" s="604" t="s">
        <v>10460</v>
      </c>
      <c r="I289" s="143" t="s">
        <v>6690</v>
      </c>
      <c r="J289" s="1329">
        <v>40</v>
      </c>
      <c r="K289" s="1390">
        <f t="shared" si="10"/>
        <v>21.070563299999996</v>
      </c>
      <c r="L289" s="1382">
        <f>N289*[2]коеф!$L$7</f>
        <v>842.82253199999991</v>
      </c>
      <c r="M289" s="1382"/>
      <c r="N289" s="1383">
        <f>P289*[2]коеф!$P$36*J289+1.5</f>
        <v>76.864799999999988</v>
      </c>
      <c r="O289" s="1359"/>
      <c r="P289" s="1296">
        <v>0.84</v>
      </c>
    </row>
    <row r="290" spans="1:19">
      <c r="B290" s="540"/>
      <c r="D290" s="1361"/>
      <c r="E290" s="540"/>
      <c r="F290" s="540"/>
      <c r="G290" s="541"/>
      <c r="H290" s="541"/>
      <c r="J290" s="1315"/>
    </row>
    <row r="291" spans="1:19" ht="14.25" thickBot="1"/>
    <row r="292" spans="1:19" ht="24" thickBot="1">
      <c r="A292" s="88" t="s">
        <v>8692</v>
      </c>
      <c r="B292" s="2247" t="s">
        <v>1629</v>
      </c>
      <c r="C292" s="2247"/>
      <c r="D292" s="2247"/>
      <c r="E292" s="2247"/>
      <c r="F292" s="2237"/>
      <c r="G292" s="2237"/>
      <c r="H292" s="2237"/>
      <c r="I292" s="2237"/>
      <c r="J292" s="2247"/>
      <c r="K292" s="2247"/>
      <c r="L292" s="2425"/>
      <c r="M292" s="2247"/>
      <c r="N292" s="2425"/>
      <c r="O292" s="1311"/>
    </row>
    <row r="293" spans="1:19" ht="23.25" hidden="1" customHeight="1">
      <c r="A293" s="88" t="s">
        <v>8690</v>
      </c>
      <c r="B293" s="2253" t="s">
        <v>1630</v>
      </c>
      <c r="C293" s="2252"/>
      <c r="D293" s="2252"/>
      <c r="E293" s="2252"/>
      <c r="F293" s="2252"/>
      <c r="G293" s="2252"/>
      <c r="H293" s="2252"/>
      <c r="I293" s="2252"/>
      <c r="J293" s="2252"/>
      <c r="K293" s="2252"/>
      <c r="L293" s="2252"/>
      <c r="M293" s="2252"/>
      <c r="N293" s="2252"/>
      <c r="O293" s="1367"/>
    </row>
    <row r="294" spans="1:19" ht="23.25" hidden="1" customHeight="1">
      <c r="A294" s="88" t="s">
        <v>8690</v>
      </c>
      <c r="B294" s="2267" t="s">
        <v>1631</v>
      </c>
      <c r="C294" s="2266"/>
      <c r="D294" s="2266"/>
      <c r="E294" s="2266"/>
      <c r="F294" s="2266"/>
      <c r="G294" s="2266"/>
      <c r="H294" s="2266"/>
      <c r="I294" s="2266"/>
      <c r="J294" s="2266"/>
      <c r="K294" s="2266"/>
      <c r="L294" s="2266"/>
      <c r="M294" s="2266"/>
      <c r="N294" s="2266"/>
      <c r="O294" s="1367"/>
    </row>
    <row r="295" spans="1:19" ht="13.5" hidden="1" customHeight="1">
      <c r="A295" s="604">
        <v>0</v>
      </c>
      <c r="B295" s="614" t="s">
        <v>8626</v>
      </c>
      <c r="C295" s="140" t="s">
        <v>1632</v>
      </c>
      <c r="D295" s="1467" t="s">
        <v>1633</v>
      </c>
      <c r="E295" s="614" t="s">
        <v>1634</v>
      </c>
      <c r="F295" s="1467" t="s">
        <v>1633</v>
      </c>
      <c r="G295" s="1502"/>
      <c r="H295" s="1502"/>
      <c r="I295" s="139" t="s">
        <v>6690</v>
      </c>
      <c r="J295" s="1322">
        <v>25</v>
      </c>
      <c r="K295" s="1371">
        <f>L295/J295</f>
        <v>0.65789999999999993</v>
      </c>
      <c r="L295" s="1396">
        <f>N295*[2]коеф!$L$7</f>
        <v>16.447499999999998</v>
      </c>
      <c r="M295" s="1382"/>
      <c r="N295" s="1383">
        <f>P295*[2]коеф!$P$36*J295+1.5</f>
        <v>1.5</v>
      </c>
      <c r="O295" s="1359"/>
    </row>
    <row r="296" spans="1:19" ht="13.5" hidden="1" customHeight="1">
      <c r="A296" s="595">
        <v>0</v>
      </c>
      <c r="B296" s="593" t="s">
        <v>8619</v>
      </c>
      <c r="C296" s="1503" t="s">
        <v>1635</v>
      </c>
      <c r="D296" s="1504" t="s">
        <v>1636</v>
      </c>
      <c r="E296" s="208" t="s">
        <v>1637</v>
      </c>
      <c r="F296" s="1380" t="s">
        <v>1638</v>
      </c>
      <c r="G296" s="1397"/>
      <c r="H296" s="1397"/>
      <c r="I296" s="595" t="s">
        <v>5402</v>
      </c>
      <c r="J296" s="1381">
        <v>60</v>
      </c>
      <c r="K296" s="1378">
        <f>L296/J296</f>
        <v>0</v>
      </c>
      <c r="L296" s="1404">
        <f>N296*[2]коеф!$L$7</f>
        <v>0</v>
      </c>
      <c r="M296" s="1437"/>
      <c r="N296" s="1448">
        <v>0</v>
      </c>
      <c r="O296" s="1415"/>
      <c r="P296" s="1296">
        <v>70</v>
      </c>
    </row>
    <row r="297" spans="1:19">
      <c r="A297" s="136">
        <v>1</v>
      </c>
      <c r="B297" s="597" t="s">
        <v>8625</v>
      </c>
      <c r="C297" s="2129" t="s">
        <v>1639</v>
      </c>
      <c r="D297" s="1432" t="s">
        <v>1057</v>
      </c>
      <c r="E297" s="1432" t="s">
        <v>10385</v>
      </c>
      <c r="F297" s="1380"/>
      <c r="G297" s="2128"/>
      <c r="H297" s="2296" t="s">
        <v>10459</v>
      </c>
      <c r="I297" s="2273" t="s">
        <v>6690</v>
      </c>
      <c r="J297" s="1315">
        <v>5</v>
      </c>
      <c r="K297" s="2310" t="e">
        <f>L297/J297</f>
        <v>#REF!</v>
      </c>
      <c r="L297" s="2426" t="e">
        <f>N297*#REF!</f>
        <v>#REF!</v>
      </c>
      <c r="M297" s="2270"/>
      <c r="N297" s="2426" t="e">
        <f>R297*#REF!+0.5</f>
        <v>#REF!</v>
      </c>
      <c r="O297" s="1415"/>
      <c r="R297" s="1297">
        <v>6.91</v>
      </c>
    </row>
    <row r="298" spans="1:19">
      <c r="A298" s="136">
        <v>1</v>
      </c>
      <c r="B298" s="597" t="s">
        <v>8625</v>
      </c>
      <c r="C298" s="2129" t="s">
        <v>10386</v>
      </c>
      <c r="D298" s="1432" t="s">
        <v>1057</v>
      </c>
      <c r="E298" s="1432" t="s">
        <v>10385</v>
      </c>
      <c r="F298" s="1380"/>
      <c r="G298" s="2128"/>
      <c r="H298" s="2296" t="s">
        <v>10459</v>
      </c>
      <c r="I298" s="2273" t="s">
        <v>6690</v>
      </c>
      <c r="J298" s="1315">
        <v>1</v>
      </c>
      <c r="K298" s="2310" t="e">
        <f t="shared" ref="K298:K316" si="11">L298/J298</f>
        <v>#REF!</v>
      </c>
      <c r="L298" s="2426" t="e">
        <f>N298*#REF!</f>
        <v>#REF!</v>
      </c>
      <c r="M298" s="2270"/>
      <c r="N298" s="2426" t="e">
        <f>R298*#REF!</f>
        <v>#REF!</v>
      </c>
      <c r="O298" s="1415"/>
      <c r="R298" s="1297">
        <v>0.96</v>
      </c>
    </row>
    <row r="299" spans="1:19" ht="25.5">
      <c r="A299" s="136">
        <v>1</v>
      </c>
      <c r="B299" s="597" t="s">
        <v>8625</v>
      </c>
      <c r="C299" s="2129" t="s">
        <v>10384</v>
      </c>
      <c r="D299" s="1432" t="s">
        <v>10657</v>
      </c>
      <c r="E299" s="1432" t="s">
        <v>10382</v>
      </c>
      <c r="F299" s="1380"/>
      <c r="G299" s="2128"/>
      <c r="H299" s="2131" t="s">
        <v>10460</v>
      </c>
      <c r="I299" s="2273" t="s">
        <v>6690</v>
      </c>
      <c r="J299" s="1315">
        <v>25</v>
      </c>
      <c r="K299" s="2310" t="e">
        <f t="shared" si="11"/>
        <v>#REF!</v>
      </c>
      <c r="L299" s="2426" t="e">
        <f>N299*#REF!</f>
        <v>#REF!</v>
      </c>
      <c r="M299" s="2270"/>
      <c r="N299" s="2426" t="e">
        <f>R299*#REF!+2</f>
        <v>#REF!</v>
      </c>
      <c r="O299" s="1415"/>
      <c r="R299" s="1297">
        <v>61.82</v>
      </c>
    </row>
    <row r="300" spans="1:19" ht="25.5">
      <c r="A300" s="136">
        <v>1</v>
      </c>
      <c r="B300" s="597" t="s">
        <v>8625</v>
      </c>
      <c r="C300" s="2129" t="s">
        <v>10383</v>
      </c>
      <c r="D300" s="1432" t="s">
        <v>10657</v>
      </c>
      <c r="E300" s="1432" t="s">
        <v>10382</v>
      </c>
      <c r="F300" s="1380"/>
      <c r="G300" s="2128"/>
      <c r="H300" s="2131" t="s">
        <v>10460</v>
      </c>
      <c r="I300" s="2273" t="s">
        <v>6690</v>
      </c>
      <c r="J300" s="1315"/>
      <c r="K300" s="2310" t="e">
        <f t="shared" si="11"/>
        <v>#REF!</v>
      </c>
      <c r="L300" s="2426" t="e">
        <f>N300*#REF!</f>
        <v>#REF!</v>
      </c>
      <c r="M300" s="2270"/>
      <c r="N300" s="2426" t="e">
        <f>R300*#REF!+0.5</f>
        <v>#REF!</v>
      </c>
      <c r="O300" s="1415"/>
      <c r="R300" s="1297">
        <v>2.23</v>
      </c>
      <c r="S300" s="1297">
        <v>5000</v>
      </c>
    </row>
    <row r="301" spans="1:19" ht="25.5">
      <c r="A301" s="136">
        <v>1</v>
      </c>
      <c r="B301" s="597" t="s">
        <v>8625</v>
      </c>
      <c r="C301" s="2129" t="s">
        <v>1858</v>
      </c>
      <c r="D301" s="1432" t="s">
        <v>10658</v>
      </c>
      <c r="E301" s="1432" t="s">
        <v>10380</v>
      </c>
      <c r="F301" s="1380"/>
      <c r="G301" s="2128"/>
      <c r="H301" s="2131" t="s">
        <v>10460</v>
      </c>
      <c r="I301" s="2273" t="s">
        <v>6690</v>
      </c>
      <c r="J301" s="1315">
        <v>30</v>
      </c>
      <c r="K301" s="2310" t="e">
        <f t="shared" si="11"/>
        <v>#REF!</v>
      </c>
      <c r="L301" s="2426" t="e">
        <f>N301*#REF!</f>
        <v>#REF!</v>
      </c>
      <c r="M301" s="2270"/>
      <c r="N301" s="2426" t="e">
        <f>R301*#REF!+2</f>
        <v>#REF!</v>
      </c>
      <c r="O301" s="1415"/>
      <c r="R301" s="1297">
        <v>46.05</v>
      </c>
    </row>
    <row r="302" spans="1:19" ht="25.5">
      <c r="A302" s="136">
        <v>1</v>
      </c>
      <c r="B302" s="597" t="s">
        <v>8625</v>
      </c>
      <c r="C302" s="2129" t="s">
        <v>10381</v>
      </c>
      <c r="D302" s="1432" t="s">
        <v>10658</v>
      </c>
      <c r="E302" s="1432" t="s">
        <v>10380</v>
      </c>
      <c r="F302" s="1380"/>
      <c r="G302" s="2128"/>
      <c r="H302" s="2131" t="s">
        <v>10460</v>
      </c>
      <c r="I302" s="2273" t="s">
        <v>6690</v>
      </c>
      <c r="J302" s="1315">
        <v>1</v>
      </c>
      <c r="K302" s="2310" t="e">
        <f t="shared" si="11"/>
        <v>#REF!</v>
      </c>
      <c r="L302" s="2426" t="e">
        <f>N302*#REF!</f>
        <v>#REF!</v>
      </c>
      <c r="M302" s="2270"/>
      <c r="N302" s="2426" t="e">
        <f>R302*#REF!</f>
        <v>#REF!</v>
      </c>
      <c r="O302" s="1415"/>
      <c r="R302" s="1297">
        <v>1.39</v>
      </c>
    </row>
    <row r="303" spans="1:19">
      <c r="A303" s="136">
        <v>1</v>
      </c>
      <c r="B303" s="597" t="s">
        <v>8625</v>
      </c>
      <c r="C303" s="2129" t="s">
        <v>10379</v>
      </c>
      <c r="D303" s="1432" t="s">
        <v>10659</v>
      </c>
      <c r="E303" s="1432" t="s">
        <v>10377</v>
      </c>
      <c r="F303" s="1380"/>
      <c r="G303" s="2128"/>
      <c r="H303" s="2278" t="s">
        <v>10464</v>
      </c>
      <c r="I303" s="2273" t="s">
        <v>8173</v>
      </c>
      <c r="J303" s="1315">
        <v>25</v>
      </c>
      <c r="K303" s="2310" t="e">
        <f t="shared" si="11"/>
        <v>#REF!</v>
      </c>
      <c r="L303" s="2426" t="e">
        <f>N303*#REF!</f>
        <v>#REF!</v>
      </c>
      <c r="M303" s="2270"/>
      <c r="N303" s="2426" t="e">
        <f>R303*#REF!+2</f>
        <v>#REF!</v>
      </c>
      <c r="O303" s="1415"/>
      <c r="R303" s="1297">
        <v>52.3</v>
      </c>
    </row>
    <row r="304" spans="1:19">
      <c r="A304" s="136">
        <v>1</v>
      </c>
      <c r="B304" s="597" t="s">
        <v>8625</v>
      </c>
      <c r="C304" s="2129" t="s">
        <v>10378</v>
      </c>
      <c r="D304" s="1432" t="s">
        <v>10659</v>
      </c>
      <c r="E304" s="1432" t="s">
        <v>10377</v>
      </c>
      <c r="F304" s="1380"/>
      <c r="G304" s="2128"/>
      <c r="H304" s="2278" t="s">
        <v>10464</v>
      </c>
      <c r="I304" s="2273" t="s">
        <v>8173</v>
      </c>
      <c r="J304" s="1315">
        <v>1</v>
      </c>
      <c r="K304" s="2310" t="e">
        <f t="shared" si="11"/>
        <v>#REF!</v>
      </c>
      <c r="L304" s="2426" t="e">
        <f>N304*#REF!</f>
        <v>#REF!</v>
      </c>
      <c r="M304" s="2270"/>
      <c r="N304" s="2426" t="e">
        <f>R304*#REF!</f>
        <v>#REF!</v>
      </c>
      <c r="O304" s="1415"/>
      <c r="R304" s="1297">
        <v>1.84</v>
      </c>
    </row>
    <row r="305" spans="1:18" s="2257" customFormat="1" ht="25.5" hidden="1">
      <c r="A305" s="2265">
        <v>0</v>
      </c>
      <c r="B305" s="2264" t="s">
        <v>8625</v>
      </c>
      <c r="C305" s="2263" t="s">
        <v>10376</v>
      </c>
      <c r="D305" s="2262" t="s">
        <v>10660</v>
      </c>
      <c r="E305" s="2262" t="s">
        <v>10375</v>
      </c>
      <c r="F305" s="1380"/>
      <c r="G305" s="2128"/>
      <c r="H305" s="2296"/>
      <c r="I305" s="2273" t="s">
        <v>8173</v>
      </c>
      <c r="J305" s="2261"/>
      <c r="K305" s="2310" t="e">
        <f t="shared" si="11"/>
        <v>#REF!</v>
      </c>
      <c r="L305" s="2270" t="e">
        <f>N305*#REF!</f>
        <v>#REF!</v>
      </c>
      <c r="M305" s="2270"/>
      <c r="N305" s="2312" t="e">
        <f>R305*#REF!+0.5</f>
        <v>#REF!</v>
      </c>
      <c r="O305" s="2260"/>
      <c r="P305" s="2259"/>
      <c r="Q305" s="2258"/>
    </row>
    <row r="306" spans="1:18">
      <c r="A306" s="136">
        <v>1</v>
      </c>
      <c r="B306" s="597" t="s">
        <v>8625</v>
      </c>
      <c r="C306" s="2129" t="s">
        <v>10461</v>
      </c>
      <c r="D306" s="1432" t="s">
        <v>5154</v>
      </c>
      <c r="E306" s="1432" t="s">
        <v>10373</v>
      </c>
      <c r="F306" s="1380"/>
      <c r="G306" s="2128"/>
      <c r="H306" s="2296" t="s">
        <v>10459</v>
      </c>
      <c r="I306" s="2273" t="s">
        <v>6690</v>
      </c>
      <c r="J306" s="1315">
        <v>5</v>
      </c>
      <c r="K306" s="2310" t="e">
        <f t="shared" si="11"/>
        <v>#REF!</v>
      </c>
      <c r="L306" s="2426" t="e">
        <f>N306*#REF!</f>
        <v>#REF!</v>
      </c>
      <c r="M306" s="2270"/>
      <c r="N306" s="2426" t="e">
        <f>R306*#REF!+0.5</f>
        <v>#REF!</v>
      </c>
      <c r="O306" s="1415"/>
      <c r="R306" s="1297">
        <v>6.98</v>
      </c>
    </row>
    <row r="307" spans="1:18">
      <c r="A307" s="136">
        <v>1</v>
      </c>
      <c r="B307" s="597" t="s">
        <v>8625</v>
      </c>
      <c r="C307" s="2129" t="s">
        <v>10374</v>
      </c>
      <c r="D307" s="1432" t="s">
        <v>5154</v>
      </c>
      <c r="E307" s="1432" t="s">
        <v>10373</v>
      </c>
      <c r="F307" s="1380"/>
      <c r="G307" s="2128"/>
      <c r="H307" s="2296" t="s">
        <v>10459</v>
      </c>
      <c r="I307" s="2273" t="s">
        <v>6690</v>
      </c>
      <c r="J307" s="1315">
        <v>1</v>
      </c>
      <c r="K307" s="2310" t="e">
        <f t="shared" si="11"/>
        <v>#REF!</v>
      </c>
      <c r="L307" s="2426" t="e">
        <f>N307*#REF!</f>
        <v>#REF!</v>
      </c>
      <c r="M307" s="2270"/>
      <c r="N307" s="2426" t="e">
        <f>R307*#REF!</f>
        <v>#REF!</v>
      </c>
      <c r="O307" s="1415"/>
      <c r="R307" s="1297">
        <v>0.97</v>
      </c>
    </row>
    <row r="308" spans="1:18" ht="25.5">
      <c r="A308" s="136">
        <v>1</v>
      </c>
      <c r="B308" s="597" t="s">
        <v>8625</v>
      </c>
      <c r="C308" s="2129" t="s">
        <v>10372</v>
      </c>
      <c r="D308" s="1432" t="s">
        <v>10661</v>
      </c>
      <c r="E308" s="1432" t="s">
        <v>10369</v>
      </c>
      <c r="F308" s="1380"/>
      <c r="G308" s="2128"/>
      <c r="H308" s="2296" t="s">
        <v>10459</v>
      </c>
      <c r="I308" s="2273" t="s">
        <v>6690</v>
      </c>
      <c r="J308" s="1315">
        <v>30</v>
      </c>
      <c r="K308" s="2310" t="e">
        <f t="shared" si="11"/>
        <v>#REF!</v>
      </c>
      <c r="L308" s="2426" t="e">
        <f>N308*#REF!</f>
        <v>#REF!</v>
      </c>
      <c r="M308" s="2270"/>
      <c r="N308" s="2426" t="e">
        <f>R308*#REF!+2</f>
        <v>#REF!</v>
      </c>
      <c r="O308" s="1415"/>
      <c r="R308" s="1297">
        <v>42.61</v>
      </c>
    </row>
    <row r="309" spans="1:18" ht="25.5">
      <c r="A309" s="136">
        <v>1</v>
      </c>
      <c r="B309" s="597" t="s">
        <v>8625</v>
      </c>
      <c r="C309" s="2129" t="s">
        <v>10371</v>
      </c>
      <c r="D309" s="1432" t="s">
        <v>10661</v>
      </c>
      <c r="E309" s="1432" t="s">
        <v>10369</v>
      </c>
      <c r="F309" s="1380"/>
      <c r="G309" s="2128"/>
      <c r="H309" s="2296" t="s">
        <v>10459</v>
      </c>
      <c r="I309" s="2273" t="s">
        <v>6690</v>
      </c>
      <c r="J309" s="1315">
        <v>5</v>
      </c>
      <c r="K309" s="2310" t="e">
        <f t="shared" si="11"/>
        <v>#REF!</v>
      </c>
      <c r="L309" s="2426" t="e">
        <f>N309*#REF!</f>
        <v>#REF!</v>
      </c>
      <c r="M309" s="2270"/>
      <c r="N309" s="2426" t="e">
        <f>R309*#REF!+0.5</f>
        <v>#REF!</v>
      </c>
      <c r="O309" s="1415"/>
      <c r="R309" s="1297">
        <v>8.5500000000000007</v>
      </c>
    </row>
    <row r="310" spans="1:18" ht="25.5">
      <c r="A310" s="136">
        <v>1</v>
      </c>
      <c r="B310" s="597" t="s">
        <v>8625</v>
      </c>
      <c r="C310" s="2129" t="s">
        <v>10370</v>
      </c>
      <c r="D310" s="1432" t="s">
        <v>10661</v>
      </c>
      <c r="E310" s="1432" t="s">
        <v>10369</v>
      </c>
      <c r="F310" s="1380"/>
      <c r="G310" s="2128"/>
      <c r="H310" s="2296" t="s">
        <v>10459</v>
      </c>
      <c r="I310" s="2273" t="s">
        <v>6690</v>
      </c>
      <c r="J310" s="1315">
        <v>1</v>
      </c>
      <c r="K310" s="2310" t="e">
        <f t="shared" si="11"/>
        <v>#REF!</v>
      </c>
      <c r="L310" s="2426" t="e">
        <f>N310*#REF!</f>
        <v>#REF!</v>
      </c>
      <c r="M310" s="2270"/>
      <c r="N310" s="2426" t="e">
        <f>R310*#REF!</f>
        <v>#REF!</v>
      </c>
      <c r="O310" s="1415"/>
      <c r="R310" s="1297">
        <v>1.27</v>
      </c>
    </row>
    <row r="311" spans="1:18">
      <c r="A311" s="136">
        <v>1</v>
      </c>
      <c r="B311" s="597" t="s">
        <v>8625</v>
      </c>
      <c r="C311" s="2129" t="s">
        <v>10368</v>
      </c>
      <c r="D311" s="1432" t="s">
        <v>6929</v>
      </c>
      <c r="E311" s="1432" t="s">
        <v>10366</v>
      </c>
      <c r="F311" s="1380"/>
      <c r="G311" s="2128"/>
      <c r="H311" s="2131" t="s">
        <v>10460</v>
      </c>
      <c r="I311" s="2273" t="s">
        <v>6690</v>
      </c>
      <c r="J311" s="1315"/>
      <c r="K311" s="2310" t="e">
        <f t="shared" si="11"/>
        <v>#REF!</v>
      </c>
      <c r="L311" s="2426" t="e">
        <f>N311*#REF!</f>
        <v>#REF!</v>
      </c>
      <c r="M311" s="2270"/>
      <c r="N311" s="2426" t="e">
        <f>R311*#REF!+0.5</f>
        <v>#REF!</v>
      </c>
      <c r="O311" s="1415"/>
      <c r="R311" s="1297">
        <v>12.88</v>
      </c>
    </row>
    <row r="312" spans="1:18">
      <c r="A312" s="136">
        <v>1</v>
      </c>
      <c r="B312" s="597" t="s">
        <v>8625</v>
      </c>
      <c r="C312" s="2129" t="s">
        <v>10367</v>
      </c>
      <c r="D312" s="1432" t="s">
        <v>6929</v>
      </c>
      <c r="E312" s="1432" t="s">
        <v>10366</v>
      </c>
      <c r="F312" s="1380"/>
      <c r="G312" s="2128"/>
      <c r="H312" s="2131" t="s">
        <v>10460</v>
      </c>
      <c r="I312" s="2273" t="s">
        <v>6690</v>
      </c>
      <c r="J312" s="1315">
        <v>1</v>
      </c>
      <c r="K312" s="2310" t="e">
        <f t="shared" si="11"/>
        <v>#REF!</v>
      </c>
      <c r="L312" s="2426" t="e">
        <f>N312*#REF!</f>
        <v>#REF!</v>
      </c>
      <c r="M312" s="2270"/>
      <c r="N312" s="2426" t="e">
        <f>R312*#REF!</f>
        <v>#REF!</v>
      </c>
      <c r="O312" s="1415"/>
      <c r="R312" s="1297">
        <v>0.34</v>
      </c>
    </row>
    <row r="313" spans="1:18">
      <c r="A313" s="136">
        <v>1</v>
      </c>
      <c r="B313" s="597" t="s">
        <v>8625</v>
      </c>
      <c r="C313" s="2129" t="s">
        <v>10365</v>
      </c>
      <c r="D313" s="1432" t="s">
        <v>10662</v>
      </c>
      <c r="E313" s="1432" t="s">
        <v>10363</v>
      </c>
      <c r="F313" s="1380"/>
      <c r="G313" s="2128"/>
      <c r="H313" s="2131" t="s">
        <v>10460</v>
      </c>
      <c r="I313" s="2273" t="s">
        <v>6690</v>
      </c>
      <c r="J313" s="1315">
        <v>30</v>
      </c>
      <c r="K313" s="2310" t="e">
        <f t="shared" si="11"/>
        <v>#REF!</v>
      </c>
      <c r="L313" s="2426" t="e">
        <f>N313*#REF!</f>
        <v>#REF!</v>
      </c>
      <c r="M313" s="2270"/>
      <c r="N313" s="2426" t="e">
        <f>R313*#REF!+0.5</f>
        <v>#REF!</v>
      </c>
      <c r="O313" s="1415"/>
      <c r="R313" s="1297">
        <v>24.51</v>
      </c>
    </row>
    <row r="314" spans="1:18">
      <c r="A314" s="136">
        <v>1</v>
      </c>
      <c r="B314" s="597" t="s">
        <v>8625</v>
      </c>
      <c r="C314" s="2129" t="s">
        <v>10364</v>
      </c>
      <c r="D314" s="1432" t="s">
        <v>10662</v>
      </c>
      <c r="E314" s="1432" t="s">
        <v>10363</v>
      </c>
      <c r="F314" s="1380"/>
      <c r="G314" s="2128"/>
      <c r="H314" s="2131" t="s">
        <v>10460</v>
      </c>
      <c r="I314" s="2273" t="s">
        <v>6690</v>
      </c>
      <c r="J314" s="1315">
        <v>25</v>
      </c>
      <c r="K314" s="2310" t="e">
        <f t="shared" si="11"/>
        <v>#REF!</v>
      </c>
      <c r="L314" s="2426" t="e">
        <f>N314*#REF!</f>
        <v>#REF!</v>
      </c>
      <c r="M314" s="2270"/>
      <c r="N314" s="2426" t="e">
        <f>R314*#REF!+2</f>
        <v>#REF!</v>
      </c>
      <c r="O314" s="1415"/>
      <c r="R314" s="1297">
        <v>45.19</v>
      </c>
    </row>
    <row r="315" spans="1:18">
      <c r="A315" s="136">
        <v>1</v>
      </c>
      <c r="B315" s="597" t="s">
        <v>8625</v>
      </c>
      <c r="C315" s="2129" t="s">
        <v>10362</v>
      </c>
      <c r="D315" s="1432" t="s">
        <v>10663</v>
      </c>
      <c r="E315" s="1432" t="s">
        <v>10360</v>
      </c>
      <c r="F315" s="1380"/>
      <c r="G315" s="2128"/>
      <c r="H315" s="2131" t="s">
        <v>10462</v>
      </c>
      <c r="I315" s="2273" t="s">
        <v>6690</v>
      </c>
      <c r="J315" s="1315">
        <v>1</v>
      </c>
      <c r="K315" s="2310" t="e">
        <f t="shared" si="11"/>
        <v>#REF!</v>
      </c>
      <c r="L315" s="2426" t="e">
        <f>N315*#REF!</f>
        <v>#REF!</v>
      </c>
      <c r="M315" s="2270"/>
      <c r="N315" s="2426" t="e">
        <f>R315*#REF!</f>
        <v>#REF!</v>
      </c>
      <c r="O315" s="1415"/>
      <c r="R315" s="1297">
        <v>45.19</v>
      </c>
    </row>
    <row r="316" spans="1:18">
      <c r="A316" s="136">
        <v>1</v>
      </c>
      <c r="B316" s="597" t="s">
        <v>8625</v>
      </c>
      <c r="C316" s="2129" t="s">
        <v>10361</v>
      </c>
      <c r="D316" s="1432" t="s">
        <v>10663</v>
      </c>
      <c r="E316" s="1432" t="s">
        <v>10360</v>
      </c>
      <c r="F316" s="1380"/>
      <c r="G316" s="2128"/>
      <c r="H316" s="2131" t="s">
        <v>10462</v>
      </c>
      <c r="I316" s="2273" t="s">
        <v>6690</v>
      </c>
      <c r="J316" s="1315">
        <v>1</v>
      </c>
      <c r="K316" s="2310" t="e">
        <f t="shared" si="11"/>
        <v>#REF!</v>
      </c>
      <c r="L316" s="2426" t="e">
        <f>N316*#REF!</f>
        <v>#REF!</v>
      </c>
      <c r="M316" s="2270"/>
      <c r="N316" s="2426" t="e">
        <f>R316*#REF!+0.5</f>
        <v>#REF!</v>
      </c>
      <c r="O316" s="1415"/>
      <c r="R316" s="1297">
        <v>1.56</v>
      </c>
    </row>
    <row r="317" spans="1:18" ht="13.5" hidden="1" customHeight="1">
      <c r="A317" s="600">
        <v>0</v>
      </c>
      <c r="B317" s="2129" t="s">
        <v>8625</v>
      </c>
      <c r="C317" s="2129" t="s">
        <v>1639</v>
      </c>
      <c r="D317" s="2130" t="s">
        <v>1633</v>
      </c>
      <c r="E317" s="594" t="s">
        <v>1637</v>
      </c>
      <c r="F317" s="1380" t="s">
        <v>1640</v>
      </c>
      <c r="G317" s="2128"/>
      <c r="H317" s="1422"/>
      <c r="I317" s="2131" t="s">
        <v>6690</v>
      </c>
      <c r="J317" s="2132">
        <v>5</v>
      </c>
      <c r="K317" s="2133">
        <f t="shared" ref="K317:K348" si="12">L317/J317</f>
        <v>33.081229560000004</v>
      </c>
      <c r="L317" s="2134">
        <f>N317*[2]коеф!$L$7</f>
        <v>165.40614780000001</v>
      </c>
      <c r="M317" s="2135"/>
      <c r="N317" s="2136">
        <f>Q317*[2]коеф!$P$33+0.5</f>
        <v>15.08492</v>
      </c>
      <c r="O317" s="544"/>
      <c r="P317" s="1296">
        <v>5.7</v>
      </c>
      <c r="Q317" s="261">
        <v>6.79</v>
      </c>
      <c r="R317" s="1297">
        <v>6.91</v>
      </c>
    </row>
    <row r="318" spans="1:18" ht="13.5" hidden="1" customHeight="1">
      <c r="A318" s="595">
        <v>0</v>
      </c>
      <c r="B318" s="597" t="s">
        <v>8619</v>
      </c>
      <c r="C318" s="1452" t="s">
        <v>1641</v>
      </c>
      <c r="D318" s="1505" t="s">
        <v>1636</v>
      </c>
      <c r="E318" s="598" t="s">
        <v>1637</v>
      </c>
      <c r="F318" s="1388" t="s">
        <v>1640</v>
      </c>
      <c r="G318" s="1506"/>
      <c r="H318" s="1506"/>
      <c r="I318" s="143" t="s">
        <v>8173</v>
      </c>
      <c r="J318" s="1329">
        <v>20</v>
      </c>
      <c r="K318" s="1390">
        <f t="shared" si="12"/>
        <v>0</v>
      </c>
      <c r="L318" s="1393">
        <f>N318*[2]коеф!$L$7</f>
        <v>0</v>
      </c>
      <c r="M318" s="1413"/>
      <c r="N318" s="1414">
        <v>0</v>
      </c>
      <c r="O318" s="1415"/>
      <c r="P318" s="1296">
        <v>1.45</v>
      </c>
    </row>
    <row r="319" spans="1:18" ht="13.5" hidden="1" customHeight="1">
      <c r="A319" s="259">
        <v>0</v>
      </c>
      <c r="B319" s="614" t="s">
        <v>8626</v>
      </c>
      <c r="C319" s="140" t="s">
        <v>1642</v>
      </c>
      <c r="D319" s="1467" t="s">
        <v>1643</v>
      </c>
      <c r="E319" s="614" t="s">
        <v>1644</v>
      </c>
      <c r="F319" s="1467" t="s">
        <v>1643</v>
      </c>
      <c r="G319" s="1502"/>
      <c r="H319" s="1502"/>
      <c r="I319" s="139" t="s">
        <v>8173</v>
      </c>
      <c r="J319" s="1322">
        <v>50</v>
      </c>
      <c r="K319" s="1371">
        <f t="shared" si="12"/>
        <v>14.101867199999999</v>
      </c>
      <c r="L319" s="1396">
        <f>N319*[2]коеф!$L$7</f>
        <v>705.09335999999996</v>
      </c>
      <c r="M319" s="1382"/>
      <c r="N319" s="1383">
        <f>P319*[2]коеф!$P$36*J319+1.5</f>
        <v>64.304000000000002</v>
      </c>
      <c r="O319" s="1359"/>
      <c r="P319" s="1296">
        <v>0.56000000000000005</v>
      </c>
    </row>
    <row r="320" spans="1:18" ht="13.5" hidden="1" customHeight="1">
      <c r="A320" s="595">
        <v>0</v>
      </c>
      <c r="B320" s="593" t="s">
        <v>8622</v>
      </c>
      <c r="C320" s="1392" t="s">
        <v>1645</v>
      </c>
      <c r="D320" s="1380" t="s">
        <v>1646</v>
      </c>
      <c r="E320" s="593" t="s">
        <v>1647</v>
      </c>
      <c r="F320" s="1380" t="s">
        <v>1646</v>
      </c>
      <c r="G320" s="1397"/>
      <c r="H320" s="1397"/>
      <c r="I320" s="1381" t="s">
        <v>6690</v>
      </c>
      <c r="J320" s="1398">
        <v>25</v>
      </c>
      <c r="K320" s="1455" t="e">
        <f t="shared" si="12"/>
        <v>#REF!</v>
      </c>
      <c r="L320" s="613" t="e">
        <f>#REF!*[2]коеф!$J$7</f>
        <v>#REF!</v>
      </c>
      <c r="M320" s="613"/>
      <c r="N320" s="1406"/>
      <c r="O320" s="1316"/>
      <c r="P320" s="1296">
        <v>0.72</v>
      </c>
    </row>
    <row r="321" spans="1:18" ht="13.5" hidden="1" customHeight="1">
      <c r="A321" s="259">
        <v>0</v>
      </c>
      <c r="B321" s="593" t="s">
        <v>8626</v>
      </c>
      <c r="C321" s="1374" t="s">
        <v>1648</v>
      </c>
      <c r="D321" s="1380" t="s">
        <v>1643</v>
      </c>
      <c r="E321" s="593" t="s">
        <v>1644</v>
      </c>
      <c r="F321" s="1380" t="s">
        <v>1643</v>
      </c>
      <c r="G321" s="1397"/>
      <c r="H321" s="1397"/>
      <c r="I321" s="1405" t="s">
        <v>6690</v>
      </c>
      <c r="J321" s="1381">
        <v>20</v>
      </c>
      <c r="K321" s="1378">
        <f t="shared" si="12"/>
        <v>15.333127049999998</v>
      </c>
      <c r="L321" s="1382">
        <f>N321*[2]коеф!$L$7</f>
        <v>306.66254099999998</v>
      </c>
      <c r="M321" s="1382"/>
      <c r="N321" s="1383">
        <f>P321*[2]коеф!$P$36*J321+1.5</f>
        <v>27.967399999999998</v>
      </c>
      <c r="O321" s="1359"/>
      <c r="P321" s="1296">
        <v>0.59</v>
      </c>
    </row>
    <row r="322" spans="1:18" ht="13.5" hidden="1" customHeight="1">
      <c r="A322" s="595">
        <v>0</v>
      </c>
      <c r="B322" s="1374" t="s">
        <v>8625</v>
      </c>
      <c r="C322" s="1375" t="s">
        <v>1649</v>
      </c>
      <c r="D322" s="1380" t="s">
        <v>1650</v>
      </c>
      <c r="E322" s="593" t="s">
        <v>1644</v>
      </c>
      <c r="F322" s="1380" t="s">
        <v>1650</v>
      </c>
      <c r="G322" s="1377"/>
      <c r="H322" s="1377"/>
      <c r="I322" s="1377" t="s">
        <v>6690</v>
      </c>
      <c r="J322" s="1377">
        <v>30</v>
      </c>
      <c r="K322" s="1378">
        <f t="shared" si="12"/>
        <v>18.412632679999998</v>
      </c>
      <c r="L322" s="1382">
        <f>N322*[2]коеф!$L$7</f>
        <v>552.37898039999993</v>
      </c>
      <c r="M322" s="1382"/>
      <c r="N322" s="607">
        <f>Q322*[2]коеф!$P$33+0.5</f>
        <v>50.376559999999998</v>
      </c>
      <c r="O322" s="544"/>
      <c r="P322" s="1296">
        <v>23.22</v>
      </c>
      <c r="Q322" s="1296">
        <v>23.22</v>
      </c>
    </row>
    <row r="323" spans="1:18" ht="13.5" hidden="1" customHeight="1">
      <c r="A323" s="595">
        <v>0</v>
      </c>
      <c r="B323" s="593" t="s">
        <v>8622</v>
      </c>
      <c r="C323" s="1392" t="s">
        <v>1651</v>
      </c>
      <c r="D323" s="1380" t="s">
        <v>1643</v>
      </c>
      <c r="E323" s="593" t="s">
        <v>1644</v>
      </c>
      <c r="F323" s="1380" t="s">
        <v>1643</v>
      </c>
      <c r="G323" s="1397"/>
      <c r="H323" s="1397"/>
      <c r="I323" s="1381" t="s">
        <v>6690</v>
      </c>
      <c r="J323" s="1398">
        <v>25</v>
      </c>
      <c r="K323" s="1455" t="e">
        <f t="shared" si="12"/>
        <v>#REF!</v>
      </c>
      <c r="L323" s="613" t="e">
        <f>#REF!*[2]коеф!$J$7</f>
        <v>#REF!</v>
      </c>
      <c r="M323" s="613"/>
      <c r="N323" s="1406"/>
      <c r="O323" s="1316"/>
      <c r="P323" s="1296">
        <v>1.08</v>
      </c>
    </row>
    <row r="324" spans="1:18" ht="13.5" hidden="1" customHeight="1">
      <c r="A324" s="600">
        <v>0</v>
      </c>
      <c r="B324" s="1374" t="s">
        <v>8625</v>
      </c>
      <c r="C324" s="1375" t="s">
        <v>1652</v>
      </c>
      <c r="D324" s="1436" t="s">
        <v>1650</v>
      </c>
      <c r="E324" s="594" t="s">
        <v>1653</v>
      </c>
      <c r="F324" s="1380" t="s">
        <v>1654</v>
      </c>
      <c r="G324" s="1402"/>
      <c r="H324" s="1402"/>
      <c r="I324" s="1377" t="s">
        <v>6690</v>
      </c>
      <c r="J324" s="1377">
        <v>30</v>
      </c>
      <c r="K324" s="1378">
        <f t="shared" si="12"/>
        <v>19.378298299999997</v>
      </c>
      <c r="L324" s="1382">
        <f>N324*[2]коеф!$L$7</f>
        <v>581.34894899999995</v>
      </c>
      <c r="M324" s="1499"/>
      <c r="N324" s="608">
        <f>Q324*[2]коеф!$P$33+0.5</f>
        <v>53.018599999999999</v>
      </c>
      <c r="O324" s="544"/>
      <c r="P324" s="1296">
        <v>23.4</v>
      </c>
      <c r="Q324" s="261">
        <v>24.45</v>
      </c>
      <c r="R324" s="1297">
        <v>22.69</v>
      </c>
    </row>
    <row r="325" spans="1:18" ht="13.5" hidden="1" customHeight="1">
      <c r="A325" s="595">
        <v>0</v>
      </c>
      <c r="B325" s="593" t="s">
        <v>8619</v>
      </c>
      <c r="C325" s="1374" t="s">
        <v>1655</v>
      </c>
      <c r="D325" s="1380" t="s">
        <v>1643</v>
      </c>
      <c r="E325" s="593"/>
      <c r="F325" s="1380" t="s">
        <v>1643</v>
      </c>
      <c r="G325" s="1397"/>
      <c r="H325" s="1397"/>
      <c r="I325" s="1377" t="s">
        <v>6690</v>
      </c>
      <c r="J325" s="1381">
        <v>20</v>
      </c>
      <c r="K325" s="1378">
        <f t="shared" si="12"/>
        <v>37.390650000000001</v>
      </c>
      <c r="L325" s="1404">
        <f>N325*[2]коеф!$L$7</f>
        <v>747.81299999999999</v>
      </c>
      <c r="M325" s="1404"/>
      <c r="N325" s="1379">
        <f>P325*[2]коеф!$P$53*J325+1</f>
        <v>68.2</v>
      </c>
      <c r="O325" s="1373"/>
      <c r="P325" s="1296">
        <v>1.6</v>
      </c>
    </row>
    <row r="326" spans="1:18" ht="13.5" hidden="1" customHeight="1">
      <c r="A326" s="595">
        <v>0</v>
      </c>
      <c r="B326" s="593" t="s">
        <v>8619</v>
      </c>
      <c r="C326" s="1374" t="s">
        <v>1656</v>
      </c>
      <c r="D326" s="1380" t="s">
        <v>1657</v>
      </c>
      <c r="E326" s="593"/>
      <c r="F326" s="1380" t="s">
        <v>1657</v>
      </c>
      <c r="G326" s="1397"/>
      <c r="H326" s="1397"/>
      <c r="I326" s="1377" t="s">
        <v>6690</v>
      </c>
      <c r="J326" s="1381">
        <v>10</v>
      </c>
      <c r="K326" s="1378">
        <f t="shared" si="12"/>
        <v>42.544200000000004</v>
      </c>
      <c r="L326" s="1404">
        <f>N326*[2]коеф!$L$7</f>
        <v>425.44200000000006</v>
      </c>
      <c r="M326" s="1404"/>
      <c r="N326" s="1379">
        <f>P326*[2]коеф!$P$53*J326+1</f>
        <v>38.800000000000004</v>
      </c>
      <c r="O326" s="1373"/>
      <c r="P326" s="1296">
        <v>1.8</v>
      </c>
    </row>
    <row r="327" spans="1:18" ht="13.5" hidden="1" customHeight="1">
      <c r="A327" s="595">
        <v>0</v>
      </c>
      <c r="B327" s="593" t="s">
        <v>8626</v>
      </c>
      <c r="C327" s="1374" t="s">
        <v>1658</v>
      </c>
      <c r="D327" s="1380" t="s">
        <v>1643</v>
      </c>
      <c r="E327" s="593" t="s">
        <v>1644</v>
      </c>
      <c r="F327" s="1380" t="s">
        <v>1643</v>
      </c>
      <c r="G327" s="1397"/>
      <c r="H327" s="1397"/>
      <c r="I327" s="1377" t="s">
        <v>6690</v>
      </c>
      <c r="J327" s="1381">
        <v>40</v>
      </c>
      <c r="K327" s="1378">
        <f t="shared" si="12"/>
        <v>17.135444100000001</v>
      </c>
      <c r="L327" s="1382">
        <f>N327*[2]коеф!$L$7</f>
        <v>685.41776400000003</v>
      </c>
      <c r="M327" s="1382"/>
      <c r="N327" s="1383">
        <f>P327*[2]коеф!$P$36*J327+1.5</f>
        <v>62.509599999999999</v>
      </c>
      <c r="O327" s="1359"/>
      <c r="P327" s="1296">
        <v>0.68</v>
      </c>
    </row>
    <row r="328" spans="1:18" ht="13.5" hidden="1" customHeight="1">
      <c r="A328" s="600">
        <v>0</v>
      </c>
      <c r="B328" s="1374" t="s">
        <v>8625</v>
      </c>
      <c r="C328" s="1375" t="s">
        <v>1659</v>
      </c>
      <c r="D328" s="1436" t="s">
        <v>1660</v>
      </c>
      <c r="E328" s="594" t="s">
        <v>1661</v>
      </c>
      <c r="F328" s="1380" t="s">
        <v>1662</v>
      </c>
      <c r="G328" s="1402"/>
      <c r="H328" s="1402"/>
      <c r="I328" s="1377" t="s">
        <v>6690</v>
      </c>
      <c r="J328" s="1377">
        <v>20</v>
      </c>
      <c r="K328" s="1378">
        <f t="shared" si="12"/>
        <v>27.371644410000005</v>
      </c>
      <c r="L328" s="1382">
        <f>N328*[2]коеф!$L$7</f>
        <v>547.43288820000009</v>
      </c>
      <c r="M328" s="1499"/>
      <c r="N328" s="608">
        <f>Q328*[2]коеф!$P$33+0.5</f>
        <v>49.925480000000007</v>
      </c>
      <c r="O328" s="544"/>
      <c r="P328" s="1296">
        <v>21.39</v>
      </c>
      <c r="Q328" s="261">
        <v>23.01</v>
      </c>
      <c r="R328" s="1297">
        <v>24.36</v>
      </c>
    </row>
    <row r="329" spans="1:18" ht="13.5" hidden="1" customHeight="1">
      <c r="A329" s="595">
        <v>0</v>
      </c>
      <c r="B329" s="1337" t="s">
        <v>8619</v>
      </c>
      <c r="C329" s="1469" t="s">
        <v>1663</v>
      </c>
      <c r="D329" s="1462" t="s">
        <v>1657</v>
      </c>
      <c r="E329" s="597"/>
      <c r="F329" s="1462" t="s">
        <v>1657</v>
      </c>
      <c r="G329" s="1507"/>
      <c r="H329" s="1507"/>
      <c r="I329" s="1508"/>
      <c r="J329" s="1342">
        <v>1</v>
      </c>
      <c r="K329" s="1471" t="e">
        <f t="shared" si="12"/>
        <v>#REF!</v>
      </c>
      <c r="L329" s="1509" t="e">
        <f>N329*[2]коеф!$L$7</f>
        <v>#REF!</v>
      </c>
      <c r="M329" s="1509"/>
      <c r="N329" s="2312" t="e">
        <f>R329*#REF!</f>
        <v>#REF!</v>
      </c>
      <c r="O329" s="1373"/>
      <c r="P329" s="1296">
        <v>2.2000000000000002</v>
      </c>
    </row>
    <row r="330" spans="1:18" ht="13.5" hidden="1" customHeight="1">
      <c r="A330" s="595">
        <v>0</v>
      </c>
      <c r="B330" s="1511" t="s">
        <v>8616</v>
      </c>
      <c r="C330" s="1512" t="s">
        <v>1664</v>
      </c>
      <c r="D330" s="1513" t="s">
        <v>1646</v>
      </c>
      <c r="E330" s="593"/>
      <c r="F330" s="1513" t="s">
        <v>1646</v>
      </c>
      <c r="G330" s="1466"/>
      <c r="H330" s="1466"/>
      <c r="I330" s="1466" t="s">
        <v>6690</v>
      </c>
      <c r="J330" s="1466">
        <v>25</v>
      </c>
      <c r="K330" s="1514" t="e">
        <f t="shared" si="12"/>
        <v>#REF!</v>
      </c>
      <c r="L330" s="543" t="e">
        <f>#REF!*[2]коеф!$J$7+15</f>
        <v>#REF!</v>
      </c>
      <c r="M330" s="543"/>
      <c r="N330" s="1515"/>
      <c r="O330" s="1359"/>
      <c r="P330" s="1516">
        <v>1.46</v>
      </c>
    </row>
    <row r="331" spans="1:18" ht="13.5" hidden="1" customHeight="1">
      <c r="A331" s="595">
        <v>0</v>
      </c>
      <c r="B331" s="140" t="s">
        <v>8616</v>
      </c>
      <c r="C331" s="1368" t="s">
        <v>1665</v>
      </c>
      <c r="D331" s="1467" t="s">
        <v>1643</v>
      </c>
      <c r="E331" s="593"/>
      <c r="F331" s="1467" t="s">
        <v>1643</v>
      </c>
      <c r="G331" s="1370"/>
      <c r="H331" s="1370"/>
      <c r="I331" s="1370" t="s">
        <v>6690</v>
      </c>
      <c r="J331" s="1370">
        <v>25</v>
      </c>
      <c r="K331" s="1371" t="e">
        <f t="shared" si="12"/>
        <v>#REF!</v>
      </c>
      <c r="L331" s="543" t="e">
        <f>#REF!*[2]коеф!$J$7+15</f>
        <v>#REF!</v>
      </c>
      <c r="M331" s="543"/>
      <c r="N331" s="1461"/>
      <c r="O331" s="1359"/>
      <c r="P331" s="1516">
        <v>39</v>
      </c>
    </row>
    <row r="332" spans="1:18" ht="13.5" hidden="1" customHeight="1">
      <c r="A332" s="618">
        <v>0</v>
      </c>
      <c r="B332" s="593" t="s">
        <v>8619</v>
      </c>
      <c r="C332" s="1374" t="s">
        <v>1666</v>
      </c>
      <c r="D332" s="1380" t="s">
        <v>1667</v>
      </c>
      <c r="E332" s="594" t="s">
        <v>1668</v>
      </c>
      <c r="F332" s="1380" t="s">
        <v>1669</v>
      </c>
      <c r="G332" s="1517"/>
      <c r="H332" s="2128"/>
      <c r="I332" s="1377" t="s">
        <v>6690</v>
      </c>
      <c r="J332" s="1381">
        <v>45</v>
      </c>
      <c r="K332" s="1378">
        <f t="shared" si="12"/>
        <v>25.950500000000002</v>
      </c>
      <c r="L332" s="1404">
        <f>N332*[2]коеф!$L$7</f>
        <v>1167.7725</v>
      </c>
      <c r="M332" s="1437"/>
      <c r="N332" s="1414">
        <f>Q332*[2]коеф!$P$53+1.5</f>
        <v>106.5</v>
      </c>
      <c r="O332" s="1415"/>
      <c r="P332" s="1296">
        <v>52</v>
      </c>
      <c r="Q332" s="261">
        <v>50</v>
      </c>
    </row>
    <row r="333" spans="1:18" ht="13.5" hidden="1" customHeight="1">
      <c r="A333" s="595">
        <v>0</v>
      </c>
      <c r="B333" s="597" t="s">
        <v>8626</v>
      </c>
      <c r="C333" s="144" t="s">
        <v>1670</v>
      </c>
      <c r="D333" s="1388" t="s">
        <v>1660</v>
      </c>
      <c r="E333" s="593" t="s">
        <v>1671</v>
      </c>
      <c r="F333" s="1388" t="s">
        <v>1660</v>
      </c>
      <c r="G333" s="1506"/>
      <c r="H333" s="1506"/>
      <c r="I333" s="143" t="s">
        <v>6690</v>
      </c>
      <c r="J333" s="1329">
        <v>20</v>
      </c>
      <c r="K333" s="1390" t="e">
        <f t="shared" si="12"/>
        <v>#REF!</v>
      </c>
      <c r="L333" s="1391" t="e">
        <f>#REF!*[2]коеф!$J$7</f>
        <v>#REF!</v>
      </c>
      <c r="M333" s="1382"/>
      <c r="N333" s="1383">
        <f>P333*[2]коеф!$P$36*J333+1.5</f>
        <v>91.22</v>
      </c>
      <c r="O333" s="1359"/>
      <c r="P333" s="1296">
        <v>2</v>
      </c>
    </row>
    <row r="334" spans="1:18" ht="13.5" hidden="1" customHeight="1">
      <c r="A334" s="595">
        <v>0</v>
      </c>
      <c r="B334" s="137" t="s">
        <v>8616</v>
      </c>
      <c r="C334" s="1353" t="s">
        <v>1672</v>
      </c>
      <c r="D334" s="1354" t="s">
        <v>1660</v>
      </c>
      <c r="E334" s="593"/>
      <c r="F334" s="1354" t="s">
        <v>1660</v>
      </c>
      <c r="G334" s="1356"/>
      <c r="H334" s="1356"/>
      <c r="I334" s="1356" t="s">
        <v>6690</v>
      </c>
      <c r="J334" s="1356">
        <v>25</v>
      </c>
      <c r="K334" s="1357" t="e">
        <f t="shared" si="12"/>
        <v>#REF!</v>
      </c>
      <c r="L334" s="543" t="e">
        <f>#REF!*[2]коеф!$J$7+15</f>
        <v>#REF!</v>
      </c>
      <c r="M334" s="543"/>
      <c r="N334" s="1358"/>
      <c r="O334" s="1359"/>
      <c r="P334" s="1360">
        <v>3</v>
      </c>
    </row>
    <row r="335" spans="1:18" ht="13.5" hidden="1" customHeight="1">
      <c r="A335" s="595">
        <v>0</v>
      </c>
      <c r="B335" s="140" t="s">
        <v>8616</v>
      </c>
      <c r="C335" s="1368" t="s">
        <v>1673</v>
      </c>
      <c r="D335" s="1467" t="s">
        <v>1674</v>
      </c>
      <c r="E335" s="614" t="s">
        <v>1675</v>
      </c>
      <c r="F335" s="1467" t="s">
        <v>1674</v>
      </c>
      <c r="G335" s="1370"/>
      <c r="H335" s="1370"/>
      <c r="I335" s="139" t="s">
        <v>8173</v>
      </c>
      <c r="J335" s="1370">
        <v>25</v>
      </c>
      <c r="K335" s="1371" t="e">
        <f t="shared" si="12"/>
        <v>#REF!</v>
      </c>
      <c r="L335" s="543" t="e">
        <f>#REF!*[2]коеф!$J$7+15</f>
        <v>#REF!</v>
      </c>
      <c r="M335" s="543"/>
      <c r="N335" s="1461"/>
      <c r="O335" s="1359"/>
      <c r="P335" s="1360">
        <v>0.68799999999999994</v>
      </c>
    </row>
    <row r="336" spans="1:18" ht="13.5" hidden="1" customHeight="1">
      <c r="A336" s="595">
        <v>0</v>
      </c>
      <c r="B336" s="144" t="s">
        <v>8616</v>
      </c>
      <c r="C336" s="1407" t="s">
        <v>1676</v>
      </c>
      <c r="D336" s="1388" t="s">
        <v>1674</v>
      </c>
      <c r="E336" s="597" t="s">
        <v>1675</v>
      </c>
      <c r="F336" s="1388" t="s">
        <v>1674</v>
      </c>
      <c r="G336" s="1389"/>
      <c r="H336" s="1389"/>
      <c r="I336" s="1389" t="s">
        <v>6690</v>
      </c>
      <c r="J336" s="1389">
        <v>25</v>
      </c>
      <c r="K336" s="1390" t="e">
        <f t="shared" si="12"/>
        <v>#REF!</v>
      </c>
      <c r="L336" s="543" t="e">
        <f>#REF!*[2]коеф!$J$7+15</f>
        <v>#REF!</v>
      </c>
      <c r="M336" s="543"/>
      <c r="N336" s="1438"/>
      <c r="O336" s="1359"/>
      <c r="P336" s="1360">
        <v>1.3520000000000001</v>
      </c>
    </row>
    <row r="337" spans="1:18" ht="13.5" hidden="1" customHeight="1">
      <c r="A337" s="595">
        <v>0</v>
      </c>
      <c r="B337" s="256" t="s">
        <v>8619</v>
      </c>
      <c r="C337" s="1353" t="s">
        <v>1677</v>
      </c>
      <c r="D337" s="1354" t="s">
        <v>1678</v>
      </c>
      <c r="E337" s="1940" t="s">
        <v>1679</v>
      </c>
      <c r="F337" s="1354" t="s">
        <v>1680</v>
      </c>
      <c r="G337" s="1356"/>
      <c r="H337" s="1356"/>
      <c r="I337" s="259" t="s">
        <v>5402</v>
      </c>
      <c r="J337" s="1356">
        <v>120</v>
      </c>
      <c r="K337" s="1357">
        <f t="shared" si="12"/>
        <v>0</v>
      </c>
      <c r="L337" s="1386">
        <f>N337*[2]коеф!$L$7</f>
        <v>0</v>
      </c>
      <c r="M337" s="1387"/>
      <c r="N337" s="1448">
        <v>0</v>
      </c>
      <c r="O337" s="1415"/>
      <c r="P337" s="1296">
        <v>70</v>
      </c>
    </row>
    <row r="338" spans="1:18" ht="13.5" hidden="1" customHeight="1">
      <c r="A338" s="595">
        <v>0</v>
      </c>
      <c r="B338" s="256" t="s">
        <v>8619</v>
      </c>
      <c r="C338" s="1353" t="s">
        <v>1681</v>
      </c>
      <c r="D338" s="1385" t="s">
        <v>1682</v>
      </c>
      <c r="E338" s="258" t="s">
        <v>1683</v>
      </c>
      <c r="F338" s="1354" t="s">
        <v>1684</v>
      </c>
      <c r="G338" s="1356"/>
      <c r="H338" s="1356"/>
      <c r="I338" s="259" t="s">
        <v>5402</v>
      </c>
      <c r="J338" s="1356">
        <v>32</v>
      </c>
      <c r="K338" s="1357">
        <f t="shared" si="12"/>
        <v>22.101328124999998</v>
      </c>
      <c r="L338" s="1386">
        <f>N338*[2]коеф!$L$7</f>
        <v>707.24249999999995</v>
      </c>
      <c r="M338" s="1387"/>
      <c r="N338" s="1448">
        <f>Q338*[2]коеф!$P$53+1.5</f>
        <v>64.5</v>
      </c>
      <c r="O338" s="1415"/>
      <c r="P338" s="1296">
        <v>46</v>
      </c>
      <c r="Q338" s="261">
        <v>30</v>
      </c>
    </row>
    <row r="339" spans="1:18" ht="13.5" hidden="1" customHeight="1">
      <c r="A339" s="595">
        <v>0</v>
      </c>
      <c r="B339" s="1374" t="s">
        <v>8616</v>
      </c>
      <c r="C339" s="1375" t="s">
        <v>1685</v>
      </c>
      <c r="D339" s="1380" t="s">
        <v>1686</v>
      </c>
      <c r="E339" s="593"/>
      <c r="F339" s="1380" t="s">
        <v>1686</v>
      </c>
      <c r="G339" s="1389"/>
      <c r="H339" s="1377"/>
      <c r="I339" s="1405" t="s">
        <v>8173</v>
      </c>
      <c r="J339" s="1377">
        <v>25</v>
      </c>
      <c r="K339" s="1378" t="e">
        <f t="shared" si="12"/>
        <v>#REF!</v>
      </c>
      <c r="L339" s="543" t="e">
        <f>#REF!*[2]коеф!$J$7+15</f>
        <v>#REF!</v>
      </c>
      <c r="M339" s="543"/>
      <c r="N339" s="1383"/>
      <c r="O339" s="1359"/>
      <c r="P339" s="1360">
        <v>3.54</v>
      </c>
    </row>
    <row r="340" spans="1:18" ht="13.5" hidden="1" customHeight="1">
      <c r="A340" s="600">
        <v>0</v>
      </c>
      <c r="B340" s="137" t="s">
        <v>8625</v>
      </c>
      <c r="C340" s="1353" t="s">
        <v>1687</v>
      </c>
      <c r="D340" s="1385" t="s">
        <v>1688</v>
      </c>
      <c r="E340" s="594" t="s">
        <v>1689</v>
      </c>
      <c r="F340" s="1380" t="s">
        <v>1690</v>
      </c>
      <c r="G340" s="1518"/>
      <c r="H340" s="1518"/>
      <c r="I340" s="1356" t="s">
        <v>6690</v>
      </c>
      <c r="J340" s="1356">
        <v>30</v>
      </c>
      <c r="K340" s="1357">
        <f t="shared" si="12"/>
        <v>13.108750190800002</v>
      </c>
      <c r="L340" s="1384">
        <f>N340*[2]коеф!$J$7</f>
        <v>393.26250572400005</v>
      </c>
      <c r="M340" s="1464"/>
      <c r="N340" s="567">
        <f>Q340*[2]коеф!$P$33+0.5</f>
        <v>47.047160000000005</v>
      </c>
      <c r="O340" s="544"/>
      <c r="P340" s="1296">
        <v>20.72</v>
      </c>
      <c r="Q340" s="261">
        <v>21.67</v>
      </c>
      <c r="R340" s="1297">
        <v>20.059999999999999</v>
      </c>
    </row>
    <row r="341" spans="1:18" ht="13.5" hidden="1" customHeight="1">
      <c r="A341" s="595">
        <v>0</v>
      </c>
      <c r="B341" s="597" t="s">
        <v>8622</v>
      </c>
      <c r="C341" s="1519" t="s">
        <v>1691</v>
      </c>
      <c r="D341" s="1416" t="s">
        <v>5594</v>
      </c>
      <c r="E341" s="593" t="s">
        <v>1692</v>
      </c>
      <c r="F341" s="1416" t="s">
        <v>5594</v>
      </c>
      <c r="G341" s="1520"/>
      <c r="H341" s="1506"/>
      <c r="I341" s="1329" t="s">
        <v>6690</v>
      </c>
      <c r="J341" s="1521">
        <v>25</v>
      </c>
      <c r="K341" s="1522" t="e">
        <f t="shared" si="12"/>
        <v>#REF!</v>
      </c>
      <c r="L341" s="617" t="e">
        <f>#REF!*[2]коеф!$J$7</f>
        <v>#REF!</v>
      </c>
      <c r="M341" s="617"/>
      <c r="N341" s="1336"/>
      <c r="O341" s="1316"/>
      <c r="P341" s="1400">
        <v>0.76</v>
      </c>
    </row>
    <row r="342" spans="1:18" ht="13.5" hidden="1" customHeight="1">
      <c r="A342" s="595">
        <v>0</v>
      </c>
      <c r="B342" s="140" t="s">
        <v>8616</v>
      </c>
      <c r="C342" s="1368" t="s">
        <v>1693</v>
      </c>
      <c r="D342" s="1467" t="s">
        <v>1694</v>
      </c>
      <c r="E342" s="593"/>
      <c r="F342" s="1467" t="s">
        <v>1694</v>
      </c>
      <c r="G342" s="1356"/>
      <c r="H342" s="1370"/>
      <c r="I342" s="1370" t="s">
        <v>6690</v>
      </c>
      <c r="J342" s="1370">
        <v>25</v>
      </c>
      <c r="K342" s="1371" t="e">
        <f t="shared" si="12"/>
        <v>#REF!</v>
      </c>
      <c r="L342" s="543" t="e">
        <f>#REF!*[2]коеф!$J$7+15</f>
        <v>#REF!</v>
      </c>
      <c r="M342" s="543"/>
      <c r="N342" s="1461"/>
      <c r="O342" s="1359"/>
      <c r="P342" s="1360">
        <v>2.54</v>
      </c>
    </row>
    <row r="343" spans="1:18" ht="13.5" hidden="1" customHeight="1">
      <c r="A343" s="618">
        <v>0</v>
      </c>
      <c r="B343" s="593" t="s">
        <v>8619</v>
      </c>
      <c r="C343" s="1523" t="s">
        <v>1695</v>
      </c>
      <c r="D343" s="1524" t="s">
        <v>1696</v>
      </c>
      <c r="E343" s="594" t="s">
        <v>1697</v>
      </c>
      <c r="F343" s="1376" t="s">
        <v>1698</v>
      </c>
      <c r="G343" s="1525"/>
      <c r="H343" s="1402"/>
      <c r="I343" s="1377" t="s">
        <v>6690</v>
      </c>
      <c r="J343" s="1377">
        <v>30</v>
      </c>
      <c r="K343" s="1378">
        <f t="shared" si="12"/>
        <v>0</v>
      </c>
      <c r="L343" s="1404">
        <f>N343*[2]коеф!$L$7</f>
        <v>0</v>
      </c>
      <c r="M343" s="1437"/>
      <c r="N343" s="1448">
        <v>0</v>
      </c>
      <c r="O343" s="1415"/>
      <c r="P343" s="1296">
        <v>1.2</v>
      </c>
    </row>
    <row r="344" spans="1:18" ht="13.5" hidden="1" customHeight="1">
      <c r="A344" s="595">
        <v>0</v>
      </c>
      <c r="B344" s="144" t="s">
        <v>8616</v>
      </c>
      <c r="C344" s="1407" t="s">
        <v>1699</v>
      </c>
      <c r="D344" s="1388" t="s">
        <v>1688</v>
      </c>
      <c r="E344" s="593"/>
      <c r="F344" s="1388" t="s">
        <v>1688</v>
      </c>
      <c r="G344" s="1356"/>
      <c r="H344" s="1389"/>
      <c r="I344" s="143" t="s">
        <v>8173</v>
      </c>
      <c r="J344" s="1389">
        <v>25</v>
      </c>
      <c r="K344" s="1390" t="e">
        <f t="shared" si="12"/>
        <v>#REF!</v>
      </c>
      <c r="L344" s="543" t="e">
        <f>#REF!*[2]коеф!$J$7+15</f>
        <v>#REF!</v>
      </c>
      <c r="M344" s="543"/>
      <c r="N344" s="1438"/>
      <c r="O344" s="1359"/>
      <c r="P344" s="1360">
        <v>1.3</v>
      </c>
    </row>
    <row r="345" spans="1:18" ht="13.5" hidden="1" customHeight="1">
      <c r="A345" s="595">
        <v>0</v>
      </c>
      <c r="B345" s="137" t="s">
        <v>8616</v>
      </c>
      <c r="C345" s="1353" t="s">
        <v>1700</v>
      </c>
      <c r="D345" s="1354" t="s">
        <v>1688</v>
      </c>
      <c r="E345" s="593"/>
      <c r="F345" s="1354" t="s">
        <v>1688</v>
      </c>
      <c r="G345" s="1356"/>
      <c r="H345" s="1356"/>
      <c r="I345" s="1356" t="s">
        <v>6690</v>
      </c>
      <c r="J345" s="1356">
        <v>25</v>
      </c>
      <c r="K345" s="1357" t="e">
        <f t="shared" si="12"/>
        <v>#REF!</v>
      </c>
      <c r="L345" s="543" t="e">
        <f>#REF!*[2]коеф!$J$7+15</f>
        <v>#REF!</v>
      </c>
      <c r="M345" s="543"/>
      <c r="N345" s="1358"/>
      <c r="O345" s="1359"/>
      <c r="P345" s="1360">
        <v>1.82</v>
      </c>
    </row>
    <row r="346" spans="1:18" ht="13.5" hidden="1" customHeight="1">
      <c r="A346" s="595">
        <v>0</v>
      </c>
      <c r="B346" s="614" t="s">
        <v>8622</v>
      </c>
      <c r="C346" s="1321" t="s">
        <v>1701</v>
      </c>
      <c r="D346" s="207" t="s">
        <v>1702</v>
      </c>
      <c r="E346" s="614" t="s">
        <v>1703</v>
      </c>
      <c r="F346" s="207" t="s">
        <v>1702</v>
      </c>
      <c r="G346" s="1322"/>
      <c r="H346" s="1322"/>
      <c r="I346" s="604" t="s">
        <v>5402</v>
      </c>
      <c r="J346" s="1322">
        <v>50</v>
      </c>
      <c r="K346" s="1442" t="e">
        <f t="shared" si="12"/>
        <v>#REF!</v>
      </c>
      <c r="L346" s="606" t="e">
        <f>#REF!*[2]коеф!$J$7</f>
        <v>#REF!</v>
      </c>
      <c r="M346" s="606"/>
      <c r="N346" s="1323"/>
      <c r="O346" s="1316"/>
      <c r="P346" s="1400">
        <v>15</v>
      </c>
    </row>
    <row r="347" spans="1:18" s="261" customFormat="1" ht="13.5" hidden="1" customHeight="1">
      <c r="A347" s="595">
        <v>0</v>
      </c>
      <c r="B347" s="597" t="s">
        <v>8622</v>
      </c>
      <c r="C347" s="1327" t="s">
        <v>1704</v>
      </c>
      <c r="D347" s="598" t="s">
        <v>1702</v>
      </c>
      <c r="E347" s="597" t="s">
        <v>1703</v>
      </c>
      <c r="F347" s="598" t="s">
        <v>1702</v>
      </c>
      <c r="G347" s="1329"/>
      <c r="H347" s="1329"/>
      <c r="I347" s="600" t="s">
        <v>5402</v>
      </c>
      <c r="J347" s="1329">
        <v>100</v>
      </c>
      <c r="K347" s="1522" t="e">
        <f t="shared" si="12"/>
        <v>#REF!</v>
      </c>
      <c r="L347" s="617" t="e">
        <f>#REF!*[2]коеф!$J$7</f>
        <v>#REF!</v>
      </c>
      <c r="M347" s="617"/>
      <c r="N347" s="1336"/>
      <c r="O347" s="1316"/>
      <c r="P347" s="1400">
        <v>20</v>
      </c>
      <c r="R347" s="1312"/>
    </row>
    <row r="348" spans="1:18" ht="13.5" customHeight="1">
      <c r="A348" s="595">
        <v>1</v>
      </c>
      <c r="B348" s="140" t="s">
        <v>8615</v>
      </c>
      <c r="C348" s="1368" t="s">
        <v>1705</v>
      </c>
      <c r="D348" s="141" t="s">
        <v>1702</v>
      </c>
      <c r="E348" s="208" t="s">
        <v>1706</v>
      </c>
      <c r="F348" s="1445" t="s">
        <v>1707</v>
      </c>
      <c r="G348" s="139"/>
      <c r="H348" s="139"/>
      <c r="I348" s="139" t="s">
        <v>5402</v>
      </c>
      <c r="J348" s="1370">
        <v>50</v>
      </c>
      <c r="K348" s="1371">
        <f t="shared" si="12"/>
        <v>10.215629969999998</v>
      </c>
      <c r="L348" s="2438">
        <f>N348*[2]коеф!$L$7</f>
        <v>510.78149849999994</v>
      </c>
      <c r="M348" s="1447"/>
      <c r="N348" s="2438">
        <f>Q348*[2]коеф!$P$29+1</f>
        <v>46.582899999999995</v>
      </c>
      <c r="O348" s="1415"/>
      <c r="P348" s="1296">
        <v>20.9</v>
      </c>
      <c r="Q348" s="1296">
        <v>20.9</v>
      </c>
    </row>
    <row r="349" spans="1:18" ht="13.5" hidden="1" customHeight="1">
      <c r="A349" s="600">
        <v>0</v>
      </c>
      <c r="B349" s="144" t="s">
        <v>8625</v>
      </c>
      <c r="C349" s="1407">
        <v>495038</v>
      </c>
      <c r="D349" s="145" t="s">
        <v>1702</v>
      </c>
      <c r="E349" s="208" t="s">
        <v>1703</v>
      </c>
      <c r="F349" s="1444" t="s">
        <v>1708</v>
      </c>
      <c r="G349" s="143"/>
      <c r="H349" s="143"/>
      <c r="I349" s="600" t="s">
        <v>5402</v>
      </c>
      <c r="J349" s="1389">
        <v>50</v>
      </c>
      <c r="K349" s="1390">
        <f t="shared" ref="K349:K380" si="13">L349/J349</f>
        <v>10.656602796000001</v>
      </c>
      <c r="L349" s="1391">
        <f>N349*[2]коеф!$L$7</f>
        <v>532.8301398000001</v>
      </c>
      <c r="M349" s="1449"/>
      <c r="N349" s="609">
        <f>Q349*[2]коеф!$P$33+0.5</f>
        <v>48.593720000000005</v>
      </c>
      <c r="O349" s="544"/>
      <c r="P349" s="1296">
        <v>22.39</v>
      </c>
      <c r="Q349" s="1296">
        <v>22.39</v>
      </c>
    </row>
    <row r="350" spans="1:18" ht="13.5" hidden="1" customHeight="1">
      <c r="A350" s="595">
        <v>0</v>
      </c>
      <c r="B350" s="137" t="s">
        <v>8615</v>
      </c>
      <c r="C350" s="1353" t="s">
        <v>1709</v>
      </c>
      <c r="D350" s="258" t="s">
        <v>1702</v>
      </c>
      <c r="E350" s="593"/>
      <c r="F350" s="258" t="s">
        <v>1702</v>
      </c>
      <c r="G350" s="136"/>
      <c r="H350" s="136"/>
      <c r="I350" s="136" t="s">
        <v>5402</v>
      </c>
      <c r="J350" s="1356">
        <v>20</v>
      </c>
      <c r="K350" s="1357">
        <f t="shared" si="13"/>
        <v>32.6945598</v>
      </c>
      <c r="L350" s="1386">
        <f>N350*[2]коеф!$L$7</f>
        <v>653.89119600000004</v>
      </c>
      <c r="M350" s="1386"/>
      <c r="N350" s="1394">
        <f>P350*[2]коеф!$P$27+1.5</f>
        <v>59.634399999999999</v>
      </c>
      <c r="O350" s="1373"/>
      <c r="P350" s="1296">
        <v>11.84</v>
      </c>
    </row>
    <row r="351" spans="1:18" ht="13.5" hidden="1" customHeight="1">
      <c r="A351" s="595">
        <v>0</v>
      </c>
      <c r="B351" s="137" t="s">
        <v>8616</v>
      </c>
      <c r="C351" s="1353" t="s">
        <v>1710</v>
      </c>
      <c r="D351" s="258" t="s">
        <v>1702</v>
      </c>
      <c r="E351" s="593"/>
      <c r="F351" s="258" t="s">
        <v>1702</v>
      </c>
      <c r="G351" s="136"/>
      <c r="H351" s="136"/>
      <c r="I351" s="1356" t="s">
        <v>5402</v>
      </c>
      <c r="J351" s="1356">
        <v>50</v>
      </c>
      <c r="K351" s="1357" t="e">
        <f t="shared" si="13"/>
        <v>#REF!</v>
      </c>
      <c r="L351" s="543" t="e">
        <f>#REF!*[2]коеф!$J$7+15</f>
        <v>#REF!</v>
      </c>
      <c r="M351" s="543"/>
      <c r="N351" s="1358"/>
      <c r="O351" s="1359"/>
      <c r="P351" s="1360">
        <v>46.5</v>
      </c>
    </row>
    <row r="352" spans="1:18" s="261" customFormat="1" ht="13.5" hidden="1" customHeight="1">
      <c r="A352" s="595">
        <v>0</v>
      </c>
      <c r="B352" s="1526" t="s">
        <v>8625</v>
      </c>
      <c r="C352" s="1527">
        <v>401045</v>
      </c>
      <c r="D352" s="1528" t="s">
        <v>1711</v>
      </c>
      <c r="E352" s="593"/>
      <c r="F352" s="258" t="s">
        <v>1702</v>
      </c>
      <c r="G352" s="136"/>
      <c r="H352" s="136"/>
      <c r="I352" s="1529" t="s">
        <v>5402</v>
      </c>
      <c r="J352" s="1530">
        <v>20</v>
      </c>
      <c r="K352" s="1531">
        <f t="shared" si="13"/>
        <v>0.27412500000000001</v>
      </c>
      <c r="L352" s="1532">
        <f>N352*[2]коеф!$L$7</f>
        <v>5.4824999999999999</v>
      </c>
      <c r="M352" s="1533"/>
      <c r="N352" s="1534">
        <f>Q352*[2]коеф!$P$33+0.5</f>
        <v>0.5</v>
      </c>
      <c r="O352" s="1535"/>
      <c r="P352" s="1536">
        <v>13.78</v>
      </c>
      <c r="R352" s="1312"/>
    </row>
    <row r="353" spans="1:18" s="261" customFormat="1" ht="13.5" hidden="1" customHeight="1">
      <c r="A353" s="595">
        <v>0</v>
      </c>
      <c r="B353" s="137" t="s">
        <v>8625</v>
      </c>
      <c r="C353" s="1353" t="s">
        <v>1712</v>
      </c>
      <c r="D353" s="1439" t="s">
        <v>1713</v>
      </c>
      <c r="E353" s="593"/>
      <c r="F353" s="1439" t="s">
        <v>1713</v>
      </c>
      <c r="G353" s="136"/>
      <c r="H353" s="136"/>
      <c r="I353" s="1356" t="s">
        <v>6690</v>
      </c>
      <c r="J353" s="1356">
        <v>30</v>
      </c>
      <c r="K353" s="1357">
        <f t="shared" si="13"/>
        <v>20.964188180000001</v>
      </c>
      <c r="L353" s="1384">
        <f>N353*[2]коеф!$L$7</f>
        <v>628.92564540000001</v>
      </c>
      <c r="M353" s="1391"/>
      <c r="N353" s="607">
        <f>Q353*[2]коеф!$P$33+0.5</f>
        <v>57.357559999999999</v>
      </c>
      <c r="O353" s="544"/>
      <c r="P353" s="1296">
        <v>24.93</v>
      </c>
      <c r="Q353" s="261">
        <v>26.47</v>
      </c>
      <c r="R353" s="1312"/>
    </row>
    <row r="354" spans="1:18" ht="13.5" hidden="1" customHeight="1">
      <c r="A354" s="595">
        <v>0</v>
      </c>
      <c r="B354" s="140" t="s">
        <v>8616</v>
      </c>
      <c r="C354" s="1368" t="s">
        <v>1714</v>
      </c>
      <c r="D354" s="1445" t="s">
        <v>1713</v>
      </c>
      <c r="E354" s="593"/>
      <c r="F354" s="1445" t="s">
        <v>1713</v>
      </c>
      <c r="G354" s="139"/>
      <c r="H354" s="139"/>
      <c r="I354" s="1370" t="s">
        <v>6690</v>
      </c>
      <c r="J354" s="1370">
        <v>25</v>
      </c>
      <c r="K354" s="1371" t="e">
        <f t="shared" si="13"/>
        <v>#REF!</v>
      </c>
      <c r="L354" s="543" t="e">
        <f>#REF!*[2]коеф!$J$7+15</f>
        <v>#REF!</v>
      </c>
      <c r="M354" s="543"/>
      <c r="N354" s="1461"/>
      <c r="O354" s="1359"/>
      <c r="P354" s="1360">
        <v>1.46</v>
      </c>
    </row>
    <row r="355" spans="1:18" ht="13.5" hidden="1" customHeight="1">
      <c r="A355" s="595">
        <v>0</v>
      </c>
      <c r="B355" s="140" t="s">
        <v>8619</v>
      </c>
      <c r="C355" s="1537" t="s">
        <v>1715</v>
      </c>
      <c r="D355" s="1538" t="s">
        <v>1716</v>
      </c>
      <c r="E355" s="207" t="s">
        <v>1717</v>
      </c>
      <c r="F355" s="1445" t="s">
        <v>1718</v>
      </c>
      <c r="G355" s="139"/>
      <c r="H355" s="1405"/>
      <c r="I355" s="1389" t="s">
        <v>8173</v>
      </c>
      <c r="J355" s="1370">
        <v>10</v>
      </c>
      <c r="K355" s="1371">
        <f t="shared" si="13"/>
        <v>0</v>
      </c>
      <c r="L355" s="1446">
        <f>N355*[2]коеф!$L$7</f>
        <v>0</v>
      </c>
      <c r="M355" s="1447"/>
      <c r="N355" s="1448">
        <v>0</v>
      </c>
      <c r="O355" s="1415"/>
      <c r="P355" s="1296">
        <v>20</v>
      </c>
    </row>
    <row r="356" spans="1:18" ht="13.5" hidden="1" customHeight="1">
      <c r="A356" s="595">
        <v>0</v>
      </c>
      <c r="B356" s="1374" t="s">
        <v>8619</v>
      </c>
      <c r="C356" s="1375" t="s">
        <v>1715</v>
      </c>
      <c r="D356" s="1454" t="s">
        <v>1719</v>
      </c>
      <c r="E356" s="593"/>
      <c r="F356" s="1454" t="s">
        <v>1719</v>
      </c>
      <c r="G356" s="1405"/>
      <c r="H356" s="1405"/>
      <c r="I356" s="1405" t="s">
        <v>8173</v>
      </c>
      <c r="J356" s="1377">
        <v>10</v>
      </c>
      <c r="K356" s="1378">
        <f t="shared" si="13"/>
        <v>51.75480000000001</v>
      </c>
      <c r="L356" s="1404">
        <f>N356*[2]коеф!$L$7</f>
        <v>517.54800000000012</v>
      </c>
      <c r="M356" s="1404"/>
      <c r="N356" s="1379">
        <f>P356*[2]коеф!$P$53*J356+1</f>
        <v>47.20000000000001</v>
      </c>
      <c r="O356" s="1373"/>
      <c r="P356" s="1296">
        <v>2.2000000000000002</v>
      </c>
    </row>
    <row r="357" spans="1:18" ht="13.5" hidden="1" customHeight="1">
      <c r="A357" s="595">
        <v>0</v>
      </c>
      <c r="B357" s="144" t="s">
        <v>8619</v>
      </c>
      <c r="C357" s="1407" t="s">
        <v>1720</v>
      </c>
      <c r="D357" s="1444" t="s">
        <v>1721</v>
      </c>
      <c r="E357" s="597"/>
      <c r="F357" s="1444" t="s">
        <v>1721</v>
      </c>
      <c r="G357" s="143"/>
      <c r="H357" s="143"/>
      <c r="I357" s="1389" t="s">
        <v>6690</v>
      </c>
      <c r="J357" s="1389">
        <v>10</v>
      </c>
      <c r="K357" s="1390">
        <f t="shared" si="13"/>
        <v>77.083949999999987</v>
      </c>
      <c r="L357" s="1393">
        <f>N357*[2]коеф!$L$7</f>
        <v>770.83949999999993</v>
      </c>
      <c r="M357" s="1393"/>
      <c r="N357" s="1418">
        <f>P357*[2]коеф!$P$53*J357+1</f>
        <v>70.3</v>
      </c>
      <c r="O357" s="1373"/>
      <c r="P357" s="1296">
        <v>3.3</v>
      </c>
    </row>
    <row r="358" spans="1:18" ht="13.5" hidden="1" customHeight="1">
      <c r="A358" s="595">
        <v>0</v>
      </c>
      <c r="B358" s="140" t="s">
        <v>8619</v>
      </c>
      <c r="C358" s="1368" t="s">
        <v>1722</v>
      </c>
      <c r="D358" s="1428" t="s">
        <v>1723</v>
      </c>
      <c r="E358" s="207" t="s">
        <v>1724</v>
      </c>
      <c r="F358" s="1467" t="s">
        <v>1725</v>
      </c>
      <c r="G358" s="139"/>
      <c r="H358" s="1405"/>
      <c r="I358" s="1389" t="s">
        <v>8173</v>
      </c>
      <c r="J358" s="1370">
        <v>20</v>
      </c>
      <c r="K358" s="1371">
        <f t="shared" si="13"/>
        <v>23.848875</v>
      </c>
      <c r="L358" s="1386">
        <f>N358*[2]коеф!$L$7</f>
        <v>476.97750000000002</v>
      </c>
      <c r="M358" s="1387"/>
      <c r="N358" s="1539">
        <f>Q358*[2]коеф!$P$53+1.5</f>
        <v>43.5</v>
      </c>
      <c r="O358" s="1415"/>
      <c r="P358" s="1296">
        <v>67</v>
      </c>
      <c r="Q358" s="261">
        <v>20</v>
      </c>
    </row>
    <row r="359" spans="1:18" ht="13.5" hidden="1" customHeight="1">
      <c r="A359" s="259">
        <v>0</v>
      </c>
      <c r="B359" s="593" t="s">
        <v>8626</v>
      </c>
      <c r="C359" s="1374" t="s">
        <v>1726</v>
      </c>
      <c r="D359" s="1380" t="s">
        <v>1723</v>
      </c>
      <c r="E359" s="593" t="s">
        <v>1727</v>
      </c>
      <c r="F359" s="1380" t="s">
        <v>1723</v>
      </c>
      <c r="G359" s="1397"/>
      <c r="H359" s="1397"/>
      <c r="I359" s="1405" t="s">
        <v>6690</v>
      </c>
      <c r="J359" s="1381">
        <v>25</v>
      </c>
      <c r="K359" s="1378">
        <f t="shared" si="13"/>
        <v>34.352358150000008</v>
      </c>
      <c r="L359" s="1382">
        <f>N359*[2]коеф!$L$7</f>
        <v>858.80895375000011</v>
      </c>
      <c r="M359" s="1382"/>
      <c r="N359" s="1383">
        <f>P359*[2]коеф!$P$36*J359+1.5</f>
        <v>78.322750000000013</v>
      </c>
      <c r="O359" s="1359"/>
      <c r="P359" s="1296">
        <v>1.37</v>
      </c>
    </row>
    <row r="360" spans="1:18" ht="13.5" hidden="1" customHeight="1">
      <c r="A360" s="595">
        <v>0</v>
      </c>
      <c r="B360" s="1374" t="s">
        <v>8619</v>
      </c>
      <c r="C360" s="1375" t="s">
        <v>1728</v>
      </c>
      <c r="D360" s="1380" t="s">
        <v>1723</v>
      </c>
      <c r="E360" s="593"/>
      <c r="F360" s="1380" t="s">
        <v>1723</v>
      </c>
      <c r="G360" s="1405"/>
      <c r="H360" s="1405"/>
      <c r="I360" s="1405" t="s">
        <v>8173</v>
      </c>
      <c r="J360" s="1377">
        <v>10</v>
      </c>
      <c r="K360" s="1378">
        <f t="shared" si="13"/>
        <v>31.634025000000001</v>
      </c>
      <c r="L360" s="1404">
        <f>N360*[2]коеф!$L$7</f>
        <v>316.34025000000003</v>
      </c>
      <c r="M360" s="1404"/>
      <c r="N360" s="1379">
        <f>P360*[2]коеф!$P$53*J360+0.5</f>
        <v>28.850000000000005</v>
      </c>
      <c r="O360" s="1373"/>
      <c r="P360" s="1296">
        <v>1.35</v>
      </c>
    </row>
    <row r="361" spans="1:18" ht="13.5" hidden="1" customHeight="1">
      <c r="A361" s="595">
        <v>0</v>
      </c>
      <c r="B361" s="144" t="s">
        <v>8619</v>
      </c>
      <c r="C361" s="1407" t="s">
        <v>1729</v>
      </c>
      <c r="D361" s="1388" t="s">
        <v>1723</v>
      </c>
      <c r="E361" s="597"/>
      <c r="F361" s="1388" t="s">
        <v>1723</v>
      </c>
      <c r="G361" s="143"/>
      <c r="H361" s="143"/>
      <c r="I361" s="143" t="s">
        <v>5402</v>
      </c>
      <c r="J361" s="1389">
        <v>10</v>
      </c>
      <c r="K361" s="1390">
        <f t="shared" si="13"/>
        <v>47.149500000000003</v>
      </c>
      <c r="L361" s="1393">
        <f>N361*[2]коеф!$L$7</f>
        <v>471.495</v>
      </c>
      <c r="M361" s="1393"/>
      <c r="N361" s="1418">
        <f>P361*[2]коеф!$P$53+1</f>
        <v>43</v>
      </c>
      <c r="O361" s="1373"/>
      <c r="P361" s="1296">
        <v>20</v>
      </c>
    </row>
    <row r="362" spans="1:18" ht="13.5" hidden="1" customHeight="1">
      <c r="A362" s="259">
        <v>0</v>
      </c>
      <c r="B362" s="614" t="s">
        <v>8626</v>
      </c>
      <c r="C362" s="140" t="s">
        <v>1730</v>
      </c>
      <c r="D362" s="1467" t="s">
        <v>1731</v>
      </c>
      <c r="E362" s="614" t="s">
        <v>1732</v>
      </c>
      <c r="F362" s="1467" t="s">
        <v>1731</v>
      </c>
      <c r="G362" s="1502"/>
      <c r="H362" s="1502"/>
      <c r="I362" s="139" t="s">
        <v>6690</v>
      </c>
      <c r="J362" s="1322">
        <v>25</v>
      </c>
      <c r="K362" s="1371">
        <f t="shared" si="13"/>
        <v>48.371220299999997</v>
      </c>
      <c r="L362" s="1396">
        <f>N362*[2]коеф!$L$7</f>
        <v>1209.2805074999999</v>
      </c>
      <c r="M362" s="1382"/>
      <c r="N362" s="1383">
        <f>P362*[2]коеф!$P$36*J362+1.5</f>
        <v>110.2855</v>
      </c>
      <c r="O362" s="1359"/>
      <c r="P362" s="1296">
        <v>1.94</v>
      </c>
    </row>
    <row r="363" spans="1:18" ht="13.5" hidden="1" customHeight="1">
      <c r="A363" s="595">
        <v>0</v>
      </c>
      <c r="B363" s="144" t="s">
        <v>8619</v>
      </c>
      <c r="C363" s="1452" t="s">
        <v>1733</v>
      </c>
      <c r="D363" s="1505" t="s">
        <v>1734</v>
      </c>
      <c r="E363" s="598" t="s">
        <v>1735</v>
      </c>
      <c r="F363" s="1388" t="s">
        <v>1736</v>
      </c>
      <c r="G363" s="1506"/>
      <c r="H363" s="1506"/>
      <c r="I363" s="143" t="s">
        <v>6690</v>
      </c>
      <c r="J363" s="1329">
        <v>20</v>
      </c>
      <c r="K363" s="1390">
        <f t="shared" si="13"/>
        <v>0</v>
      </c>
      <c r="L363" s="1393">
        <f>N363*[2]коеф!$L$7</f>
        <v>0</v>
      </c>
      <c r="M363" s="1413"/>
      <c r="N363" s="1448">
        <v>0</v>
      </c>
      <c r="O363" s="1415"/>
      <c r="P363" s="1296">
        <v>2.2000000000000002</v>
      </c>
    </row>
    <row r="364" spans="1:18" ht="13.5" customHeight="1">
      <c r="A364" s="595">
        <v>1</v>
      </c>
      <c r="B364" s="140" t="s">
        <v>8615</v>
      </c>
      <c r="C364" s="1368" t="s">
        <v>1737</v>
      </c>
      <c r="D364" s="1428" t="s">
        <v>1738</v>
      </c>
      <c r="E364" s="582" t="s">
        <v>1739</v>
      </c>
      <c r="F364" s="1467" t="s">
        <v>1740</v>
      </c>
      <c r="G364" s="1370"/>
      <c r="H364" s="1370"/>
      <c r="I364" s="139" t="s">
        <v>5402</v>
      </c>
      <c r="J364" s="1370">
        <v>150</v>
      </c>
      <c r="K364" s="1371">
        <f t="shared" si="13"/>
        <v>1.3598281300000001</v>
      </c>
      <c r="L364" s="2438">
        <f>N364*[2]коеф!$L$7</f>
        <v>203.97421950000003</v>
      </c>
      <c r="M364" s="1437"/>
      <c r="N364" s="2438">
        <f>Q364*[2]коеф!$P$29+0.5</f>
        <v>18.602300000000003</v>
      </c>
      <c r="O364" s="1415"/>
      <c r="P364" s="1296">
        <v>8.3000000000000007</v>
      </c>
      <c r="Q364" s="1296">
        <v>8.3000000000000007</v>
      </c>
    </row>
    <row r="365" spans="1:18" ht="13.5" hidden="1" customHeight="1">
      <c r="A365" s="600">
        <v>0</v>
      </c>
      <c r="B365" s="1374" t="s">
        <v>8625</v>
      </c>
      <c r="C365" s="1375">
        <v>495016</v>
      </c>
      <c r="D365" s="1436" t="s">
        <v>1741</v>
      </c>
      <c r="E365" s="594" t="s">
        <v>1742</v>
      </c>
      <c r="F365" s="1380" t="s">
        <v>1743</v>
      </c>
      <c r="G365" s="1377"/>
      <c r="H365" s="1377"/>
      <c r="I365" s="1405" t="s">
        <v>5402</v>
      </c>
      <c r="J365" s="1377">
        <v>500</v>
      </c>
      <c r="K365" s="1378">
        <f t="shared" si="13"/>
        <v>0.76559735280000007</v>
      </c>
      <c r="L365" s="1382">
        <f>N365*[2]коеф!$L$7</f>
        <v>382.79867640000003</v>
      </c>
      <c r="M365" s="1499"/>
      <c r="N365" s="608">
        <f>Q365*[2]коеф!$P$33+0.5</f>
        <v>34.910960000000003</v>
      </c>
      <c r="O365" s="544"/>
      <c r="P365" s="1296">
        <v>16.02</v>
      </c>
      <c r="Q365" s="1296">
        <v>16.02</v>
      </c>
    </row>
    <row r="366" spans="1:18" ht="13.5" hidden="1" customHeight="1">
      <c r="A366" s="595">
        <v>0</v>
      </c>
      <c r="B366" s="593" t="s">
        <v>8622</v>
      </c>
      <c r="C366" s="1540" t="s">
        <v>1744</v>
      </c>
      <c r="D366" s="1376" t="s">
        <v>1741</v>
      </c>
      <c r="E366" s="593" t="s">
        <v>1742</v>
      </c>
      <c r="F366" s="1376" t="s">
        <v>1741</v>
      </c>
      <c r="G366" s="1381"/>
      <c r="H366" s="1381"/>
      <c r="I366" s="595" t="s">
        <v>5402</v>
      </c>
      <c r="J366" s="1381">
        <v>500</v>
      </c>
      <c r="K366" s="1455" t="e">
        <f t="shared" si="13"/>
        <v>#REF!</v>
      </c>
      <c r="L366" s="613" t="e">
        <f>#REF!*[2]коеф!$L$7</f>
        <v>#REF!</v>
      </c>
      <c r="M366" s="613"/>
      <c r="N366" s="1406"/>
      <c r="O366" s="1316"/>
      <c r="P366" s="1296">
        <v>25</v>
      </c>
    </row>
    <row r="367" spans="1:18" ht="13.5" customHeight="1">
      <c r="A367" s="595">
        <v>1</v>
      </c>
      <c r="B367" s="144" t="s">
        <v>8615</v>
      </c>
      <c r="C367" s="1407" t="s">
        <v>1745</v>
      </c>
      <c r="D367" s="1432" t="s">
        <v>1738</v>
      </c>
      <c r="E367" s="599" t="s">
        <v>1739</v>
      </c>
      <c r="F367" s="1380" t="s">
        <v>1746</v>
      </c>
      <c r="G367" s="1389"/>
      <c r="H367" s="1389"/>
      <c r="I367" s="143" t="s">
        <v>5402</v>
      </c>
      <c r="J367" s="1389">
        <v>500</v>
      </c>
      <c r="K367" s="1390">
        <f t="shared" si="13"/>
        <v>0.90872152409999996</v>
      </c>
      <c r="L367" s="2430">
        <f>N367*[2]коеф!$L$7</f>
        <v>454.36076205000001</v>
      </c>
      <c r="M367" s="1437"/>
      <c r="N367" s="2431">
        <f>Q367*[2]коеф!$P$29+0.5</f>
        <v>41.437370000000001</v>
      </c>
      <c r="O367" s="1415"/>
      <c r="P367" s="1400">
        <v>18.77</v>
      </c>
      <c r="Q367" s="1400">
        <v>18.77</v>
      </c>
    </row>
    <row r="368" spans="1:18" ht="13.5" hidden="1" customHeight="1">
      <c r="A368" s="595">
        <v>0</v>
      </c>
      <c r="B368" s="137" t="s">
        <v>8616</v>
      </c>
      <c r="C368" s="1353" t="s">
        <v>1747</v>
      </c>
      <c r="D368" s="1354" t="s">
        <v>1741</v>
      </c>
      <c r="E368" s="593" t="s">
        <v>1742</v>
      </c>
      <c r="F368" s="1354" t="s">
        <v>1741</v>
      </c>
      <c r="G368" s="1356"/>
      <c r="H368" s="1356"/>
      <c r="I368" s="1356" t="s">
        <v>5402</v>
      </c>
      <c r="J368" s="1356">
        <v>500</v>
      </c>
      <c r="K368" s="1357" t="e">
        <f t="shared" si="13"/>
        <v>#REF!</v>
      </c>
      <c r="L368" s="543" t="e">
        <f>#REF!*[2]коеф!$J$7+15</f>
        <v>#REF!</v>
      </c>
      <c r="M368" s="543"/>
      <c r="N368" s="1438"/>
      <c r="O368" s="1359"/>
      <c r="P368" s="1516">
        <v>40</v>
      </c>
    </row>
    <row r="369" spans="1:18" ht="13.5" hidden="1" customHeight="1">
      <c r="A369" s="595">
        <v>0</v>
      </c>
      <c r="B369" s="137" t="s">
        <v>8625</v>
      </c>
      <c r="C369" s="1353">
        <v>495015</v>
      </c>
      <c r="D369" s="1354" t="s">
        <v>1741</v>
      </c>
      <c r="E369" s="593" t="s">
        <v>1742</v>
      </c>
      <c r="F369" s="1354" t="s">
        <v>1741</v>
      </c>
      <c r="G369" s="1356"/>
      <c r="H369" s="1356"/>
      <c r="I369" s="136" t="s">
        <v>5402</v>
      </c>
      <c r="J369" s="1356">
        <v>150</v>
      </c>
      <c r="K369" s="1357">
        <f t="shared" si="13"/>
        <v>1.5046757800000001</v>
      </c>
      <c r="L369" s="1384">
        <f>N369*[2]коеф!$L$7</f>
        <v>225.701367</v>
      </c>
      <c r="M369" s="1391"/>
      <c r="N369" s="607">
        <f>Q369*[2]коеф!$P$33+0.5</f>
        <v>20.5838</v>
      </c>
      <c r="O369" s="544"/>
      <c r="P369" s="1400">
        <v>9.35</v>
      </c>
      <c r="Q369" s="1400">
        <v>9.35</v>
      </c>
    </row>
    <row r="370" spans="1:18" ht="13.5" hidden="1" customHeight="1">
      <c r="A370" s="595">
        <v>0</v>
      </c>
      <c r="B370" s="137" t="s">
        <v>8616</v>
      </c>
      <c r="C370" s="1353" t="s">
        <v>1748</v>
      </c>
      <c r="D370" s="1354" t="s">
        <v>1741</v>
      </c>
      <c r="E370" s="593" t="s">
        <v>1742</v>
      </c>
      <c r="F370" s="1354" t="s">
        <v>1741</v>
      </c>
      <c r="G370" s="1356"/>
      <c r="H370" s="1356"/>
      <c r="I370" s="1356" t="s">
        <v>5402</v>
      </c>
      <c r="J370" s="1356">
        <v>100</v>
      </c>
      <c r="K370" s="1357" t="e">
        <f t="shared" si="13"/>
        <v>#REF!</v>
      </c>
      <c r="L370" s="543" t="e">
        <f>#REF!*[2]коеф!$J$7+15</f>
        <v>#REF!</v>
      </c>
      <c r="M370" s="543"/>
      <c r="N370" s="1358"/>
      <c r="O370" s="1359"/>
      <c r="P370" s="1516">
        <v>14.5</v>
      </c>
    </row>
    <row r="371" spans="1:18" s="261" customFormat="1" ht="13.5" hidden="1" customHeight="1">
      <c r="A371" s="595">
        <v>0</v>
      </c>
      <c r="B371" s="256" t="s">
        <v>8622</v>
      </c>
      <c r="C371" s="1317" t="s">
        <v>1749</v>
      </c>
      <c r="D371" s="1441" t="s">
        <v>1741</v>
      </c>
      <c r="E371" s="593" t="s">
        <v>1742</v>
      </c>
      <c r="F371" s="1441" t="s">
        <v>1741</v>
      </c>
      <c r="G371" s="1319"/>
      <c r="H371" s="1319"/>
      <c r="I371" s="259" t="s">
        <v>5402</v>
      </c>
      <c r="J371" s="1319">
        <v>100</v>
      </c>
      <c r="K371" s="1541" t="e">
        <f t="shared" si="13"/>
        <v>#REF!</v>
      </c>
      <c r="L371" s="566" t="e">
        <f>#REF!*[2]коеф!$L$7</f>
        <v>#REF!</v>
      </c>
      <c r="M371" s="566"/>
      <c r="N371" s="1320"/>
      <c r="O371" s="1316"/>
      <c r="P371" s="1296">
        <v>15</v>
      </c>
      <c r="R371" s="1312"/>
    </row>
    <row r="372" spans="1:18" ht="13.5" customHeight="1">
      <c r="A372" s="595">
        <v>1</v>
      </c>
      <c r="B372" s="140" t="s">
        <v>8615</v>
      </c>
      <c r="C372" s="1368" t="s">
        <v>1750</v>
      </c>
      <c r="D372" s="1428" t="s">
        <v>1751</v>
      </c>
      <c r="E372" s="207" t="s">
        <v>1752</v>
      </c>
      <c r="F372" s="1467" t="s">
        <v>1753</v>
      </c>
      <c r="G372" s="1370"/>
      <c r="H372" s="1370"/>
      <c r="I372" s="139" t="s">
        <v>5402</v>
      </c>
      <c r="J372" s="1370">
        <v>100</v>
      </c>
      <c r="K372" s="1371">
        <f t="shared" si="13"/>
        <v>4.8592811985000006</v>
      </c>
      <c r="L372" s="2438">
        <f>N372*[2]коеф!$L$7</f>
        <v>485.92811985000003</v>
      </c>
      <c r="M372" s="1447"/>
      <c r="N372" s="2438">
        <f>Q372*[2]коеф!$P$29+0.5</f>
        <v>44.316290000000002</v>
      </c>
      <c r="O372" s="1415"/>
      <c r="P372" s="1296">
        <v>20.09</v>
      </c>
      <c r="Q372" s="1296">
        <v>20.09</v>
      </c>
    </row>
    <row r="373" spans="1:18" ht="13.5" hidden="1" customHeight="1">
      <c r="A373" s="600">
        <v>0</v>
      </c>
      <c r="B373" s="144" t="s">
        <v>8625</v>
      </c>
      <c r="C373" s="1407">
        <v>401040</v>
      </c>
      <c r="D373" s="1432" t="s">
        <v>1754</v>
      </c>
      <c r="E373" s="598" t="s">
        <v>1755</v>
      </c>
      <c r="F373" s="1388" t="s">
        <v>1756</v>
      </c>
      <c r="G373" s="1389"/>
      <c r="H373" s="1389"/>
      <c r="I373" s="143" t="s">
        <v>5402</v>
      </c>
      <c r="J373" s="1389">
        <v>100</v>
      </c>
      <c r="K373" s="1390">
        <f t="shared" si="13"/>
        <v>5.5803165720000001</v>
      </c>
      <c r="L373" s="1391">
        <f>N373*[2]коеф!$L$7</f>
        <v>558.03165720000004</v>
      </c>
      <c r="M373" s="1449"/>
      <c r="N373" s="609">
        <f>Q373*[2]коеф!$P$33+0.5</f>
        <v>50.892080000000007</v>
      </c>
      <c r="O373" s="544"/>
      <c r="P373" s="1296">
        <v>23.46</v>
      </c>
      <c r="Q373" s="1296">
        <v>23.46</v>
      </c>
    </row>
    <row r="374" spans="1:18" ht="13.5" hidden="1" customHeight="1">
      <c r="A374" s="595">
        <v>0</v>
      </c>
      <c r="B374" s="137" t="s">
        <v>8625</v>
      </c>
      <c r="C374" s="1353" t="s">
        <v>1757</v>
      </c>
      <c r="D374" s="1354" t="s">
        <v>1758</v>
      </c>
      <c r="E374" s="593" t="s">
        <v>1759</v>
      </c>
      <c r="F374" s="1354" t="s">
        <v>1758</v>
      </c>
      <c r="G374" s="1356"/>
      <c r="H374" s="1356"/>
      <c r="I374" s="136"/>
      <c r="J374" s="1356">
        <v>5</v>
      </c>
      <c r="K374" s="1357">
        <f t="shared" si="13"/>
        <v>19.844544719999998</v>
      </c>
      <c r="L374" s="1384">
        <f>N374*[2]коеф!$L$7</f>
        <v>99.222723599999995</v>
      </c>
      <c r="M374" s="1391"/>
      <c r="N374" s="607">
        <f>Q374*[2]коеф!$P$33+0.5</f>
        <v>9.0490399999999998</v>
      </c>
      <c r="O374" s="544"/>
      <c r="P374" s="1296">
        <v>3.98</v>
      </c>
      <c r="Q374" s="1296">
        <v>3.98</v>
      </c>
    </row>
    <row r="375" spans="1:18" ht="13.5" customHeight="1">
      <c r="A375" s="595">
        <v>1</v>
      </c>
      <c r="B375" s="140" t="s">
        <v>8615</v>
      </c>
      <c r="C375" s="1368" t="s">
        <v>1760</v>
      </c>
      <c r="D375" s="1428" t="s">
        <v>1761</v>
      </c>
      <c r="E375" s="207" t="s">
        <v>1762</v>
      </c>
      <c r="F375" s="1467" t="s">
        <v>1763</v>
      </c>
      <c r="G375" s="1370"/>
      <c r="H375" s="1370"/>
      <c r="I375" s="139" t="s">
        <v>5402</v>
      </c>
      <c r="J375" s="1370">
        <v>250</v>
      </c>
      <c r="K375" s="1371">
        <f t="shared" si="13"/>
        <v>0.6370151838</v>
      </c>
      <c r="L375" s="2438">
        <f>N375*[2]коеф!$L$7</f>
        <v>159.25379595000001</v>
      </c>
      <c r="M375" s="1447"/>
      <c r="N375" s="2438">
        <f>Q375*[2]коеф!$P$29+0.5</f>
        <v>14.52383</v>
      </c>
      <c r="O375" s="1415"/>
      <c r="P375" s="1296">
        <v>6.43</v>
      </c>
      <c r="Q375" s="1296">
        <v>6.43</v>
      </c>
    </row>
    <row r="376" spans="1:18" ht="13.5" hidden="1" customHeight="1">
      <c r="A376" s="595">
        <v>0</v>
      </c>
      <c r="B376" s="1503" t="s">
        <v>8625</v>
      </c>
      <c r="C376" s="1523">
        <v>401075</v>
      </c>
      <c r="D376" s="1504" t="s">
        <v>1764</v>
      </c>
      <c r="E376" s="208" t="s">
        <v>1765</v>
      </c>
      <c r="F376" s="1380" t="s">
        <v>1766</v>
      </c>
      <c r="G376" s="1377"/>
      <c r="H376" s="1377"/>
      <c r="I376" s="1542" t="s">
        <v>5402</v>
      </c>
      <c r="J376" s="1543">
        <v>1500</v>
      </c>
      <c r="K376" s="1544">
        <f t="shared" si="13"/>
        <v>3.6549999999999998E-3</v>
      </c>
      <c r="L376" s="1545">
        <f>N376*[2]коеф!$L$7</f>
        <v>5.4824999999999999</v>
      </c>
      <c r="M376" s="1546"/>
      <c r="N376" s="1534">
        <f>Q376*[2]коеф!$P$33+0.5</f>
        <v>0.5</v>
      </c>
      <c r="O376" s="1535"/>
      <c r="P376" s="1536">
        <v>38</v>
      </c>
    </row>
    <row r="377" spans="1:18" ht="13.5" hidden="1" customHeight="1">
      <c r="A377" s="600">
        <v>0</v>
      </c>
      <c r="B377" s="1374" t="s">
        <v>8625</v>
      </c>
      <c r="C377" s="1375">
        <v>497073</v>
      </c>
      <c r="D377" s="1436" t="s">
        <v>1764</v>
      </c>
      <c r="E377" s="208" t="s">
        <v>1765</v>
      </c>
      <c r="F377" s="1380" t="s">
        <v>1766</v>
      </c>
      <c r="G377" s="1377"/>
      <c r="H377" s="1377"/>
      <c r="I377" s="1405" t="s">
        <v>5402</v>
      </c>
      <c r="J377" s="1377">
        <v>150</v>
      </c>
      <c r="K377" s="1378">
        <f t="shared" si="13"/>
        <v>1.506245968</v>
      </c>
      <c r="L377" s="1382">
        <f>N377*[2]коеф!$L$7</f>
        <v>225.93689520000001</v>
      </c>
      <c r="M377" s="1499"/>
      <c r="N377" s="608">
        <f>Q377*[2]коеф!$P$33+0.5</f>
        <v>20.60528</v>
      </c>
      <c r="O377" s="544"/>
      <c r="P377" s="1296">
        <v>9.36</v>
      </c>
      <c r="Q377" s="1296">
        <v>9.36</v>
      </c>
    </row>
    <row r="378" spans="1:18" ht="13.5" customHeight="1">
      <c r="A378" s="595">
        <v>1</v>
      </c>
      <c r="B378" s="144" t="s">
        <v>8615</v>
      </c>
      <c r="C378" s="1407" t="s">
        <v>1767</v>
      </c>
      <c r="D378" s="1432" t="s">
        <v>1761</v>
      </c>
      <c r="E378" s="598" t="s">
        <v>1768</v>
      </c>
      <c r="F378" s="1388" t="s">
        <v>1769</v>
      </c>
      <c r="G378" s="1389"/>
      <c r="H378" s="1389"/>
      <c r="I378" s="143" t="s">
        <v>5402</v>
      </c>
      <c r="J378" s="1389">
        <v>1500</v>
      </c>
      <c r="K378" s="1390">
        <f t="shared" si="13"/>
        <v>0.19353744009999999</v>
      </c>
      <c r="L378" s="2430">
        <f>N378*[2]коеф!$L$7</f>
        <v>290.30616014999998</v>
      </c>
      <c r="M378" s="1413"/>
      <c r="N378" s="2431">
        <f>Q378*[2]коеф!$P$29+0.5</f>
        <v>26.475709999999999</v>
      </c>
      <c r="O378" s="1415"/>
      <c r="P378" s="1296">
        <v>11.91</v>
      </c>
      <c r="Q378" s="1296">
        <v>11.91</v>
      </c>
    </row>
    <row r="379" spans="1:18" ht="13.5" hidden="1" customHeight="1">
      <c r="A379" s="259">
        <v>0</v>
      </c>
      <c r="B379" s="614" t="s">
        <v>8626</v>
      </c>
      <c r="C379" s="140" t="s">
        <v>1770</v>
      </c>
      <c r="D379" s="1369" t="s">
        <v>1771</v>
      </c>
      <c r="E379" s="614" t="s">
        <v>1772</v>
      </c>
      <c r="F379" s="1369" t="s">
        <v>1771</v>
      </c>
      <c r="G379" s="1502"/>
      <c r="H379" s="1502"/>
      <c r="I379" s="139" t="s">
        <v>8173</v>
      </c>
      <c r="J379" s="1322">
        <v>20</v>
      </c>
      <c r="K379" s="1371">
        <f t="shared" si="13"/>
        <v>9.9223381499999981</v>
      </c>
      <c r="L379" s="1396">
        <f>N379*[2]коеф!$L$7</f>
        <v>198.44676299999998</v>
      </c>
      <c r="M379" s="1382"/>
      <c r="N379" s="1383">
        <f>P379*[2]коеф!$P$36*J379+1.5</f>
        <v>18.098199999999999</v>
      </c>
      <c r="O379" s="1359"/>
      <c r="P379" s="1296">
        <v>0.37</v>
      </c>
    </row>
    <row r="380" spans="1:18" ht="13.5" hidden="1" customHeight="1">
      <c r="A380" s="259">
        <v>0</v>
      </c>
      <c r="B380" s="593" t="s">
        <v>8626</v>
      </c>
      <c r="C380" s="1374" t="s">
        <v>1773</v>
      </c>
      <c r="D380" s="1376" t="s">
        <v>1771</v>
      </c>
      <c r="E380" s="593" t="s">
        <v>1772</v>
      </c>
      <c r="F380" s="1376" t="s">
        <v>1771</v>
      </c>
      <c r="G380" s="1397"/>
      <c r="H380" s="1397"/>
      <c r="I380" s="1405" t="s">
        <v>8173</v>
      </c>
      <c r="J380" s="1381">
        <v>50</v>
      </c>
      <c r="K380" s="1378">
        <f t="shared" si="13"/>
        <v>9.1829681999999995</v>
      </c>
      <c r="L380" s="1382">
        <f>N380*[2]коеф!$L$7</f>
        <v>459.14840999999996</v>
      </c>
      <c r="M380" s="1382"/>
      <c r="N380" s="1383">
        <f>P380*[2]коеф!$P$36*J380+1.5</f>
        <v>41.873999999999995</v>
      </c>
      <c r="O380" s="1359"/>
      <c r="P380" s="1296">
        <v>0.36</v>
      </c>
    </row>
    <row r="381" spans="1:18" ht="13.5" hidden="1" customHeight="1">
      <c r="A381" s="259">
        <v>0</v>
      </c>
      <c r="B381" s="593" t="s">
        <v>8626</v>
      </c>
      <c r="C381" s="1374" t="s">
        <v>1774</v>
      </c>
      <c r="D381" s="1376" t="s">
        <v>1771</v>
      </c>
      <c r="E381" s="593" t="s">
        <v>1772</v>
      </c>
      <c r="F381" s="1376" t="s">
        <v>1771</v>
      </c>
      <c r="G381" s="1397"/>
      <c r="H381" s="1397"/>
      <c r="I381" s="1405" t="s">
        <v>6690</v>
      </c>
      <c r="J381" s="1381">
        <v>20</v>
      </c>
      <c r="K381" s="1378">
        <f t="shared" ref="K381:K390" si="14">L381/J381</f>
        <v>10.660172999999999</v>
      </c>
      <c r="L381" s="1382">
        <f>N381*[2]коеф!$L$7</f>
        <v>213.20345999999998</v>
      </c>
      <c r="M381" s="1382"/>
      <c r="N381" s="1383">
        <f>P381*[2]коеф!$P$36*J381+1.5</f>
        <v>19.443999999999999</v>
      </c>
      <c r="O381" s="1359"/>
      <c r="P381" s="1296">
        <v>0.4</v>
      </c>
    </row>
    <row r="382" spans="1:18" ht="13.5" hidden="1" customHeight="1">
      <c r="A382" s="600">
        <v>0</v>
      </c>
      <c r="B382" s="144" t="s">
        <v>8625</v>
      </c>
      <c r="C382" s="1407" t="s">
        <v>1775</v>
      </c>
      <c r="D382" s="1408" t="s">
        <v>1771</v>
      </c>
      <c r="E382" s="208" t="s">
        <v>1776</v>
      </c>
      <c r="F382" s="1416" t="s">
        <v>1777</v>
      </c>
      <c r="G382" s="1389"/>
      <c r="H382" s="1389"/>
      <c r="I382" s="143" t="s">
        <v>6690</v>
      </c>
      <c r="J382" s="1389">
        <v>30</v>
      </c>
      <c r="K382" s="1390">
        <f t="shared" si="14"/>
        <v>11.23687352</v>
      </c>
      <c r="L382" s="1391">
        <f>N382*[2]коеф!$L$7</f>
        <v>337.10620560000001</v>
      </c>
      <c r="M382" s="1449"/>
      <c r="N382" s="607">
        <f>Q382*[2]коеф!$P$33+0.5</f>
        <v>30.743840000000002</v>
      </c>
      <c r="O382" s="544"/>
      <c r="P382" s="1400">
        <v>13.37</v>
      </c>
      <c r="Q382" s="261">
        <v>14.08</v>
      </c>
      <c r="R382" s="1297">
        <v>12.88</v>
      </c>
    </row>
    <row r="383" spans="1:18" ht="13.5" hidden="1" customHeight="1">
      <c r="A383" s="595">
        <v>0</v>
      </c>
      <c r="B383" s="256" t="s">
        <v>8626</v>
      </c>
      <c r="C383" s="137" t="s">
        <v>1778</v>
      </c>
      <c r="D383" s="1441" t="s">
        <v>1771</v>
      </c>
      <c r="E383" s="593" t="s">
        <v>1779</v>
      </c>
      <c r="F383" s="1441" t="s">
        <v>1771</v>
      </c>
      <c r="G383" s="1520"/>
      <c r="H383" s="1520"/>
      <c r="I383" s="136" t="s">
        <v>6690</v>
      </c>
      <c r="J383" s="1319">
        <v>40</v>
      </c>
      <c r="K383" s="1357">
        <f t="shared" si="14"/>
        <v>14.921939549999999</v>
      </c>
      <c r="L383" s="1384">
        <f>N383*[2]коеф!$L$7</f>
        <v>596.87758199999996</v>
      </c>
      <c r="M383" s="1382"/>
      <c r="N383" s="1383">
        <f>P383*[2]коеф!$P$36*J383+1.5</f>
        <v>54.434799999999996</v>
      </c>
      <c r="O383" s="1359"/>
      <c r="P383" s="1296">
        <v>0.59</v>
      </c>
    </row>
    <row r="384" spans="1:18" ht="13.5" hidden="1" customHeight="1">
      <c r="A384" s="595">
        <v>0</v>
      </c>
      <c r="B384" s="137" t="s">
        <v>8616</v>
      </c>
      <c r="C384" s="1353" t="s">
        <v>1780</v>
      </c>
      <c r="D384" s="1354" t="s">
        <v>6929</v>
      </c>
      <c r="E384" s="593"/>
      <c r="F384" s="1354" t="s">
        <v>6929</v>
      </c>
      <c r="G384" s="1356"/>
      <c r="H384" s="1356"/>
      <c r="I384" s="1356" t="s">
        <v>6690</v>
      </c>
      <c r="J384" s="1356">
        <v>25</v>
      </c>
      <c r="K384" s="1357" t="e">
        <f t="shared" si="14"/>
        <v>#REF!</v>
      </c>
      <c r="L384" s="543" t="e">
        <f>#REF!*[2]коеф!$J$7+15</f>
        <v>#REF!</v>
      </c>
      <c r="M384" s="543"/>
      <c r="N384" s="1358"/>
      <c r="O384" s="1359"/>
      <c r="P384" s="1360">
        <v>0.94</v>
      </c>
    </row>
    <row r="385" spans="1:19" ht="13.5" hidden="1" customHeight="1">
      <c r="A385" s="595">
        <v>0</v>
      </c>
      <c r="B385" s="614" t="s">
        <v>8622</v>
      </c>
      <c r="C385" s="1395" t="s">
        <v>1781</v>
      </c>
      <c r="D385" s="1369" t="s">
        <v>6929</v>
      </c>
      <c r="E385" s="593" t="s">
        <v>1782</v>
      </c>
      <c r="F385" s="1369" t="s">
        <v>6929</v>
      </c>
      <c r="G385" s="1502"/>
      <c r="H385" s="1502"/>
      <c r="I385" s="1322" t="s">
        <v>6690</v>
      </c>
      <c r="J385" s="1547">
        <v>25</v>
      </c>
      <c r="K385" s="1442" t="e">
        <f t="shared" si="14"/>
        <v>#REF!</v>
      </c>
      <c r="L385" s="606" t="e">
        <f>#REF!*[2]коеф!$L$7</f>
        <v>#REF!</v>
      </c>
      <c r="M385" s="606"/>
      <c r="N385" s="1323"/>
      <c r="O385" s="1316"/>
      <c r="P385" s="1400">
        <v>0.95</v>
      </c>
    </row>
    <row r="386" spans="1:19" ht="13.5" hidden="1" customHeight="1">
      <c r="A386" s="259">
        <v>0</v>
      </c>
      <c r="B386" s="614" t="s">
        <v>8626</v>
      </c>
      <c r="C386" s="140" t="s">
        <v>1783</v>
      </c>
      <c r="D386" s="1467" t="s">
        <v>1784</v>
      </c>
      <c r="E386" s="614" t="s">
        <v>1785</v>
      </c>
      <c r="F386" s="1467" t="s">
        <v>1784</v>
      </c>
      <c r="G386" s="1502"/>
      <c r="H386" s="1502"/>
      <c r="I386" s="139" t="s">
        <v>8173</v>
      </c>
      <c r="J386" s="1322">
        <v>50</v>
      </c>
      <c r="K386" s="1371">
        <f t="shared" si="14"/>
        <v>10.412692949999999</v>
      </c>
      <c r="L386" s="1396">
        <f>N386*[2]коеф!$L$7</f>
        <v>520.63464749999991</v>
      </c>
      <c r="M386" s="1382"/>
      <c r="N386" s="1383">
        <f>P386*[2]коеф!$P$36*J386+1.5</f>
        <v>47.481499999999997</v>
      </c>
      <c r="O386" s="1359"/>
      <c r="P386" s="1296">
        <v>0.41</v>
      </c>
    </row>
    <row r="387" spans="1:19" ht="13.5" hidden="1" customHeight="1">
      <c r="A387" s="259">
        <v>0</v>
      </c>
      <c r="B387" s="593" t="s">
        <v>8626</v>
      </c>
      <c r="C387" s="1374" t="s">
        <v>1786</v>
      </c>
      <c r="D387" s="1380" t="s">
        <v>1787</v>
      </c>
      <c r="E387" s="593" t="s">
        <v>1788</v>
      </c>
      <c r="F387" s="1380" t="s">
        <v>1787</v>
      </c>
      <c r="G387" s="1397"/>
      <c r="H387" s="1397"/>
      <c r="I387" s="1405" t="s">
        <v>8173</v>
      </c>
      <c r="J387" s="1381">
        <v>50</v>
      </c>
      <c r="K387" s="1378">
        <f t="shared" si="14"/>
        <v>10.658637899999999</v>
      </c>
      <c r="L387" s="1382">
        <f>N387*[2]коеф!$L$7</f>
        <v>532.93189499999994</v>
      </c>
      <c r="M387" s="1382"/>
      <c r="N387" s="1383">
        <f>P387*[2]коеф!$P$36*J387+1.5</f>
        <v>48.602999999999994</v>
      </c>
      <c r="O387" s="1359"/>
      <c r="P387" s="1296">
        <v>0.42</v>
      </c>
    </row>
    <row r="388" spans="1:19" s="261" customFormat="1" ht="13.5" hidden="1" customHeight="1">
      <c r="A388" s="595">
        <v>0</v>
      </c>
      <c r="B388" s="593" t="s">
        <v>8626</v>
      </c>
      <c r="C388" s="1374" t="s">
        <v>1789</v>
      </c>
      <c r="D388" s="1380" t="s">
        <v>1787</v>
      </c>
      <c r="E388" s="593" t="s">
        <v>1788</v>
      </c>
      <c r="F388" s="1380" t="s">
        <v>1787</v>
      </c>
      <c r="G388" s="1397"/>
      <c r="H388" s="1397"/>
      <c r="I388" s="1405" t="s">
        <v>6690</v>
      </c>
      <c r="J388" s="1381">
        <v>40</v>
      </c>
      <c r="K388" s="1378">
        <f t="shared" si="14"/>
        <v>16.889499149999999</v>
      </c>
      <c r="L388" s="1382">
        <f>N388*[2]коеф!$L$7</f>
        <v>675.57996600000001</v>
      </c>
      <c r="M388" s="1382"/>
      <c r="N388" s="1383">
        <f>P388*[2]коеф!$P$36*J388+1.5</f>
        <v>61.612400000000001</v>
      </c>
      <c r="O388" s="1359"/>
      <c r="P388" s="1296">
        <v>0.67</v>
      </c>
      <c r="R388" s="1548"/>
      <c r="S388" s="1548"/>
    </row>
    <row r="389" spans="1:19" ht="13.5" hidden="1" customHeight="1">
      <c r="A389" s="259">
        <v>0</v>
      </c>
      <c r="B389" s="593" t="s">
        <v>8626</v>
      </c>
      <c r="C389" s="1374" t="s">
        <v>1790</v>
      </c>
      <c r="D389" s="1380" t="s">
        <v>1787</v>
      </c>
      <c r="E389" s="593" t="s">
        <v>1788</v>
      </c>
      <c r="F389" s="1380" t="s">
        <v>1787</v>
      </c>
      <c r="G389" s="1397"/>
      <c r="H389" s="1397"/>
      <c r="I389" s="1405" t="s">
        <v>6690</v>
      </c>
      <c r="J389" s="1381">
        <v>20</v>
      </c>
      <c r="K389" s="1378">
        <f t="shared" si="14"/>
        <v>13.1196225</v>
      </c>
      <c r="L389" s="1382">
        <f>N389*[2]коеф!$L$7</f>
        <v>262.39245</v>
      </c>
      <c r="M389" s="1382"/>
      <c r="N389" s="1383">
        <f>P389*[2]коеф!$P$36*J389+1.5</f>
        <v>23.93</v>
      </c>
      <c r="O389" s="1359"/>
      <c r="P389" s="1296">
        <v>0.5</v>
      </c>
    </row>
    <row r="390" spans="1:19" s="2249" customFormat="1">
      <c r="A390" s="2354">
        <v>1</v>
      </c>
      <c r="B390" s="2355" t="s">
        <v>8625</v>
      </c>
      <c r="C390" s="2356" t="s">
        <v>10463</v>
      </c>
      <c r="D390" s="2357" t="s">
        <v>10705</v>
      </c>
      <c r="E390" s="593"/>
      <c r="F390" s="1380"/>
      <c r="G390" s="1397"/>
      <c r="H390" s="1397" t="s">
        <v>10466</v>
      </c>
      <c r="I390" s="2358" t="s">
        <v>6690</v>
      </c>
      <c r="J390" s="2359"/>
      <c r="K390" s="2360" t="e">
        <f t="shared" si="14"/>
        <v>#REF!</v>
      </c>
      <c r="L390" s="2439" t="e">
        <f>N390*#REF!</f>
        <v>#REF!</v>
      </c>
      <c r="M390" s="2361"/>
      <c r="N390" s="2439" t="e">
        <f>R390*#REF!+0.5</f>
        <v>#REF!</v>
      </c>
      <c r="O390" s="2362"/>
      <c r="P390" s="2363"/>
      <c r="Q390" s="2364"/>
    </row>
    <row r="391" spans="1:19" ht="13.5" hidden="1" customHeight="1">
      <c r="A391" s="595">
        <v>0</v>
      </c>
      <c r="B391" s="1374" t="s">
        <v>8625</v>
      </c>
      <c r="C391" s="1375" t="s">
        <v>1791</v>
      </c>
      <c r="D391" s="679" t="s">
        <v>1792</v>
      </c>
      <c r="E391" s="208" t="s">
        <v>1785</v>
      </c>
      <c r="F391" s="1376" t="s">
        <v>1793</v>
      </c>
      <c r="G391" s="1405"/>
      <c r="H391" s="1405"/>
      <c r="I391" s="259" t="s">
        <v>6690</v>
      </c>
      <c r="J391" s="1377">
        <v>30</v>
      </c>
      <c r="K391" s="1378">
        <f t="shared" ref="K391:K431" si="15">L391/J391</f>
        <v>12.838465280000003</v>
      </c>
      <c r="L391" s="1382">
        <f>N391*[2]коеф!$L$7</f>
        <v>385.15395840000008</v>
      </c>
      <c r="M391" s="1499"/>
      <c r="N391" s="607">
        <f>Q391*[2]коеф!$P$33+0.5</f>
        <v>35.125760000000007</v>
      </c>
      <c r="O391" s="544"/>
      <c r="P391" s="1296">
        <v>15.34</v>
      </c>
      <c r="Q391" s="261">
        <v>16.12</v>
      </c>
      <c r="R391" s="1297">
        <v>14.81</v>
      </c>
    </row>
    <row r="392" spans="1:19" s="261" customFormat="1" ht="13.5" hidden="1" customHeight="1">
      <c r="A392" s="595">
        <v>0</v>
      </c>
      <c r="B392" s="144" t="s">
        <v>8619</v>
      </c>
      <c r="C392" s="1549" t="s">
        <v>1794</v>
      </c>
      <c r="D392" s="1505" t="s">
        <v>1795</v>
      </c>
      <c r="E392" s="208" t="s">
        <v>1796</v>
      </c>
      <c r="F392" s="1388" t="s">
        <v>1797</v>
      </c>
      <c r="G392" s="1506"/>
      <c r="H392" s="1397"/>
      <c r="I392" s="595" t="s">
        <v>6690</v>
      </c>
      <c r="J392" s="1521">
        <v>25</v>
      </c>
      <c r="K392" s="1390">
        <f t="shared" si="15"/>
        <v>0</v>
      </c>
      <c r="L392" s="1393">
        <f>N392*[2]коеф!$L$7</f>
        <v>0</v>
      </c>
      <c r="M392" s="1413"/>
      <c r="N392" s="1448">
        <v>0</v>
      </c>
      <c r="O392" s="1415"/>
      <c r="P392" s="1400">
        <v>1.2</v>
      </c>
      <c r="R392" s="1312"/>
    </row>
    <row r="393" spans="1:19" ht="13.5" hidden="1" customHeight="1">
      <c r="A393" s="595">
        <v>0</v>
      </c>
      <c r="B393" s="593" t="s">
        <v>8626</v>
      </c>
      <c r="C393" s="1374" t="s">
        <v>1798</v>
      </c>
      <c r="D393" s="1380" t="s">
        <v>1784</v>
      </c>
      <c r="E393" s="593" t="s">
        <v>1788</v>
      </c>
      <c r="F393" s="1380" t="s">
        <v>1784</v>
      </c>
      <c r="G393" s="1397"/>
      <c r="H393" s="1397"/>
      <c r="I393" s="1405" t="s">
        <v>6690</v>
      </c>
      <c r="J393" s="1381">
        <v>40</v>
      </c>
      <c r="K393" s="1378">
        <f t="shared" si="15"/>
        <v>16.643554200000001</v>
      </c>
      <c r="L393" s="1382">
        <f>N393*[2]коеф!$L$7</f>
        <v>665.74216799999999</v>
      </c>
      <c r="M393" s="1382"/>
      <c r="N393" s="1383">
        <f>P393*[2]коеф!$P$36*J393+1.5</f>
        <v>60.715200000000003</v>
      </c>
      <c r="O393" s="1359"/>
      <c r="P393" s="1296">
        <v>0.66</v>
      </c>
    </row>
    <row r="394" spans="1:19" ht="13.5" hidden="1" customHeight="1">
      <c r="A394" s="595">
        <v>0</v>
      </c>
      <c r="B394" s="597" t="s">
        <v>8622</v>
      </c>
      <c r="C394" s="1519" t="s">
        <v>1799</v>
      </c>
      <c r="D394" s="1416" t="s">
        <v>1787</v>
      </c>
      <c r="E394" s="597" t="s">
        <v>1788</v>
      </c>
      <c r="F394" s="1416" t="s">
        <v>1787</v>
      </c>
      <c r="G394" s="1506"/>
      <c r="H394" s="1506"/>
      <c r="I394" s="1329" t="s">
        <v>6690</v>
      </c>
      <c r="J394" s="1521">
        <v>25</v>
      </c>
      <c r="K394" s="1522" t="e">
        <f t="shared" si="15"/>
        <v>#REF!</v>
      </c>
      <c r="L394" s="617" t="e">
        <f>#REF!*[2]коеф!$J$7</f>
        <v>#REF!</v>
      </c>
      <c r="M394" s="617"/>
      <c r="N394" s="1336"/>
      <c r="O394" s="1316"/>
      <c r="P394" s="1296">
        <v>0.63</v>
      </c>
    </row>
    <row r="395" spans="1:19" ht="13.5" hidden="1" customHeight="1">
      <c r="A395" s="595">
        <v>0</v>
      </c>
      <c r="B395" s="144" t="s">
        <v>8625</v>
      </c>
      <c r="C395" s="1407" t="s">
        <v>1800</v>
      </c>
      <c r="D395" s="1416" t="s">
        <v>1787</v>
      </c>
      <c r="E395" s="593"/>
      <c r="F395" s="1416" t="s">
        <v>1787</v>
      </c>
      <c r="G395" s="143"/>
      <c r="H395" s="143"/>
      <c r="I395" s="600" t="s">
        <v>6690</v>
      </c>
      <c r="J395" s="1389">
        <v>30</v>
      </c>
      <c r="K395" s="1390">
        <f t="shared" si="15"/>
        <v>15.641250860000003</v>
      </c>
      <c r="L395" s="1391">
        <f>N395*[2]коеф!$L$7</f>
        <v>469.23752580000007</v>
      </c>
      <c r="M395" s="1391"/>
      <c r="N395" s="607">
        <f>Q395*[2]коеф!$P$33+0.5</f>
        <v>42.794120000000007</v>
      </c>
      <c r="O395" s="544"/>
      <c r="P395" s="1296">
        <v>20.64</v>
      </c>
      <c r="Q395" s="261">
        <v>19.690000000000001</v>
      </c>
    </row>
    <row r="396" spans="1:19" ht="13.5" hidden="1" customHeight="1">
      <c r="A396" s="595">
        <v>0</v>
      </c>
      <c r="B396" s="137" t="s">
        <v>8616</v>
      </c>
      <c r="C396" s="1353" t="s">
        <v>1801</v>
      </c>
      <c r="D396" s="1354" t="s">
        <v>1802</v>
      </c>
      <c r="E396" s="593"/>
      <c r="F396" s="1354" t="s">
        <v>1802</v>
      </c>
      <c r="G396" s="1356"/>
      <c r="H396" s="1356"/>
      <c r="I396" s="136" t="s">
        <v>8173</v>
      </c>
      <c r="J396" s="1356">
        <v>25</v>
      </c>
      <c r="K396" s="1357" t="e">
        <f t="shared" si="15"/>
        <v>#REF!</v>
      </c>
      <c r="L396" s="543" t="e">
        <f>#REF!*[2]коеф!$J$7+15</f>
        <v>#REF!</v>
      </c>
      <c r="M396" s="543"/>
      <c r="N396" s="1358"/>
      <c r="O396" s="1359"/>
      <c r="P396" s="1360">
        <v>1.34</v>
      </c>
    </row>
    <row r="397" spans="1:19" ht="13.5" hidden="1" customHeight="1">
      <c r="A397" s="595">
        <v>0</v>
      </c>
      <c r="B397" s="140" t="s">
        <v>8625</v>
      </c>
      <c r="C397" s="1368" t="s">
        <v>1803</v>
      </c>
      <c r="D397" s="1369" t="s">
        <v>1804</v>
      </c>
      <c r="E397" s="593"/>
      <c r="F397" s="1369" t="s">
        <v>1804</v>
      </c>
      <c r="G397" s="136"/>
      <c r="H397" s="139"/>
      <c r="I397" s="604" t="s">
        <v>6690</v>
      </c>
      <c r="J397" s="1370">
        <v>30</v>
      </c>
      <c r="K397" s="1371">
        <f t="shared" si="15"/>
        <v>17.19573698</v>
      </c>
      <c r="L397" s="1396">
        <f>N397*[2]коеф!$L$7</f>
        <v>515.8721094</v>
      </c>
      <c r="M397" s="1382"/>
      <c r="N397" s="607">
        <f>Q397*[2]коеф!$P$33+0.5</f>
        <v>47.047160000000005</v>
      </c>
      <c r="O397" s="544"/>
      <c r="P397" s="1296">
        <v>22.39</v>
      </c>
      <c r="Q397" s="261">
        <v>21.67</v>
      </c>
    </row>
    <row r="398" spans="1:19" s="261" customFormat="1" ht="13.5" hidden="1" customHeight="1">
      <c r="A398" s="595">
        <v>0</v>
      </c>
      <c r="B398" s="137" t="s">
        <v>8619</v>
      </c>
      <c r="C398" s="1527" t="s">
        <v>1805</v>
      </c>
      <c r="D398" s="1550" t="s">
        <v>1806</v>
      </c>
      <c r="E398" s="208" t="s">
        <v>1807</v>
      </c>
      <c r="F398" s="1441" t="s">
        <v>1808</v>
      </c>
      <c r="G398" s="139"/>
      <c r="H398" s="139"/>
      <c r="I398" s="136" t="s">
        <v>5402</v>
      </c>
      <c r="J398" s="1356">
        <v>120</v>
      </c>
      <c r="K398" s="1357">
        <f t="shared" si="15"/>
        <v>0</v>
      </c>
      <c r="L398" s="1386">
        <f>N398*[2]коеф!$L$7</f>
        <v>0</v>
      </c>
      <c r="M398" s="1387"/>
      <c r="N398" s="1448">
        <v>0</v>
      </c>
      <c r="O398" s="1415"/>
      <c r="P398" s="1296">
        <v>65</v>
      </c>
      <c r="R398" s="1312"/>
    </row>
    <row r="399" spans="1:19" ht="13.5" hidden="1" customHeight="1">
      <c r="A399" s="259">
        <v>0</v>
      </c>
      <c r="B399" s="614" t="s">
        <v>8626</v>
      </c>
      <c r="C399" s="140" t="s">
        <v>1809</v>
      </c>
      <c r="D399" s="1445" t="s">
        <v>1810</v>
      </c>
      <c r="E399" s="614" t="s">
        <v>1811</v>
      </c>
      <c r="F399" s="1445" t="s">
        <v>1810</v>
      </c>
      <c r="G399" s="1502"/>
      <c r="H399" s="1502"/>
      <c r="I399" s="139" t="s">
        <v>8173</v>
      </c>
      <c r="J399" s="1322">
        <v>20</v>
      </c>
      <c r="K399" s="1371">
        <f t="shared" si="15"/>
        <v>12.87367755</v>
      </c>
      <c r="L399" s="1396">
        <f>N399*[2]коеф!$L$7</f>
        <v>257.47355099999999</v>
      </c>
      <c r="M399" s="1382"/>
      <c r="N399" s="1383">
        <f>P399*[2]коеф!$P$36*J399+1.5</f>
        <v>23.481400000000001</v>
      </c>
      <c r="O399" s="1359"/>
      <c r="P399" s="1296">
        <v>0.49</v>
      </c>
    </row>
    <row r="400" spans="1:19" ht="13.5" hidden="1" customHeight="1">
      <c r="A400" s="595">
        <v>0</v>
      </c>
      <c r="B400" s="137" t="s">
        <v>8619</v>
      </c>
      <c r="C400" s="1353" t="s">
        <v>1812</v>
      </c>
      <c r="D400" s="138" t="s">
        <v>1810</v>
      </c>
      <c r="E400" s="598" t="s">
        <v>1813</v>
      </c>
      <c r="F400" s="1439" t="s">
        <v>1814</v>
      </c>
      <c r="G400" s="143"/>
      <c r="H400" s="143"/>
      <c r="I400" s="1356" t="s">
        <v>8173</v>
      </c>
      <c r="J400" s="1356">
        <v>20</v>
      </c>
      <c r="K400" s="1357">
        <f t="shared" si="15"/>
        <v>23.848875</v>
      </c>
      <c r="L400" s="1386">
        <f>N400*[2]коеф!$L$7</f>
        <v>476.97750000000002</v>
      </c>
      <c r="M400" s="1387"/>
      <c r="N400" s="1448">
        <f>Q400*[2]коеф!$P$53+1.5</f>
        <v>43.5</v>
      </c>
      <c r="O400" s="1415"/>
      <c r="P400" s="1296">
        <v>1.35</v>
      </c>
      <c r="Q400" s="261">
        <v>20</v>
      </c>
    </row>
    <row r="401" spans="1:17" ht="13.5" hidden="1" customHeight="1">
      <c r="A401" s="595">
        <v>0</v>
      </c>
      <c r="B401" s="256" t="s">
        <v>8626</v>
      </c>
      <c r="C401" s="137" t="s">
        <v>1815</v>
      </c>
      <c r="D401" s="1439" t="s">
        <v>1810</v>
      </c>
      <c r="E401" s="593" t="s">
        <v>1816</v>
      </c>
      <c r="F401" s="1439" t="s">
        <v>1810</v>
      </c>
      <c r="G401" s="1520"/>
      <c r="H401" s="1506"/>
      <c r="I401" s="1329" t="s">
        <v>6690</v>
      </c>
      <c r="J401" s="1319">
        <v>20</v>
      </c>
      <c r="K401" s="1357">
        <f t="shared" si="15"/>
        <v>13.1196225</v>
      </c>
      <c r="L401" s="1384">
        <f>N401*[2]коеф!$L$7</f>
        <v>262.39245</v>
      </c>
      <c r="M401" s="1382"/>
      <c r="N401" s="1383">
        <f>P401*[2]коеф!$P$36*J401+1.5</f>
        <v>23.93</v>
      </c>
      <c r="O401" s="1359"/>
      <c r="P401" s="1296">
        <v>0.5</v>
      </c>
    </row>
    <row r="402" spans="1:17" ht="13.5" hidden="1" customHeight="1">
      <c r="A402" s="595">
        <v>0</v>
      </c>
      <c r="B402" s="256" t="s">
        <v>8626</v>
      </c>
      <c r="C402" s="137" t="s">
        <v>1817</v>
      </c>
      <c r="D402" s="1439" t="s">
        <v>1810</v>
      </c>
      <c r="E402" s="593" t="s">
        <v>1816</v>
      </c>
      <c r="F402" s="1439" t="s">
        <v>1810</v>
      </c>
      <c r="G402" s="1520"/>
      <c r="H402" s="1520"/>
      <c r="I402" s="1319" t="s">
        <v>6690</v>
      </c>
      <c r="J402" s="1319">
        <v>20</v>
      </c>
      <c r="K402" s="1357">
        <f t="shared" si="15"/>
        <v>16.0709619</v>
      </c>
      <c r="L402" s="1384">
        <f>N402*[2]коеф!$L$7</f>
        <v>321.41923800000001</v>
      </c>
      <c r="M402" s="1382"/>
      <c r="N402" s="1383">
        <f>P402*[2]коеф!$P$36*J402+1.5</f>
        <v>29.313200000000002</v>
      </c>
      <c r="O402" s="1359"/>
      <c r="P402" s="1296">
        <v>0.62</v>
      </c>
    </row>
    <row r="403" spans="1:17" ht="13.5" hidden="1" customHeight="1">
      <c r="A403" s="595">
        <v>0</v>
      </c>
      <c r="B403" s="137" t="s">
        <v>8625</v>
      </c>
      <c r="C403" s="1353" t="s">
        <v>1818</v>
      </c>
      <c r="D403" s="1439" t="s">
        <v>1819</v>
      </c>
      <c r="E403" s="593"/>
      <c r="F403" s="1439" t="s">
        <v>1819</v>
      </c>
      <c r="G403" s="136"/>
      <c r="H403" s="136"/>
      <c r="I403" s="136" t="s">
        <v>8173</v>
      </c>
      <c r="J403" s="1356">
        <v>20</v>
      </c>
      <c r="K403" s="1357">
        <f t="shared" si="15"/>
        <v>15.300824159999999</v>
      </c>
      <c r="L403" s="1384">
        <f>N403*[2]коеф!$L$7</f>
        <v>306.01648319999998</v>
      </c>
      <c r="M403" s="1391"/>
      <c r="N403" s="607">
        <f>Q403*[2]коеф!$P$33+0.5</f>
        <v>27.908480000000001</v>
      </c>
      <c r="O403" s="544"/>
      <c r="P403" s="1296">
        <v>14.16</v>
      </c>
      <c r="Q403" s="261">
        <v>12.76</v>
      </c>
    </row>
    <row r="404" spans="1:17" ht="13.5" hidden="1" customHeight="1">
      <c r="A404" s="595">
        <v>0</v>
      </c>
      <c r="B404" s="137" t="s">
        <v>8625</v>
      </c>
      <c r="C404" s="1353" t="s">
        <v>1820</v>
      </c>
      <c r="D404" s="1439" t="s">
        <v>1819</v>
      </c>
      <c r="E404" s="593"/>
      <c r="F404" s="1439" t="s">
        <v>1819</v>
      </c>
      <c r="G404" s="136"/>
      <c r="H404" s="136"/>
      <c r="I404" s="259" t="s">
        <v>6690</v>
      </c>
      <c r="J404" s="1356">
        <v>20</v>
      </c>
      <c r="K404" s="1357">
        <f t="shared" si="15"/>
        <v>19.599213810000002</v>
      </c>
      <c r="L404" s="1384">
        <f>N404*[2]коеф!$L$7</f>
        <v>391.98427620000001</v>
      </c>
      <c r="M404" s="1391"/>
      <c r="N404" s="607">
        <f>Q404*[2]коеф!$P$33+0.5</f>
        <v>35.74868</v>
      </c>
      <c r="O404" s="544"/>
      <c r="P404" s="1296">
        <v>17.47</v>
      </c>
      <c r="Q404" s="261">
        <v>16.41</v>
      </c>
    </row>
    <row r="405" spans="1:17" ht="13.5" hidden="1" customHeight="1">
      <c r="A405" s="595">
        <v>0</v>
      </c>
      <c r="B405" s="137" t="s">
        <v>8616</v>
      </c>
      <c r="C405" s="1353" t="s">
        <v>1821</v>
      </c>
      <c r="D405" s="1354" t="s">
        <v>1822</v>
      </c>
      <c r="E405" s="593"/>
      <c r="F405" s="1354" t="s">
        <v>1822</v>
      </c>
      <c r="G405" s="1356"/>
      <c r="H405" s="1356"/>
      <c r="I405" s="1356" t="s">
        <v>6690</v>
      </c>
      <c r="J405" s="1356">
        <v>25</v>
      </c>
      <c r="K405" s="1357" t="e">
        <f t="shared" si="15"/>
        <v>#REF!</v>
      </c>
      <c r="L405" s="543" t="e">
        <f>#REF!*[2]коеф!$J$7+15</f>
        <v>#REF!</v>
      </c>
      <c r="M405" s="543"/>
      <c r="N405" s="1358"/>
      <c r="O405" s="1359"/>
      <c r="P405" s="1360">
        <v>1.52</v>
      </c>
    </row>
    <row r="406" spans="1:17" ht="13.5" hidden="1" customHeight="1">
      <c r="A406" s="595">
        <v>0</v>
      </c>
      <c r="B406" s="256" t="s">
        <v>8626</v>
      </c>
      <c r="C406" s="137" t="s">
        <v>1823</v>
      </c>
      <c r="D406" s="1439" t="s">
        <v>1824</v>
      </c>
      <c r="E406" s="593" t="s">
        <v>1825</v>
      </c>
      <c r="F406" s="1439" t="s">
        <v>1824</v>
      </c>
      <c r="G406" s="1520"/>
      <c r="H406" s="1520"/>
      <c r="I406" s="1319" t="s">
        <v>6690</v>
      </c>
      <c r="J406" s="1319">
        <v>20</v>
      </c>
      <c r="K406" s="1357">
        <f t="shared" si="15"/>
        <v>16.316906850000002</v>
      </c>
      <c r="L406" s="1384">
        <f>N406*[2]коеф!$L$7</f>
        <v>326.33813700000002</v>
      </c>
      <c r="M406" s="1382"/>
      <c r="N406" s="1383">
        <f>P406*[2]коеф!$P$36*J406+1.5</f>
        <v>29.761800000000001</v>
      </c>
      <c r="O406" s="1359"/>
      <c r="P406" s="1296">
        <v>0.63</v>
      </c>
    </row>
    <row r="407" spans="1:17" ht="13.5" hidden="1" customHeight="1">
      <c r="A407" s="595">
        <v>0</v>
      </c>
      <c r="B407" s="140" t="s">
        <v>8619</v>
      </c>
      <c r="C407" s="1450" t="s">
        <v>1826</v>
      </c>
      <c r="D407" s="1538" t="s">
        <v>1827</v>
      </c>
      <c r="E407" s="598" t="s">
        <v>1828</v>
      </c>
      <c r="F407" s="1445" t="s">
        <v>1829</v>
      </c>
      <c r="G407" s="1502"/>
      <c r="H407" s="1502"/>
      <c r="I407" s="139" t="s">
        <v>5402</v>
      </c>
      <c r="J407" s="1322">
        <v>120</v>
      </c>
      <c r="K407" s="1371">
        <f t="shared" si="15"/>
        <v>0</v>
      </c>
      <c r="L407" s="1446">
        <f>N407*[2]коеф!$L$7</f>
        <v>0</v>
      </c>
      <c r="M407" s="1447"/>
      <c r="N407" s="1448">
        <v>0</v>
      </c>
      <c r="O407" s="1415"/>
      <c r="P407" s="1296">
        <v>65</v>
      </c>
    </row>
    <row r="408" spans="1:17" ht="13.5" hidden="1" customHeight="1">
      <c r="A408" s="259">
        <v>0</v>
      </c>
      <c r="B408" s="597" t="s">
        <v>8626</v>
      </c>
      <c r="C408" s="144" t="s">
        <v>1830</v>
      </c>
      <c r="D408" s="1444" t="s">
        <v>1824</v>
      </c>
      <c r="E408" s="597" t="s">
        <v>1825</v>
      </c>
      <c r="F408" s="1444" t="s">
        <v>1824</v>
      </c>
      <c r="G408" s="1506"/>
      <c r="H408" s="1506"/>
      <c r="I408" s="1329" t="s">
        <v>6690</v>
      </c>
      <c r="J408" s="1329">
        <v>20</v>
      </c>
      <c r="K408" s="1390">
        <f t="shared" si="15"/>
        <v>22.957420499999998</v>
      </c>
      <c r="L408" s="1391">
        <f>N408*[2]коеф!$L$7</f>
        <v>459.14840999999996</v>
      </c>
      <c r="M408" s="1382"/>
      <c r="N408" s="1383">
        <f>P408*[2]коеф!$P$36*J408+1.5</f>
        <v>41.873999999999995</v>
      </c>
      <c r="O408" s="1359"/>
      <c r="P408" s="1296">
        <v>0.9</v>
      </c>
    </row>
    <row r="409" spans="1:17" ht="13.5" hidden="1" customHeight="1">
      <c r="A409" s="595">
        <v>0</v>
      </c>
      <c r="B409" s="137" t="s">
        <v>8619</v>
      </c>
      <c r="C409" s="1526" t="s">
        <v>1831</v>
      </c>
      <c r="D409" s="1551" t="s">
        <v>1832</v>
      </c>
      <c r="E409" s="598" t="s">
        <v>1833</v>
      </c>
      <c r="F409" s="1439" t="s">
        <v>1834</v>
      </c>
      <c r="G409" s="1520"/>
      <c r="H409" s="1520"/>
      <c r="I409" s="136" t="s">
        <v>5402</v>
      </c>
      <c r="J409" s="1319">
        <v>120</v>
      </c>
      <c r="K409" s="1357">
        <f t="shared" si="15"/>
        <v>0</v>
      </c>
      <c r="L409" s="1386">
        <f>N409*[2]коеф!$L$7</f>
        <v>0</v>
      </c>
      <c r="M409" s="1387"/>
      <c r="N409" s="1448">
        <v>0</v>
      </c>
      <c r="O409" s="1415"/>
      <c r="P409" s="1296">
        <v>65</v>
      </c>
    </row>
    <row r="410" spans="1:17" ht="13.5" hidden="1" customHeight="1">
      <c r="A410" s="600">
        <v>0</v>
      </c>
      <c r="B410" s="140" t="s">
        <v>8625</v>
      </c>
      <c r="C410" s="1368">
        <v>499054</v>
      </c>
      <c r="D410" s="141" t="s">
        <v>1835</v>
      </c>
      <c r="E410" s="207" t="s">
        <v>1836</v>
      </c>
      <c r="F410" s="1445" t="s">
        <v>1837</v>
      </c>
      <c r="G410" s="139"/>
      <c r="H410" s="139"/>
      <c r="I410" s="139" t="s">
        <v>5402</v>
      </c>
      <c r="J410" s="1370">
        <v>100</v>
      </c>
      <c r="K410" s="1371">
        <f t="shared" si="15"/>
        <v>6.9487354140000006</v>
      </c>
      <c r="L410" s="1396">
        <f>N410*[2]коеф!$L$7</f>
        <v>694.87354140000002</v>
      </c>
      <c r="M410" s="1431"/>
      <c r="N410" s="607">
        <f>Q410*[2]коеф!$P$33+0.5</f>
        <v>63.371960000000001</v>
      </c>
      <c r="O410" s="544"/>
      <c r="P410" s="1296">
        <v>29.27</v>
      </c>
      <c r="Q410" s="1296">
        <v>29.27</v>
      </c>
    </row>
    <row r="411" spans="1:17" ht="13.5" customHeight="1">
      <c r="A411" s="595">
        <v>1</v>
      </c>
      <c r="B411" s="1374" t="s">
        <v>8615</v>
      </c>
      <c r="C411" s="1375" t="s">
        <v>1838</v>
      </c>
      <c r="D411" s="1552" t="s">
        <v>1835</v>
      </c>
      <c r="E411" s="208" t="s">
        <v>1839</v>
      </c>
      <c r="F411" s="1454" t="s">
        <v>1837</v>
      </c>
      <c r="G411" s="1405"/>
      <c r="H411" s="1405"/>
      <c r="I411" s="1405" t="s">
        <v>5402</v>
      </c>
      <c r="J411" s="1377">
        <v>100</v>
      </c>
      <c r="K411" s="1378">
        <f t="shared" si="15"/>
        <v>7.3436574329999997</v>
      </c>
      <c r="L411" s="2431">
        <f>N411*[2]коеф!$L$7</f>
        <v>734.36574329999996</v>
      </c>
      <c r="M411" s="1437"/>
      <c r="N411" s="2431">
        <f>Q411*[2]коеф!$P$29+1.5</f>
        <v>66.973619999999997</v>
      </c>
      <c r="O411" s="1415"/>
      <c r="P411" s="1296">
        <v>30.02</v>
      </c>
      <c r="Q411" s="1296">
        <v>30.02</v>
      </c>
    </row>
    <row r="412" spans="1:17" ht="13.5" hidden="1" customHeight="1">
      <c r="A412" s="595">
        <v>0</v>
      </c>
      <c r="B412" s="1374" t="s">
        <v>8619</v>
      </c>
      <c r="C412" s="1503" t="s">
        <v>1840</v>
      </c>
      <c r="D412" s="1553" t="s">
        <v>1841</v>
      </c>
      <c r="E412" s="208" t="s">
        <v>1842</v>
      </c>
      <c r="F412" s="1454" t="s">
        <v>1843</v>
      </c>
      <c r="G412" s="1397"/>
      <c r="H412" s="1397"/>
      <c r="I412" s="1405" t="s">
        <v>5402</v>
      </c>
      <c r="J412" s="1381">
        <v>120</v>
      </c>
      <c r="K412" s="1378">
        <f t="shared" si="15"/>
        <v>0</v>
      </c>
      <c r="L412" s="1404">
        <f>N412*[2]коеф!$L$7</f>
        <v>0</v>
      </c>
      <c r="M412" s="1437"/>
      <c r="N412" s="1448">
        <v>0</v>
      </c>
      <c r="O412" s="1415"/>
      <c r="P412" s="1296">
        <v>75</v>
      </c>
    </row>
    <row r="413" spans="1:17" ht="13.5" hidden="1" customHeight="1">
      <c r="A413" s="595">
        <v>0</v>
      </c>
      <c r="B413" s="144" t="s">
        <v>8619</v>
      </c>
      <c r="C413" s="144" t="s">
        <v>1844</v>
      </c>
      <c r="D413" s="1444" t="s">
        <v>1843</v>
      </c>
      <c r="E413" s="597"/>
      <c r="F413" s="1444" t="s">
        <v>1843</v>
      </c>
      <c r="G413" s="1506"/>
      <c r="H413" s="1506"/>
      <c r="I413" s="143" t="s">
        <v>5402</v>
      </c>
      <c r="J413" s="1329">
        <v>10</v>
      </c>
      <c r="K413" s="1390">
        <f t="shared" si="15"/>
        <v>37.938900000000004</v>
      </c>
      <c r="L413" s="1393">
        <f>N413*[2]коеф!$L$7</f>
        <v>379.38900000000001</v>
      </c>
      <c r="M413" s="1404"/>
      <c r="N413" s="1372">
        <f>P413*[2]коеф!$P$53+1</f>
        <v>34.6</v>
      </c>
      <c r="O413" s="1373"/>
      <c r="P413" s="1296">
        <v>16</v>
      </c>
    </row>
    <row r="414" spans="1:17" ht="13.5" hidden="1" customHeight="1">
      <c r="A414" s="595">
        <v>0</v>
      </c>
      <c r="B414" s="137" t="s">
        <v>8619</v>
      </c>
      <c r="C414" s="1353" t="s">
        <v>1845</v>
      </c>
      <c r="D414" s="138" t="s">
        <v>1846</v>
      </c>
      <c r="E414" s="258" t="s">
        <v>1847</v>
      </c>
      <c r="F414" s="1439" t="s">
        <v>1846</v>
      </c>
      <c r="G414" s="136"/>
      <c r="H414" s="136"/>
      <c r="I414" s="136" t="s">
        <v>5402</v>
      </c>
      <c r="J414" s="1356">
        <v>24</v>
      </c>
      <c r="K414" s="1357">
        <f t="shared" si="15"/>
        <v>19.874062500000001</v>
      </c>
      <c r="L414" s="1386">
        <f>N414*[2]коеф!$L$7</f>
        <v>476.97750000000002</v>
      </c>
      <c r="M414" s="1387"/>
      <c r="N414" s="1448">
        <f>Q414*[2]коеф!$P$53+1.5</f>
        <v>43.5</v>
      </c>
      <c r="O414" s="1415"/>
      <c r="P414" s="1296">
        <v>37</v>
      </c>
      <c r="Q414" s="261">
        <v>20</v>
      </c>
    </row>
    <row r="415" spans="1:17" ht="13.5" hidden="1" customHeight="1">
      <c r="A415" s="595">
        <v>0</v>
      </c>
      <c r="B415" s="137" t="s">
        <v>8616</v>
      </c>
      <c r="C415" s="1353" t="s">
        <v>1848</v>
      </c>
      <c r="D415" s="1354" t="s">
        <v>1849</v>
      </c>
      <c r="E415" s="256"/>
      <c r="F415" s="1354" t="s">
        <v>1849</v>
      </c>
      <c r="G415" s="1356"/>
      <c r="H415" s="1356"/>
      <c r="I415" s="1356" t="s">
        <v>6690</v>
      </c>
      <c r="J415" s="1356">
        <v>25</v>
      </c>
      <c r="K415" s="1357" t="e">
        <f t="shared" si="15"/>
        <v>#REF!</v>
      </c>
      <c r="L415" s="543" t="e">
        <f>#REF!*[2]коеф!$J$7+15</f>
        <v>#REF!</v>
      </c>
      <c r="M415" s="543"/>
      <c r="N415" s="1358"/>
      <c r="O415" s="1359"/>
      <c r="P415" s="1360">
        <v>2.5</v>
      </c>
    </row>
    <row r="416" spans="1:17" ht="13.5" hidden="1" customHeight="1">
      <c r="A416" s="595">
        <v>0</v>
      </c>
      <c r="B416" s="137" t="s">
        <v>8616</v>
      </c>
      <c r="C416" s="1353" t="s">
        <v>1850</v>
      </c>
      <c r="D416" s="1354" t="s">
        <v>1851</v>
      </c>
      <c r="E416" s="256"/>
      <c r="F416" s="1354" t="s">
        <v>1851</v>
      </c>
      <c r="G416" s="1356"/>
      <c r="H416" s="1356"/>
      <c r="I416" s="1356" t="s">
        <v>6690</v>
      </c>
      <c r="J416" s="1356">
        <v>25</v>
      </c>
      <c r="K416" s="1357" t="e">
        <f t="shared" si="15"/>
        <v>#REF!</v>
      </c>
      <c r="L416" s="543" t="e">
        <f>#REF!*[2]коеф!$J$7+15</f>
        <v>#REF!</v>
      </c>
      <c r="M416" s="543"/>
      <c r="N416" s="1358"/>
      <c r="O416" s="1359"/>
      <c r="P416" s="1360">
        <v>2.6</v>
      </c>
    </row>
    <row r="417" spans="1:19" ht="13.5" hidden="1" customHeight="1">
      <c r="A417" s="595">
        <v>0</v>
      </c>
      <c r="B417" s="256" t="s">
        <v>8622</v>
      </c>
      <c r="C417" s="1468" t="s">
        <v>1852</v>
      </c>
      <c r="D417" s="1554" t="s">
        <v>1853</v>
      </c>
      <c r="E417" s="256" t="s">
        <v>1854</v>
      </c>
      <c r="F417" s="1554" t="s">
        <v>1853</v>
      </c>
      <c r="G417" s="1520"/>
      <c r="H417" s="1520"/>
      <c r="I417" s="1319" t="s">
        <v>6690</v>
      </c>
      <c r="J417" s="1555">
        <v>25</v>
      </c>
      <c r="K417" s="1541">
        <f t="shared" si="15"/>
        <v>0</v>
      </c>
      <c r="L417" s="566">
        <f>N417*[2]коеф!$L$7</f>
        <v>0</v>
      </c>
      <c r="M417" s="566"/>
      <c r="N417" s="1320"/>
      <c r="O417" s="1316"/>
      <c r="P417" s="1400"/>
    </row>
    <row r="418" spans="1:19" ht="13.5" hidden="1" customHeight="1">
      <c r="A418" s="595">
        <v>0</v>
      </c>
      <c r="B418" s="256" t="s">
        <v>8622</v>
      </c>
      <c r="C418" s="1468" t="s">
        <v>1855</v>
      </c>
      <c r="D418" s="1554" t="s">
        <v>1856</v>
      </c>
      <c r="E418" s="256" t="s">
        <v>1857</v>
      </c>
      <c r="F418" s="1554" t="s">
        <v>1856</v>
      </c>
      <c r="G418" s="1520"/>
      <c r="H418" s="1520"/>
      <c r="I418" s="1319" t="s">
        <v>6690</v>
      </c>
      <c r="J418" s="1555">
        <v>25</v>
      </c>
      <c r="K418" s="1541" t="e">
        <f t="shared" si="15"/>
        <v>#REF!</v>
      </c>
      <c r="L418" s="566" t="e">
        <f>#REF!*[2]коеф!$L$7</f>
        <v>#REF!</v>
      </c>
      <c r="M418" s="566"/>
      <c r="N418" s="1320"/>
      <c r="O418" s="1316"/>
      <c r="P418" s="1400">
        <v>1.62</v>
      </c>
    </row>
    <row r="419" spans="1:19" ht="13.5" hidden="1" customHeight="1">
      <c r="A419" s="595">
        <v>0</v>
      </c>
      <c r="B419" s="137" t="s">
        <v>8625</v>
      </c>
      <c r="C419" s="1353" t="s">
        <v>1858</v>
      </c>
      <c r="D419" s="1354" t="s">
        <v>1859</v>
      </c>
      <c r="E419" s="256" t="s">
        <v>1860</v>
      </c>
      <c r="F419" s="1354" t="s">
        <v>1859</v>
      </c>
      <c r="G419" s="136"/>
      <c r="H419" s="136"/>
      <c r="I419" s="1356" t="s">
        <v>6690</v>
      </c>
      <c r="J419" s="1356">
        <v>30</v>
      </c>
      <c r="K419" s="1357">
        <f t="shared" si="15"/>
        <v>30.981987619999998</v>
      </c>
      <c r="L419" s="1384">
        <f>N419*[2]коеф!$L$7</f>
        <v>929.45962859999997</v>
      </c>
      <c r="M419" s="1391"/>
      <c r="N419" s="607">
        <f>Q419*[2]коеф!$P$33+0.5</f>
        <v>84.766040000000004</v>
      </c>
      <c r="O419" s="544"/>
      <c r="P419" s="1296">
        <v>41.05</v>
      </c>
      <c r="Q419" s="261">
        <v>39.229999999999997</v>
      </c>
    </row>
    <row r="420" spans="1:19" ht="13.5" hidden="1" customHeight="1">
      <c r="A420" s="259">
        <v>0</v>
      </c>
      <c r="B420" s="614" t="s">
        <v>8626</v>
      </c>
      <c r="C420" s="140" t="s">
        <v>1861</v>
      </c>
      <c r="D420" s="1467" t="s">
        <v>1862</v>
      </c>
      <c r="E420" s="614" t="s">
        <v>1863</v>
      </c>
      <c r="F420" s="1467" t="s">
        <v>1862</v>
      </c>
      <c r="G420" s="1502"/>
      <c r="H420" s="1502"/>
      <c r="I420" s="1322" t="s">
        <v>6690</v>
      </c>
      <c r="J420" s="1322">
        <v>20</v>
      </c>
      <c r="K420" s="1371">
        <f t="shared" si="15"/>
        <v>22.711475549999996</v>
      </c>
      <c r="L420" s="1396">
        <f>N420*[2]коеф!$L$7</f>
        <v>454.22951099999995</v>
      </c>
      <c r="M420" s="1382"/>
      <c r="N420" s="1383">
        <f>P420*[2]коеф!$P$36*J420+1.5</f>
        <v>41.425399999999996</v>
      </c>
      <c r="O420" s="1359"/>
      <c r="P420" s="1296">
        <v>0.89</v>
      </c>
    </row>
    <row r="421" spans="1:19" ht="13.5" hidden="1" customHeight="1">
      <c r="A421" s="259">
        <v>0</v>
      </c>
      <c r="B421" s="593" t="s">
        <v>8626</v>
      </c>
      <c r="C421" s="1374" t="s">
        <v>1864</v>
      </c>
      <c r="D421" s="1380" t="s">
        <v>3901</v>
      </c>
      <c r="E421" s="597" t="s">
        <v>3902</v>
      </c>
      <c r="F421" s="1380" t="s">
        <v>3901</v>
      </c>
      <c r="G421" s="1506"/>
      <c r="H421" s="1397"/>
      <c r="I421" s="1381" t="s">
        <v>6690</v>
      </c>
      <c r="J421" s="1381">
        <v>20</v>
      </c>
      <c r="K421" s="1378">
        <f t="shared" si="15"/>
        <v>25.908759899999996</v>
      </c>
      <c r="L421" s="1382">
        <f>N421*[2]коеф!$L$7</f>
        <v>518.17519799999991</v>
      </c>
      <c r="M421" s="1382"/>
      <c r="N421" s="1383">
        <f>P421*[2]коеф!$P$36*J421+1.5</f>
        <v>47.257199999999997</v>
      </c>
      <c r="O421" s="1359"/>
      <c r="P421" s="1296">
        <v>1.02</v>
      </c>
    </row>
    <row r="422" spans="1:19" ht="13.5" hidden="1" customHeight="1">
      <c r="A422" s="595">
        <v>0</v>
      </c>
      <c r="B422" s="256" t="s">
        <v>8625</v>
      </c>
      <c r="C422" s="137" t="s">
        <v>3903</v>
      </c>
      <c r="D422" s="1385" t="s">
        <v>3901</v>
      </c>
      <c r="E422" s="598" t="s">
        <v>3904</v>
      </c>
      <c r="F422" s="1354" t="s">
        <v>3905</v>
      </c>
      <c r="G422" s="1506"/>
      <c r="H422" s="1506"/>
      <c r="I422" s="1319" t="s">
        <v>6690</v>
      </c>
      <c r="J422" s="1319">
        <v>25</v>
      </c>
      <c r="K422" s="1357">
        <f t="shared" si="15"/>
        <v>28.256576928000008</v>
      </c>
      <c r="L422" s="1384">
        <f>N422*[2]коеф!$L$7</f>
        <v>706.41442320000021</v>
      </c>
      <c r="M422" s="1464"/>
      <c r="N422" s="607">
        <f>Q422*[2]коеф!$P$33+0.5</f>
        <v>64.424480000000017</v>
      </c>
      <c r="O422" s="544"/>
      <c r="P422" s="1296">
        <v>28.26</v>
      </c>
      <c r="Q422" s="261">
        <v>29.76</v>
      </c>
    </row>
    <row r="423" spans="1:19" ht="13.5" hidden="1" customHeight="1">
      <c r="A423" s="595">
        <v>0</v>
      </c>
      <c r="B423" s="593" t="s">
        <v>8622</v>
      </c>
      <c r="C423" s="1392" t="s">
        <v>3906</v>
      </c>
      <c r="D423" s="1376" t="s">
        <v>3907</v>
      </c>
      <c r="E423" s="614" t="s">
        <v>3908</v>
      </c>
      <c r="F423" s="1376" t="s">
        <v>3907</v>
      </c>
      <c r="G423" s="1502"/>
      <c r="H423" s="1397"/>
      <c r="I423" s="595" t="s">
        <v>8173</v>
      </c>
      <c r="J423" s="1398">
        <v>25</v>
      </c>
      <c r="K423" s="1455" t="e">
        <f t="shared" si="15"/>
        <v>#REF!</v>
      </c>
      <c r="L423" s="613" t="e">
        <f>#REF!*[2]коеф!$J$7</f>
        <v>#REF!</v>
      </c>
      <c r="M423" s="613"/>
      <c r="N423" s="1406"/>
      <c r="O423" s="1316"/>
      <c r="P423" s="1400"/>
    </row>
    <row r="424" spans="1:19" s="261" customFormat="1" ht="13.5" hidden="1" customHeight="1">
      <c r="A424" s="259">
        <v>0</v>
      </c>
      <c r="B424" s="256" t="s">
        <v>8626</v>
      </c>
      <c r="C424" s="137" t="s">
        <v>3909</v>
      </c>
      <c r="D424" s="1354" t="s">
        <v>3910</v>
      </c>
      <c r="E424" s="256" t="s">
        <v>3911</v>
      </c>
      <c r="F424" s="1354" t="s">
        <v>3910</v>
      </c>
      <c r="G424" s="259"/>
      <c r="H424" s="259"/>
      <c r="I424" s="136" t="s">
        <v>6690</v>
      </c>
      <c r="J424" s="1319">
        <v>20</v>
      </c>
      <c r="K424" s="1357">
        <f t="shared" si="15"/>
        <v>21.235805849999998</v>
      </c>
      <c r="L424" s="1384">
        <f>N424*[2]коеф!$L$7</f>
        <v>424.71611699999994</v>
      </c>
      <c r="M424" s="1382"/>
      <c r="N424" s="1383">
        <f>P424*[2]коеф!$P$36*J424+1.5</f>
        <v>38.733799999999995</v>
      </c>
      <c r="O424" s="1359"/>
      <c r="P424" s="1296">
        <v>0.83</v>
      </c>
      <c r="R424" s="1312"/>
    </row>
    <row r="425" spans="1:19" s="261" customFormat="1" ht="13.5" hidden="1" customHeight="1">
      <c r="A425" s="600">
        <v>0</v>
      </c>
      <c r="B425" s="593" t="s">
        <v>8622</v>
      </c>
      <c r="C425" s="1392" t="s">
        <v>3912</v>
      </c>
      <c r="D425" s="1380" t="s">
        <v>3910</v>
      </c>
      <c r="E425" s="597" t="s">
        <v>3913</v>
      </c>
      <c r="F425" s="1380" t="s">
        <v>3910</v>
      </c>
      <c r="G425" s="1506"/>
      <c r="H425" s="1397"/>
      <c r="I425" s="1381" t="s">
        <v>6690</v>
      </c>
      <c r="J425" s="1398">
        <v>25</v>
      </c>
      <c r="K425" s="1455" t="e">
        <f t="shared" si="15"/>
        <v>#REF!</v>
      </c>
      <c r="L425" s="613" t="e">
        <f>#REF!*[2]коеф!$J$7</f>
        <v>#REF!</v>
      </c>
      <c r="M425" s="613"/>
      <c r="N425" s="1406"/>
      <c r="O425" s="1316"/>
      <c r="P425" s="1400">
        <v>2.2799999999999998</v>
      </c>
      <c r="R425" s="1312"/>
    </row>
    <row r="426" spans="1:19" ht="13.5" hidden="1" customHeight="1">
      <c r="A426" s="600">
        <v>0</v>
      </c>
      <c r="B426" s="137" t="s">
        <v>8625</v>
      </c>
      <c r="C426" s="1353" t="s">
        <v>3914</v>
      </c>
      <c r="D426" s="1385" t="s">
        <v>3915</v>
      </c>
      <c r="E426" s="1439" t="s">
        <v>3916</v>
      </c>
      <c r="F426" s="1354" t="s">
        <v>3917</v>
      </c>
      <c r="G426" s="136"/>
      <c r="H426" s="136"/>
      <c r="I426" s="259" t="s">
        <v>6690</v>
      </c>
      <c r="J426" s="1356">
        <v>20</v>
      </c>
      <c r="K426" s="1357">
        <f t="shared" si="15"/>
        <v>29.750479230000003</v>
      </c>
      <c r="L426" s="1386">
        <f>N426*[2]коеф!$L$7</f>
        <v>595.00958460000004</v>
      </c>
      <c r="M426" s="1387"/>
      <c r="N426" s="567">
        <f>Q426*[2]коеф!$P$33+0.5</f>
        <v>54.264440000000008</v>
      </c>
      <c r="O426" s="544"/>
      <c r="P426" s="1296">
        <v>22.48</v>
      </c>
      <c r="Q426" s="261">
        <v>25.03</v>
      </c>
      <c r="R426" s="1297">
        <v>24.18</v>
      </c>
    </row>
    <row r="427" spans="1:19" ht="13.5" hidden="1" customHeight="1">
      <c r="A427" s="600">
        <v>0</v>
      </c>
      <c r="B427" s="144" t="s">
        <v>8616</v>
      </c>
      <c r="C427" s="1407" t="s">
        <v>3918</v>
      </c>
      <c r="D427" s="1388" t="s">
        <v>3919</v>
      </c>
      <c r="E427" s="1355"/>
      <c r="F427" s="1388" t="s">
        <v>3919</v>
      </c>
      <c r="G427" s="1356"/>
      <c r="H427" s="1389"/>
      <c r="I427" s="1389" t="s">
        <v>6690</v>
      </c>
      <c r="J427" s="1389">
        <v>25</v>
      </c>
      <c r="K427" s="1390" t="e">
        <f t="shared" si="15"/>
        <v>#REF!</v>
      </c>
      <c r="L427" s="543" t="e">
        <f>#REF!*[2]коеф!$J$7+15</f>
        <v>#REF!</v>
      </c>
      <c r="M427" s="543"/>
      <c r="N427" s="1438"/>
      <c r="O427" s="1359"/>
      <c r="P427" s="1360">
        <v>1.716</v>
      </c>
    </row>
    <row r="428" spans="1:19" ht="13.5" hidden="1" customHeight="1">
      <c r="A428" s="600">
        <v>0</v>
      </c>
      <c r="B428" s="256" t="s">
        <v>8626</v>
      </c>
      <c r="C428" s="137" t="s">
        <v>3920</v>
      </c>
      <c r="D428" s="1354" t="s">
        <v>3921</v>
      </c>
      <c r="E428" s="256" t="s">
        <v>3911</v>
      </c>
      <c r="F428" s="1354" t="s">
        <v>3921</v>
      </c>
      <c r="G428" s="259"/>
      <c r="H428" s="259"/>
      <c r="I428" s="136" t="s">
        <v>6690</v>
      </c>
      <c r="J428" s="1319">
        <v>20</v>
      </c>
      <c r="K428" s="1357">
        <f t="shared" si="15"/>
        <v>0.75</v>
      </c>
      <c r="L428" s="1384">
        <f>N428*[2]коеф!$L$36+15</f>
        <v>15</v>
      </c>
      <c r="M428" s="1382"/>
      <c r="N428" s="1383">
        <f>P428*[2]коеф!$P$36+1.5</f>
        <v>68.117099999999994</v>
      </c>
      <c r="O428" s="1359"/>
      <c r="P428" s="1296">
        <v>29.7</v>
      </c>
    </row>
    <row r="429" spans="1:19" s="261" customFormat="1" ht="13.5" hidden="1" customHeight="1">
      <c r="A429" s="600">
        <v>0</v>
      </c>
      <c r="B429" s="137" t="s">
        <v>8616</v>
      </c>
      <c r="C429" s="1353" t="s">
        <v>3922</v>
      </c>
      <c r="D429" s="1354" t="s">
        <v>3923</v>
      </c>
      <c r="E429" s="1355"/>
      <c r="F429" s="1354" t="s">
        <v>3923</v>
      </c>
      <c r="G429" s="1356"/>
      <c r="H429" s="1370"/>
      <c r="I429" s="1370" t="s">
        <v>6690</v>
      </c>
      <c r="J429" s="1356">
        <v>25</v>
      </c>
      <c r="K429" s="1357" t="e">
        <f t="shared" si="15"/>
        <v>#REF!</v>
      </c>
      <c r="L429" s="543" t="e">
        <f>#REF!*[2]коеф!$J$7+15</f>
        <v>#REF!</v>
      </c>
      <c r="M429" s="543"/>
      <c r="N429" s="1358"/>
      <c r="O429" s="1359"/>
      <c r="P429" s="1360">
        <v>2.08</v>
      </c>
      <c r="R429" s="1312"/>
    </row>
    <row r="430" spans="1:19" s="261" customFormat="1" ht="12.75" customHeight="1">
      <c r="A430" s="604">
        <v>1</v>
      </c>
      <c r="B430" s="597" t="s">
        <v>8625</v>
      </c>
      <c r="C430" s="1321" t="s">
        <v>10359</v>
      </c>
      <c r="D430" s="1385" t="s">
        <v>10664</v>
      </c>
      <c r="E430" s="1385" t="s">
        <v>10357</v>
      </c>
      <c r="F430" s="1559"/>
      <c r="G430" s="1493"/>
      <c r="H430" s="2278" t="s">
        <v>10464</v>
      </c>
      <c r="I430" s="2278" t="s">
        <v>6690</v>
      </c>
      <c r="J430" s="1493"/>
      <c r="K430" s="2310" t="e">
        <f t="shared" si="15"/>
        <v>#REF!</v>
      </c>
      <c r="L430" s="2426" t="e">
        <f>N430*#REF!</f>
        <v>#REF!</v>
      </c>
      <c r="M430" s="2270"/>
      <c r="N430" s="2426" t="e">
        <f>R430*#REF!+0.5</f>
        <v>#REF!</v>
      </c>
      <c r="O430" s="1359"/>
      <c r="P430" s="1360"/>
      <c r="R430" s="1312">
        <v>24.18</v>
      </c>
    </row>
    <row r="431" spans="1:19" s="261" customFormat="1" ht="12.75" customHeight="1">
      <c r="A431" s="604">
        <v>1</v>
      </c>
      <c r="B431" s="2256" t="s">
        <v>8625</v>
      </c>
      <c r="C431" s="2255" t="s">
        <v>10358</v>
      </c>
      <c r="D431" s="2254" t="s">
        <v>10664</v>
      </c>
      <c r="E431" s="1385" t="s">
        <v>10357</v>
      </c>
      <c r="F431" s="1559"/>
      <c r="G431" s="1493"/>
      <c r="H431" s="2278" t="s">
        <v>10464</v>
      </c>
      <c r="I431" s="2278" t="s">
        <v>6690</v>
      </c>
      <c r="J431" s="1493"/>
      <c r="K431" s="2310" t="e">
        <f t="shared" si="15"/>
        <v>#REF!</v>
      </c>
      <c r="L431" s="2426" t="e">
        <f>N431*#REF!</f>
        <v>#REF!</v>
      </c>
      <c r="M431" s="2270"/>
      <c r="N431" s="2426" t="e">
        <f>R431*#REF!+0.5</f>
        <v>#REF!</v>
      </c>
      <c r="O431" s="1359"/>
      <c r="P431" s="1360"/>
      <c r="R431" s="1312">
        <v>0.82</v>
      </c>
      <c r="S431" s="261">
        <v>20</v>
      </c>
    </row>
    <row r="433" spans="1:18" s="261" customFormat="1" ht="14.25" thickBot="1">
      <c r="A433" s="1289"/>
      <c r="B433" s="1290"/>
      <c r="C433" s="1290"/>
      <c r="D433" s="1291"/>
      <c r="E433" s="1290"/>
      <c r="F433" s="1290"/>
      <c r="G433" s="1289"/>
      <c r="H433" s="1289"/>
      <c r="I433" s="1289"/>
      <c r="J433" s="1289"/>
      <c r="K433" s="1292"/>
      <c r="L433" s="2423"/>
      <c r="M433" s="1294"/>
      <c r="N433" s="2423"/>
      <c r="O433" s="1295"/>
      <c r="P433" s="1296"/>
      <c r="R433" s="1312"/>
    </row>
    <row r="434" spans="1:18" ht="24" thickBot="1">
      <c r="A434" s="88" t="s">
        <v>8692</v>
      </c>
      <c r="B434" s="2247" t="s">
        <v>3924</v>
      </c>
      <c r="C434" s="2247"/>
      <c r="D434" s="2247"/>
      <c r="E434" s="2247"/>
      <c r="F434" s="2237"/>
      <c r="G434" s="2237"/>
      <c r="H434" s="2237"/>
      <c r="I434" s="2237"/>
      <c r="J434" s="2247"/>
      <c r="K434" s="2247"/>
      <c r="L434" s="2425"/>
      <c r="M434" s="2247"/>
      <c r="N434" s="2425"/>
      <c r="O434" s="1311"/>
    </row>
    <row r="435" spans="1:18" ht="23.25" hidden="1" customHeight="1">
      <c r="A435" s="88" t="s">
        <v>8690</v>
      </c>
      <c r="B435" s="2253" t="s">
        <v>3925</v>
      </c>
      <c r="C435" s="2252"/>
      <c r="D435" s="2252"/>
      <c r="E435" s="2252"/>
      <c r="F435" s="2252"/>
      <c r="G435" s="2252"/>
      <c r="H435" s="2252"/>
      <c r="I435" s="2252"/>
      <c r="J435" s="2252"/>
      <c r="K435" s="2252"/>
      <c r="L435" s="2252"/>
      <c r="M435" s="2252"/>
      <c r="N435" s="2252"/>
      <c r="O435" s="1367"/>
    </row>
    <row r="436" spans="1:18" ht="23.25" hidden="1" customHeight="1">
      <c r="A436" s="88" t="s">
        <v>8690</v>
      </c>
      <c r="B436" s="2251" t="s">
        <v>3926</v>
      </c>
      <c r="C436" s="2250"/>
      <c r="D436" s="2250"/>
      <c r="E436" s="2250"/>
      <c r="F436" s="2250"/>
      <c r="G436" s="2250"/>
      <c r="H436" s="2250"/>
      <c r="I436" s="2250"/>
      <c r="J436" s="2250"/>
      <c r="K436" s="2250"/>
      <c r="L436" s="2250"/>
      <c r="M436" s="2250"/>
      <c r="N436" s="2250"/>
      <c r="O436" s="1367"/>
    </row>
    <row r="437" spans="1:18">
      <c r="A437" s="136">
        <v>1</v>
      </c>
      <c r="B437" s="597" t="s">
        <v>8625</v>
      </c>
      <c r="C437" s="2129" t="s">
        <v>10356</v>
      </c>
      <c r="D437" s="1432" t="s">
        <v>10665</v>
      </c>
      <c r="E437" s="1432" t="s">
        <v>10354</v>
      </c>
      <c r="F437" s="1526"/>
      <c r="G437" s="1526"/>
      <c r="H437" s="2131" t="s">
        <v>10460</v>
      </c>
      <c r="I437" s="2278" t="s">
        <v>6690</v>
      </c>
      <c r="J437" s="1315">
        <v>30</v>
      </c>
      <c r="K437" s="2310" t="e">
        <f>L437/J437</f>
        <v>#REF!</v>
      </c>
      <c r="L437" s="2426" t="e">
        <f>N437*#REF!</f>
        <v>#REF!</v>
      </c>
      <c r="M437" s="2270"/>
      <c r="N437" s="2426" t="e">
        <f>R437*#REF!+0.5</f>
        <v>#REF!</v>
      </c>
      <c r="O437" s="1526"/>
      <c r="R437" s="1297">
        <v>22.69</v>
      </c>
    </row>
    <row r="438" spans="1:18">
      <c r="A438" s="136">
        <v>1</v>
      </c>
      <c r="B438" s="597" t="s">
        <v>8625</v>
      </c>
      <c r="C438" s="2129" t="s">
        <v>10355</v>
      </c>
      <c r="D438" s="1432" t="s">
        <v>10665</v>
      </c>
      <c r="E438" s="1432" t="s">
        <v>10354</v>
      </c>
      <c r="F438" s="1526"/>
      <c r="G438" s="1526"/>
      <c r="H438" s="2131" t="s">
        <v>10460</v>
      </c>
      <c r="I438" s="2278" t="s">
        <v>6690</v>
      </c>
      <c r="J438" s="1315">
        <v>1</v>
      </c>
      <c r="K438" s="2310" t="e">
        <f t="shared" ref="K438:K455" si="16">L438/J438</f>
        <v>#REF!</v>
      </c>
      <c r="L438" s="2426" t="e">
        <f>N438*#REF!</f>
        <v>#REF!</v>
      </c>
      <c r="M438" s="2270"/>
      <c r="N438" s="2426" t="e">
        <f>R438*#REF!</f>
        <v>#REF!</v>
      </c>
      <c r="O438" s="1526"/>
      <c r="R438" s="1297">
        <v>0.66</v>
      </c>
    </row>
    <row r="439" spans="1:18">
      <c r="A439" s="136">
        <v>1</v>
      </c>
      <c r="B439" s="597" t="s">
        <v>8625</v>
      </c>
      <c r="C439" s="2129" t="s">
        <v>10353</v>
      </c>
      <c r="D439" s="1432" t="s">
        <v>10666</v>
      </c>
      <c r="E439" s="1432" t="s">
        <v>10350</v>
      </c>
      <c r="F439" s="1526"/>
      <c r="G439" s="1526"/>
      <c r="H439" s="2131" t="s">
        <v>10459</v>
      </c>
      <c r="I439" s="2278" t="s">
        <v>6690</v>
      </c>
      <c r="J439" s="1315">
        <v>20</v>
      </c>
      <c r="K439" s="2310" t="e">
        <f t="shared" si="16"/>
        <v>#REF!</v>
      </c>
      <c r="L439" s="2426" t="e">
        <f>N439*#REF!</f>
        <v>#REF!</v>
      </c>
      <c r="M439" s="2270"/>
      <c r="N439" s="2426" t="e">
        <f>R439*#REF!+0.5</f>
        <v>#REF!</v>
      </c>
      <c r="O439" s="1526"/>
      <c r="R439" s="1297">
        <v>24.36</v>
      </c>
    </row>
    <row r="440" spans="1:18">
      <c r="A440" s="136">
        <v>1</v>
      </c>
      <c r="B440" s="597" t="s">
        <v>8625</v>
      </c>
      <c r="C440" s="2129" t="s">
        <v>10352</v>
      </c>
      <c r="D440" s="1432" t="s">
        <v>10666</v>
      </c>
      <c r="E440" s="1432" t="s">
        <v>10350</v>
      </c>
      <c r="F440" s="1526"/>
      <c r="G440" s="1526"/>
      <c r="H440" s="2131" t="s">
        <v>10459</v>
      </c>
      <c r="I440" s="2278" t="s">
        <v>6690</v>
      </c>
      <c r="J440" s="1315">
        <v>5</v>
      </c>
      <c r="K440" s="2310" t="e">
        <f t="shared" si="16"/>
        <v>#REF!</v>
      </c>
      <c r="L440" s="2426" t="e">
        <f>N440*#REF!</f>
        <v>#REF!</v>
      </c>
      <c r="M440" s="2270"/>
      <c r="N440" s="2426" t="e">
        <f>R440*#REF!+0.5</f>
        <v>#REF!</v>
      </c>
      <c r="O440" s="1526"/>
      <c r="R440" s="1297">
        <v>7.95</v>
      </c>
    </row>
    <row r="441" spans="1:18">
      <c r="A441" s="136">
        <v>1</v>
      </c>
      <c r="B441" s="597" t="s">
        <v>8625</v>
      </c>
      <c r="C441" s="2129" t="s">
        <v>10351</v>
      </c>
      <c r="D441" s="1432" t="s">
        <v>10666</v>
      </c>
      <c r="E441" s="1432" t="s">
        <v>10350</v>
      </c>
      <c r="F441" s="1526"/>
      <c r="G441" s="1526"/>
      <c r="H441" s="2131" t="s">
        <v>10459</v>
      </c>
      <c r="I441" s="2278" t="s">
        <v>6690</v>
      </c>
      <c r="J441" s="1315">
        <v>1</v>
      </c>
      <c r="K441" s="2310" t="e">
        <f t="shared" si="16"/>
        <v>#REF!</v>
      </c>
      <c r="L441" s="2426" t="e">
        <f>N441*#REF!</f>
        <v>#REF!</v>
      </c>
      <c r="M441" s="2270"/>
      <c r="N441" s="2426" t="e">
        <f>R441*#REF!</f>
        <v>#REF!</v>
      </c>
      <c r="O441" s="1526"/>
      <c r="R441" s="1297">
        <v>1.05</v>
      </c>
    </row>
    <row r="442" spans="1:18">
      <c r="A442" s="136">
        <v>1</v>
      </c>
      <c r="B442" s="597" t="s">
        <v>8625</v>
      </c>
      <c r="C442" s="2129" t="s">
        <v>10349</v>
      </c>
      <c r="D442" s="1432" t="s">
        <v>10667</v>
      </c>
      <c r="E442" s="1432" t="s">
        <v>10347</v>
      </c>
      <c r="F442" s="1526"/>
      <c r="G442" s="1526"/>
      <c r="H442" s="2131" t="s">
        <v>10465</v>
      </c>
      <c r="I442" s="2278" t="s">
        <v>6690</v>
      </c>
      <c r="J442" s="1315">
        <v>20</v>
      </c>
      <c r="K442" s="2310" t="e">
        <f t="shared" si="16"/>
        <v>#REF!</v>
      </c>
      <c r="L442" s="2426" t="e">
        <f>N442*#REF!</f>
        <v>#REF!</v>
      </c>
      <c r="M442" s="2270"/>
      <c r="N442" s="2426" t="e">
        <f>R442*#REF!+0.5</f>
        <v>#REF!</v>
      </c>
      <c r="O442" s="1526"/>
      <c r="R442" s="1297">
        <v>15.74</v>
      </c>
    </row>
    <row r="443" spans="1:18">
      <c r="A443" s="136">
        <v>1</v>
      </c>
      <c r="B443" s="597" t="s">
        <v>8625</v>
      </c>
      <c r="C443" s="2129" t="s">
        <v>10348</v>
      </c>
      <c r="D443" s="1432" t="s">
        <v>10667</v>
      </c>
      <c r="E443" s="1432" t="s">
        <v>10347</v>
      </c>
      <c r="F443" s="1526"/>
      <c r="G443" s="1526"/>
      <c r="H443" s="2131" t="s">
        <v>10465</v>
      </c>
      <c r="I443" s="2278" t="s">
        <v>6690</v>
      </c>
      <c r="J443" s="1315">
        <v>1</v>
      </c>
      <c r="K443" s="2310" t="e">
        <f t="shared" si="16"/>
        <v>#REF!</v>
      </c>
      <c r="L443" s="2426" t="e">
        <f>N443*#REF!</f>
        <v>#REF!</v>
      </c>
      <c r="M443" s="2270"/>
      <c r="N443" s="2426" t="e">
        <f>R443*#REF!</f>
        <v>#REF!</v>
      </c>
      <c r="O443" s="1526"/>
      <c r="R443" s="1297">
        <v>0.62</v>
      </c>
    </row>
    <row r="444" spans="1:18">
      <c r="A444" s="136">
        <v>1</v>
      </c>
      <c r="B444" s="597" t="s">
        <v>8625</v>
      </c>
      <c r="C444" s="2129" t="s">
        <v>10346</v>
      </c>
      <c r="D444" s="1432" t="s">
        <v>10667</v>
      </c>
      <c r="E444" s="1432" t="s">
        <v>10344</v>
      </c>
      <c r="F444" s="1526"/>
      <c r="G444" s="1526"/>
      <c r="H444" s="2131" t="s">
        <v>10465</v>
      </c>
      <c r="I444" s="2278" t="s">
        <v>8173</v>
      </c>
      <c r="J444" s="1315">
        <v>20</v>
      </c>
      <c r="K444" s="2310" t="e">
        <f t="shared" si="16"/>
        <v>#REF!</v>
      </c>
      <c r="L444" s="2426" t="e">
        <f>N444*#REF!</f>
        <v>#REF!</v>
      </c>
      <c r="M444" s="2270"/>
      <c r="N444" s="2426" t="e">
        <f>R444*#REF!+0.5</f>
        <v>#REF!</v>
      </c>
      <c r="O444" s="1526"/>
      <c r="R444" s="1297">
        <v>12.85</v>
      </c>
    </row>
    <row r="445" spans="1:18">
      <c r="A445" s="136">
        <v>1</v>
      </c>
      <c r="B445" s="597" t="s">
        <v>8625</v>
      </c>
      <c r="C445" s="2129" t="s">
        <v>10345</v>
      </c>
      <c r="D445" s="1432" t="s">
        <v>10667</v>
      </c>
      <c r="E445" s="1432" t="s">
        <v>10344</v>
      </c>
      <c r="F445" s="1526"/>
      <c r="G445" s="1526"/>
      <c r="H445" s="2131" t="s">
        <v>10465</v>
      </c>
      <c r="I445" s="2278" t="s">
        <v>8173</v>
      </c>
      <c r="J445" s="1315">
        <v>1</v>
      </c>
      <c r="K445" s="2310" t="e">
        <f t="shared" si="16"/>
        <v>#REF!</v>
      </c>
      <c r="L445" s="2426" t="e">
        <f>N445*#REF!</f>
        <v>#REF!</v>
      </c>
      <c r="M445" s="2270"/>
      <c r="N445" s="2426" t="e">
        <f>R445*#REF!</f>
        <v>#REF!</v>
      </c>
      <c r="O445" s="1526"/>
      <c r="R445" s="1297">
        <v>0.49</v>
      </c>
    </row>
    <row r="446" spans="1:18">
      <c r="A446" s="136">
        <v>1</v>
      </c>
      <c r="B446" s="597" t="s">
        <v>8625</v>
      </c>
      <c r="C446" s="2129" t="s">
        <v>1687</v>
      </c>
      <c r="D446" s="1432" t="s">
        <v>10668</v>
      </c>
      <c r="E446" s="1432" t="s">
        <v>10342</v>
      </c>
      <c r="F446" s="1526"/>
      <c r="G446" s="1526"/>
      <c r="H446" s="2131" t="s">
        <v>10458</v>
      </c>
      <c r="I446" s="2278" t="s">
        <v>6690</v>
      </c>
      <c r="J446" s="1315">
        <v>30</v>
      </c>
      <c r="K446" s="2310" t="e">
        <f t="shared" si="16"/>
        <v>#REF!</v>
      </c>
      <c r="L446" s="2426" t="e">
        <f>N446*#REF!</f>
        <v>#REF!</v>
      </c>
      <c r="M446" s="2270"/>
      <c r="N446" s="2426" t="e">
        <f>R446*#REF!+0.5</f>
        <v>#REF!</v>
      </c>
      <c r="O446" s="1526"/>
      <c r="R446" s="1297">
        <v>20.059999999999999</v>
      </c>
    </row>
    <row r="447" spans="1:18">
      <c r="A447" s="136">
        <v>1</v>
      </c>
      <c r="B447" s="597" t="s">
        <v>8625</v>
      </c>
      <c r="C447" s="2129" t="s">
        <v>10343</v>
      </c>
      <c r="D447" s="1432" t="s">
        <v>10668</v>
      </c>
      <c r="E447" s="1432" t="s">
        <v>10342</v>
      </c>
      <c r="F447" s="1526"/>
      <c r="G447" s="1526"/>
      <c r="H447" s="2131" t="s">
        <v>10458</v>
      </c>
      <c r="I447" s="2278" t="s">
        <v>6690</v>
      </c>
      <c r="J447" s="1315">
        <v>1</v>
      </c>
      <c r="K447" s="2310" t="e">
        <f t="shared" si="16"/>
        <v>#REF!</v>
      </c>
      <c r="L447" s="2426" t="e">
        <f>N447*#REF!</f>
        <v>#REF!</v>
      </c>
      <c r="M447" s="2270"/>
      <c r="N447" s="2426" t="e">
        <f>R447*#REF!</f>
        <v>#REF!</v>
      </c>
      <c r="O447" s="1526"/>
      <c r="R447" s="1297">
        <v>0.57999999999999996</v>
      </c>
    </row>
    <row r="448" spans="1:18">
      <c r="A448" s="136">
        <v>1</v>
      </c>
      <c r="B448" s="597" t="s">
        <v>8625</v>
      </c>
      <c r="C448" s="2129" t="s">
        <v>10341</v>
      </c>
      <c r="D448" s="1432" t="s">
        <v>10669</v>
      </c>
      <c r="E448" s="1432" t="s">
        <v>10339</v>
      </c>
      <c r="F448" s="1526"/>
      <c r="G448" s="1526"/>
      <c r="H448" s="2131" t="s">
        <v>10458</v>
      </c>
      <c r="I448" s="2278" t="s">
        <v>6690</v>
      </c>
      <c r="J448" s="1315">
        <v>25</v>
      </c>
      <c r="K448" s="2310" t="e">
        <f t="shared" si="16"/>
        <v>#REF!</v>
      </c>
      <c r="L448" s="2426" t="e">
        <f>N448*#REF!</f>
        <v>#REF!</v>
      </c>
      <c r="M448" s="2270"/>
      <c r="N448" s="2426" t="e">
        <f>R448*#REF!+0.5</f>
        <v>#REF!</v>
      </c>
      <c r="O448" s="1526"/>
      <c r="R448" s="1297">
        <v>18.62</v>
      </c>
    </row>
    <row r="449" spans="1:19">
      <c r="A449" s="136">
        <v>1</v>
      </c>
      <c r="B449" s="597" t="s">
        <v>8625</v>
      </c>
      <c r="C449" s="2129" t="s">
        <v>10340</v>
      </c>
      <c r="D449" s="1432" t="s">
        <v>10669</v>
      </c>
      <c r="E449" s="1432" t="s">
        <v>10339</v>
      </c>
      <c r="F449" s="1526"/>
      <c r="G449" s="1526"/>
      <c r="H449" s="2131" t="s">
        <v>10458</v>
      </c>
      <c r="I449" s="2278" t="s">
        <v>6690</v>
      </c>
      <c r="J449" s="1315">
        <v>1</v>
      </c>
      <c r="K449" s="2310" t="e">
        <f t="shared" si="16"/>
        <v>#REF!</v>
      </c>
      <c r="L449" s="2426" t="e">
        <f>N449*#REF!</f>
        <v>#REF!</v>
      </c>
      <c r="M449" s="2270"/>
      <c r="N449" s="2426" t="e">
        <f>R449*#REF!</f>
        <v>#REF!</v>
      </c>
      <c r="O449" s="1526"/>
      <c r="R449" s="1297">
        <v>0.64</v>
      </c>
    </row>
    <row r="450" spans="1:19" ht="25.5">
      <c r="A450" s="136">
        <v>1</v>
      </c>
      <c r="B450" s="597" t="s">
        <v>8625</v>
      </c>
      <c r="C450" s="2129" t="s">
        <v>10338</v>
      </c>
      <c r="D450" s="1432" t="s">
        <v>10670</v>
      </c>
      <c r="E450" s="1432" t="s">
        <v>10336</v>
      </c>
      <c r="F450" s="1526"/>
      <c r="G450" s="1526"/>
      <c r="H450" s="2131" t="s">
        <v>10460</v>
      </c>
      <c r="I450" s="2278" t="s">
        <v>6690</v>
      </c>
      <c r="J450" s="1315">
        <v>25</v>
      </c>
      <c r="K450" s="2310" t="e">
        <f t="shared" si="16"/>
        <v>#REF!</v>
      </c>
      <c r="L450" s="2426" t="e">
        <f>N450*#REF!</f>
        <v>#REF!</v>
      </c>
      <c r="M450" s="2270"/>
      <c r="N450" s="2426" t="e">
        <f>R450*#REF!+2</f>
        <v>#REF!</v>
      </c>
      <c r="O450" s="1526"/>
      <c r="R450" s="1297">
        <v>28.37</v>
      </c>
    </row>
    <row r="451" spans="1:19" ht="25.5">
      <c r="A451" s="136">
        <v>1</v>
      </c>
      <c r="B451" s="597" t="s">
        <v>8625</v>
      </c>
      <c r="C451" s="2129" t="s">
        <v>10337</v>
      </c>
      <c r="D451" s="1432" t="s">
        <v>10670</v>
      </c>
      <c r="E451" s="1432" t="s">
        <v>10336</v>
      </c>
      <c r="F451" s="1526"/>
      <c r="G451" s="1526"/>
      <c r="H451" s="2131" t="s">
        <v>10460</v>
      </c>
      <c r="I451" s="2278" t="s">
        <v>6690</v>
      </c>
      <c r="J451" s="1315">
        <v>1</v>
      </c>
      <c r="K451" s="2310" t="e">
        <f t="shared" si="16"/>
        <v>#REF!</v>
      </c>
      <c r="L451" s="2426" t="e">
        <f>N451*#REF!</f>
        <v>#REF!</v>
      </c>
      <c r="M451" s="2270"/>
      <c r="N451" s="2426" t="e">
        <f>R451*#REF!</f>
        <v>#REF!</v>
      </c>
      <c r="O451" s="1526"/>
      <c r="R451" s="1297">
        <v>0.99</v>
      </c>
    </row>
    <row r="452" spans="1:19" ht="25.5">
      <c r="A452" s="136">
        <v>1</v>
      </c>
      <c r="B452" s="597" t="s">
        <v>8625</v>
      </c>
      <c r="C452" s="2129" t="s">
        <v>10335</v>
      </c>
      <c r="D452" s="1432" t="s">
        <v>10671</v>
      </c>
      <c r="E452" s="1432" t="s">
        <v>10333</v>
      </c>
      <c r="F452" s="1526"/>
      <c r="G452" s="1526"/>
      <c r="H452" s="2131" t="s">
        <v>10462</v>
      </c>
      <c r="I452" s="2278" t="s">
        <v>6690</v>
      </c>
      <c r="J452" s="1315">
        <v>25</v>
      </c>
      <c r="K452" s="2310" t="e">
        <f t="shared" si="16"/>
        <v>#REF!</v>
      </c>
      <c r="L452" s="2426" t="e">
        <f>N452*#REF!</f>
        <v>#REF!</v>
      </c>
      <c r="M452" s="2270"/>
      <c r="N452" s="2426" t="e">
        <f>R452*#REF!+2</f>
        <v>#REF!</v>
      </c>
      <c r="O452" s="1526"/>
      <c r="R452" s="1297">
        <v>53</v>
      </c>
    </row>
    <row r="453" spans="1:19" ht="25.5">
      <c r="A453" s="136">
        <v>1</v>
      </c>
      <c r="B453" s="597" t="s">
        <v>8625</v>
      </c>
      <c r="C453" s="2129" t="s">
        <v>10334</v>
      </c>
      <c r="D453" s="1432" t="s">
        <v>10671</v>
      </c>
      <c r="E453" s="1432" t="s">
        <v>10333</v>
      </c>
      <c r="F453" s="1526"/>
      <c r="G453" s="1526"/>
      <c r="H453" s="2131" t="s">
        <v>10462</v>
      </c>
      <c r="I453" s="2278" t="s">
        <v>6690</v>
      </c>
      <c r="J453" s="1315">
        <v>1</v>
      </c>
      <c r="K453" s="2310" t="e">
        <f t="shared" si="16"/>
        <v>#REF!</v>
      </c>
      <c r="L453" s="2426" t="e">
        <f>N453*#REF!</f>
        <v>#REF!</v>
      </c>
      <c r="M453" s="2270"/>
      <c r="N453" s="2426" t="e">
        <f>R453*#REF!</f>
        <v>#REF!</v>
      </c>
      <c r="O453" s="1526"/>
      <c r="R453" s="1297">
        <v>1.26</v>
      </c>
    </row>
    <row r="454" spans="1:19" ht="25.5">
      <c r="A454" s="136">
        <v>1</v>
      </c>
      <c r="B454" s="597" t="s">
        <v>8625</v>
      </c>
      <c r="C454" s="2129" t="s">
        <v>3903</v>
      </c>
      <c r="D454" s="1432" t="s">
        <v>10672</v>
      </c>
      <c r="E454" s="1432" t="s">
        <v>10331</v>
      </c>
      <c r="F454" s="1526"/>
      <c r="G454" s="1526"/>
      <c r="H454" s="2131" t="s">
        <v>10466</v>
      </c>
      <c r="I454" s="2278" t="s">
        <v>6690</v>
      </c>
      <c r="J454" s="1315">
        <v>25</v>
      </c>
      <c r="K454" s="2310" t="e">
        <f t="shared" si="16"/>
        <v>#REF!</v>
      </c>
      <c r="L454" s="2426" t="e">
        <f>N454*#REF!</f>
        <v>#REF!</v>
      </c>
      <c r="M454" s="2270"/>
      <c r="N454" s="2426" t="e">
        <f>R454*#REF!+2</f>
        <v>#REF!</v>
      </c>
      <c r="O454" s="1526"/>
      <c r="R454" s="1297">
        <v>29.24</v>
      </c>
    </row>
    <row r="455" spans="1:19" ht="25.5">
      <c r="A455" s="136">
        <v>1</v>
      </c>
      <c r="B455" s="597" t="s">
        <v>8625</v>
      </c>
      <c r="C455" s="2129" t="s">
        <v>10332</v>
      </c>
      <c r="D455" s="1432" t="s">
        <v>10672</v>
      </c>
      <c r="E455" s="1432" t="s">
        <v>10331</v>
      </c>
      <c r="F455" s="1526"/>
      <c r="G455" s="1526"/>
      <c r="H455" s="2131" t="s">
        <v>10466</v>
      </c>
      <c r="I455" s="2278" t="s">
        <v>6690</v>
      </c>
      <c r="J455" s="1315"/>
      <c r="K455" s="2310" t="e">
        <f t="shared" si="16"/>
        <v>#REF!</v>
      </c>
      <c r="L455" s="2426" t="e">
        <f>N455*#REF!</f>
        <v>#REF!</v>
      </c>
      <c r="M455" s="2270"/>
      <c r="N455" s="2426" t="e">
        <f>R455*#REF!+0.5</f>
        <v>#REF!</v>
      </c>
      <c r="O455" s="1526"/>
      <c r="R455" s="1297">
        <v>0.96</v>
      </c>
      <c r="S455" s="1297">
        <v>5000</v>
      </c>
    </row>
    <row r="456" spans="1:19" ht="13.5" hidden="1" customHeight="1">
      <c r="A456" s="136">
        <v>0</v>
      </c>
      <c r="B456" s="1526" t="s">
        <v>8625</v>
      </c>
      <c r="C456" s="1527">
        <v>401035</v>
      </c>
      <c r="D456" s="1551" t="s">
        <v>3927</v>
      </c>
      <c r="E456" s="598" t="s">
        <v>3928</v>
      </c>
      <c r="F456" s="598" t="s">
        <v>3929</v>
      </c>
      <c r="G456" s="136"/>
      <c r="H456" s="136"/>
      <c r="I456" s="1530" t="s">
        <v>3930</v>
      </c>
      <c r="J456" s="1530">
        <v>600</v>
      </c>
      <c r="K456" s="1531">
        <f t="shared" ref="K456:K470" si="17">L456/J456</f>
        <v>9.1374999999999998E-3</v>
      </c>
      <c r="L456" s="1532">
        <f>N456*[2]коеф!$L$7</f>
        <v>5.4824999999999999</v>
      </c>
      <c r="M456" s="1556"/>
      <c r="N456" s="1534">
        <f>Q456*[2]коеф!$P$33+0.5</f>
        <v>0.5</v>
      </c>
      <c r="O456" s="1535"/>
      <c r="P456" s="1536">
        <v>27.19</v>
      </c>
    </row>
    <row r="457" spans="1:19" ht="13.5" hidden="1" customHeight="1">
      <c r="A457" s="136">
        <v>0</v>
      </c>
      <c r="B457" s="137" t="s">
        <v>8625</v>
      </c>
      <c r="C457" s="1353" t="s">
        <v>3931</v>
      </c>
      <c r="D457" s="138" t="s">
        <v>3932</v>
      </c>
      <c r="E457" s="598" t="s">
        <v>3933</v>
      </c>
      <c r="F457" s="598" t="s">
        <v>3934</v>
      </c>
      <c r="G457" s="136"/>
      <c r="H457" s="136"/>
      <c r="I457" s="1356" t="s">
        <v>3930</v>
      </c>
      <c r="J457" s="1356">
        <v>100</v>
      </c>
      <c r="K457" s="1357">
        <f t="shared" si="17"/>
        <v>1.1335441559999999</v>
      </c>
      <c r="L457" s="1384">
        <f>N457*[2]коеф!$L$7</f>
        <v>113.3544156</v>
      </c>
      <c r="M457" s="1449"/>
      <c r="N457" s="607">
        <f>Q457*[2]коеф!$P$33+0.5</f>
        <v>10.33784</v>
      </c>
      <c r="O457" s="544"/>
      <c r="P457" s="1296">
        <v>4.58</v>
      </c>
      <c r="Q457" s="1296">
        <v>4.58</v>
      </c>
    </row>
    <row r="458" spans="1:19" ht="13.5" hidden="1" customHeight="1">
      <c r="A458" s="136">
        <v>0</v>
      </c>
      <c r="B458" s="137" t="s">
        <v>8625</v>
      </c>
      <c r="C458" s="1353">
        <v>497058</v>
      </c>
      <c r="D458" s="138" t="s">
        <v>3935</v>
      </c>
      <c r="E458" s="598" t="s">
        <v>3936</v>
      </c>
      <c r="F458" s="598" t="s">
        <v>3937</v>
      </c>
      <c r="G458" s="136"/>
      <c r="H458" s="136"/>
      <c r="I458" s="1356" t="s">
        <v>3930</v>
      </c>
      <c r="J458" s="1356">
        <v>100</v>
      </c>
      <c r="K458" s="1357">
        <f t="shared" si="17"/>
        <v>2.1887104920000002</v>
      </c>
      <c r="L458" s="1384">
        <f>N458*[2]коеф!$L$7</f>
        <v>218.87104920000004</v>
      </c>
      <c r="M458" s="1449"/>
      <c r="N458" s="607">
        <f>Q458*[2]коеф!$P$33+0.5</f>
        <v>19.960880000000003</v>
      </c>
      <c r="O458" s="544"/>
      <c r="P458" s="1296">
        <v>8.09</v>
      </c>
      <c r="Q458" s="261">
        <v>9.06</v>
      </c>
    </row>
    <row r="459" spans="1:19" ht="13.5" hidden="1" customHeight="1">
      <c r="A459" s="136">
        <v>0</v>
      </c>
      <c r="B459" s="137" t="s">
        <v>8625</v>
      </c>
      <c r="C459" s="1353" t="s">
        <v>3938</v>
      </c>
      <c r="D459" s="138" t="s">
        <v>3939</v>
      </c>
      <c r="E459" s="598" t="s">
        <v>3940</v>
      </c>
      <c r="F459" s="598" t="s">
        <v>3940</v>
      </c>
      <c r="G459" s="136"/>
      <c r="H459" s="136"/>
      <c r="I459" s="1356" t="s">
        <v>3930</v>
      </c>
      <c r="J459" s="1356">
        <v>100</v>
      </c>
      <c r="K459" s="1357">
        <f t="shared" si="17"/>
        <v>1.1335441559999999</v>
      </c>
      <c r="L459" s="1384">
        <f>N459*[2]коеф!$L$7</f>
        <v>113.3544156</v>
      </c>
      <c r="M459" s="1449"/>
      <c r="N459" s="607">
        <f>Q459*[2]коеф!$P$33+0.5</f>
        <v>10.33784</v>
      </c>
      <c r="O459" s="544"/>
      <c r="P459" s="1296">
        <v>4.58</v>
      </c>
      <c r="Q459" s="1296">
        <v>4.58</v>
      </c>
    </row>
    <row r="460" spans="1:19" ht="13.5" hidden="1" customHeight="1">
      <c r="A460" s="136">
        <v>0</v>
      </c>
      <c r="B460" s="137" t="s">
        <v>8625</v>
      </c>
      <c r="C460" s="1353" t="s">
        <v>3941</v>
      </c>
      <c r="D460" s="138" t="s">
        <v>3942</v>
      </c>
      <c r="E460" s="598" t="s">
        <v>3943</v>
      </c>
      <c r="F460" s="598" t="s">
        <v>3943</v>
      </c>
      <c r="G460" s="136"/>
      <c r="H460" s="136"/>
      <c r="I460" s="1356" t="s">
        <v>3930</v>
      </c>
      <c r="J460" s="1356">
        <v>100</v>
      </c>
      <c r="K460" s="1357">
        <f t="shared" si="17"/>
        <v>1.1335441559999999</v>
      </c>
      <c r="L460" s="1384">
        <f>N460*[2]коеф!$L$7</f>
        <v>113.3544156</v>
      </c>
      <c r="M460" s="1449"/>
      <c r="N460" s="607">
        <f>Q460*[2]коеф!$P$33+0.5</f>
        <v>10.33784</v>
      </c>
      <c r="O460" s="544"/>
      <c r="P460" s="1296">
        <v>4.58</v>
      </c>
      <c r="Q460" s="1296">
        <v>4.58</v>
      </c>
    </row>
    <row r="461" spans="1:19" ht="14.25" hidden="1" customHeight="1" thickBot="1">
      <c r="A461" s="136">
        <v>0</v>
      </c>
      <c r="B461" s="137" t="s">
        <v>8625</v>
      </c>
      <c r="C461" s="1353" t="s">
        <v>3944</v>
      </c>
      <c r="D461" s="138" t="s">
        <v>3945</v>
      </c>
      <c r="E461" s="598" t="s">
        <v>3946</v>
      </c>
      <c r="F461" s="598" t="s">
        <v>3946</v>
      </c>
      <c r="G461" s="136"/>
      <c r="H461" s="136"/>
      <c r="I461" s="1356" t="s">
        <v>3930</v>
      </c>
      <c r="J461" s="1356">
        <v>100</v>
      </c>
      <c r="K461" s="1357">
        <f t="shared" si="17"/>
        <v>1.1335441559999999</v>
      </c>
      <c r="L461" s="1384">
        <f>N461*[2]коеф!$L$7</f>
        <v>113.3544156</v>
      </c>
      <c r="M461" s="1449"/>
      <c r="N461" s="607">
        <f>Q461*[2]коеф!$P$33+0.5</f>
        <v>10.33784</v>
      </c>
      <c r="O461" s="544"/>
      <c r="P461" s="1296">
        <v>4.58</v>
      </c>
      <c r="Q461" s="1296">
        <v>4.58</v>
      </c>
      <c r="S461" s="2248"/>
    </row>
    <row r="462" spans="1:19" ht="13.5" hidden="1" customHeight="1">
      <c r="A462" s="136">
        <v>0</v>
      </c>
      <c r="B462" s="137" t="s">
        <v>8619</v>
      </c>
      <c r="C462" s="1353" t="s">
        <v>3947</v>
      </c>
      <c r="D462" s="1439" t="s">
        <v>3948</v>
      </c>
      <c r="E462" s="597"/>
      <c r="F462" s="597"/>
      <c r="G462" s="136"/>
      <c r="H462" s="136"/>
      <c r="I462" s="1356" t="s">
        <v>3930</v>
      </c>
      <c r="J462" s="1356">
        <v>60</v>
      </c>
      <c r="K462" s="1378">
        <f t="shared" si="17"/>
        <v>28.965874999999997</v>
      </c>
      <c r="L462" s="1404">
        <f>N462*[2]коеф!$L$7</f>
        <v>1737.9524999999999</v>
      </c>
      <c r="M462" s="1404"/>
      <c r="N462" s="1372">
        <f>P462*[2]коеф!$P$53+1</f>
        <v>158.5</v>
      </c>
      <c r="O462" s="1373"/>
      <c r="P462" s="1296">
        <v>75</v>
      </c>
    </row>
    <row r="463" spans="1:19" ht="13.5" hidden="1" customHeight="1">
      <c r="A463" s="136">
        <v>0</v>
      </c>
      <c r="B463" s="137" t="s">
        <v>8625</v>
      </c>
      <c r="C463" s="1353" t="s">
        <v>3949</v>
      </c>
      <c r="D463" s="138" t="s">
        <v>3950</v>
      </c>
      <c r="E463" s="598" t="s">
        <v>3951</v>
      </c>
      <c r="F463" s="598" t="s">
        <v>3952</v>
      </c>
      <c r="G463" s="136"/>
      <c r="H463" s="136"/>
      <c r="I463" s="1356" t="s">
        <v>3930</v>
      </c>
      <c r="J463" s="1356">
        <v>100</v>
      </c>
      <c r="K463" s="1357">
        <f t="shared" si="17"/>
        <v>0.70959339600000004</v>
      </c>
      <c r="L463" s="1384">
        <f>N463*[2]коеф!$L$7</f>
        <v>70.959339600000007</v>
      </c>
      <c r="M463" s="1449"/>
      <c r="N463" s="607">
        <f>Q463*[2]коеф!$P$33+0.5</f>
        <v>6.4714400000000003</v>
      </c>
      <c r="O463" s="544"/>
      <c r="P463" s="1296">
        <v>2.78</v>
      </c>
      <c r="Q463" s="1296">
        <v>2.78</v>
      </c>
    </row>
    <row r="464" spans="1:19" ht="13.5" hidden="1" customHeight="1">
      <c r="A464" s="136">
        <v>0</v>
      </c>
      <c r="B464" s="137" t="s">
        <v>8625</v>
      </c>
      <c r="C464" s="1353" t="s">
        <v>3953</v>
      </c>
      <c r="D464" s="138" t="s">
        <v>3954</v>
      </c>
      <c r="E464" s="598" t="s">
        <v>3955</v>
      </c>
      <c r="F464" s="598" t="s">
        <v>3956</v>
      </c>
      <c r="G464" s="136"/>
      <c r="H464" s="136"/>
      <c r="I464" s="1356" t="s">
        <v>3930</v>
      </c>
      <c r="J464" s="1356">
        <v>100</v>
      </c>
      <c r="K464" s="1357">
        <f t="shared" si="17"/>
        <v>0.70959339600000004</v>
      </c>
      <c r="L464" s="1384">
        <f>N464*[2]коеф!$L$7</f>
        <v>70.959339600000007</v>
      </c>
      <c r="M464" s="1449"/>
      <c r="N464" s="607">
        <f>Q464*[2]коеф!$P$33+0.5</f>
        <v>6.4714400000000003</v>
      </c>
      <c r="O464" s="544"/>
      <c r="P464" s="1296">
        <v>2.78</v>
      </c>
      <c r="Q464" s="1296">
        <v>2.78</v>
      </c>
    </row>
    <row r="465" spans="1:17" ht="13.5" hidden="1" customHeight="1">
      <c r="A465" s="136">
        <v>0</v>
      </c>
      <c r="B465" s="137" t="s">
        <v>8625</v>
      </c>
      <c r="C465" s="1353" t="s">
        <v>3957</v>
      </c>
      <c r="D465" s="138" t="s">
        <v>3958</v>
      </c>
      <c r="E465" s="598" t="s">
        <v>3959</v>
      </c>
      <c r="F465" s="598" t="s">
        <v>3960</v>
      </c>
      <c r="G465" s="136"/>
      <c r="H465" s="136"/>
      <c r="I465" s="1356" t="s">
        <v>3930</v>
      </c>
      <c r="J465" s="1356">
        <v>100</v>
      </c>
      <c r="K465" s="1357">
        <f t="shared" si="17"/>
        <v>0.70959339600000004</v>
      </c>
      <c r="L465" s="1384">
        <f>N465*[2]коеф!$L$7</f>
        <v>70.959339600000007</v>
      </c>
      <c r="M465" s="1449"/>
      <c r="N465" s="607">
        <f>Q465*[2]коеф!$P$33+0.5</f>
        <v>6.4714400000000003</v>
      </c>
      <c r="O465" s="544"/>
      <c r="P465" s="1296">
        <v>2.78</v>
      </c>
      <c r="Q465" s="1296">
        <v>2.78</v>
      </c>
    </row>
    <row r="466" spans="1:17" ht="13.5" hidden="1" customHeight="1">
      <c r="A466" s="136">
        <v>0</v>
      </c>
      <c r="B466" s="137" t="s">
        <v>8625</v>
      </c>
      <c r="C466" s="1353" t="s">
        <v>3961</v>
      </c>
      <c r="D466" s="138" t="s">
        <v>3962</v>
      </c>
      <c r="E466" s="598" t="s">
        <v>3963</v>
      </c>
      <c r="F466" s="598" t="s">
        <v>3964</v>
      </c>
      <c r="G466" s="136"/>
      <c r="H466" s="136"/>
      <c r="I466" s="1356" t="s">
        <v>3930</v>
      </c>
      <c r="J466" s="1356">
        <v>100</v>
      </c>
      <c r="K466" s="1357">
        <f t="shared" si="17"/>
        <v>0.70959339600000004</v>
      </c>
      <c r="L466" s="1384">
        <f>N466*[2]коеф!$L$7</f>
        <v>70.959339600000007</v>
      </c>
      <c r="M466" s="1449"/>
      <c r="N466" s="607">
        <f>Q466*[2]коеф!$P$33+0.5</f>
        <v>6.4714400000000003</v>
      </c>
      <c r="O466" s="544"/>
      <c r="P466" s="1296">
        <v>2.78</v>
      </c>
      <c r="Q466" s="1296">
        <v>2.78</v>
      </c>
    </row>
    <row r="467" spans="1:17" ht="13.5" hidden="1" customHeight="1">
      <c r="A467" s="136">
        <v>0</v>
      </c>
      <c r="B467" s="137" t="s">
        <v>8625</v>
      </c>
      <c r="C467" s="1353" t="s">
        <v>3965</v>
      </c>
      <c r="D467" s="138" t="s">
        <v>3966</v>
      </c>
      <c r="E467" s="598" t="s">
        <v>3967</v>
      </c>
      <c r="F467" s="598" t="s">
        <v>3968</v>
      </c>
      <c r="G467" s="136"/>
      <c r="H467" s="136"/>
      <c r="I467" s="1356" t="s">
        <v>3930</v>
      </c>
      <c r="J467" s="1356">
        <v>100</v>
      </c>
      <c r="K467" s="1357">
        <f t="shared" si="17"/>
        <v>0.70959339600000004</v>
      </c>
      <c r="L467" s="1384">
        <f>N467*[2]коеф!$L$7</f>
        <v>70.959339600000007</v>
      </c>
      <c r="M467" s="1449"/>
      <c r="N467" s="607">
        <f>Q467*[2]коеф!$P$33+0.5</f>
        <v>6.4714400000000003</v>
      </c>
      <c r="O467" s="544"/>
      <c r="P467" s="1296">
        <v>2.78</v>
      </c>
      <c r="Q467" s="1296">
        <v>2.78</v>
      </c>
    </row>
    <row r="468" spans="1:17" ht="13.5" hidden="1" customHeight="1">
      <c r="A468" s="136">
        <v>0</v>
      </c>
      <c r="B468" s="137" t="s">
        <v>8625</v>
      </c>
      <c r="C468" s="1353" t="s">
        <v>3969</v>
      </c>
      <c r="D468" s="138" t="s">
        <v>3970</v>
      </c>
      <c r="E468" s="598" t="s">
        <v>3971</v>
      </c>
      <c r="F468" s="598" t="s">
        <v>3972</v>
      </c>
      <c r="G468" s="136"/>
      <c r="H468" s="136"/>
      <c r="I468" s="1356" t="s">
        <v>3930</v>
      </c>
      <c r="J468" s="1356">
        <v>100</v>
      </c>
      <c r="K468" s="1357">
        <f t="shared" si="17"/>
        <v>0.70959339600000004</v>
      </c>
      <c r="L468" s="1384">
        <f>N468*[2]коеф!$L$7</f>
        <v>70.959339600000007</v>
      </c>
      <c r="M468" s="1449"/>
      <c r="N468" s="607">
        <f>Q468*[2]коеф!$P$33+0.5</f>
        <v>6.4714400000000003</v>
      </c>
      <c r="O468" s="544"/>
      <c r="P468" s="1296">
        <v>2.78</v>
      </c>
      <c r="Q468" s="1296">
        <v>2.78</v>
      </c>
    </row>
    <row r="469" spans="1:17" ht="13.5" hidden="1" customHeight="1">
      <c r="A469" s="136">
        <v>0</v>
      </c>
      <c r="B469" s="137" t="s">
        <v>8625</v>
      </c>
      <c r="C469" s="1353" t="s">
        <v>3973</v>
      </c>
      <c r="D469" s="138" t="s">
        <v>3974</v>
      </c>
      <c r="E469" s="598" t="s">
        <v>3975</v>
      </c>
      <c r="F469" s="598" t="s">
        <v>3976</v>
      </c>
      <c r="G469" s="136"/>
      <c r="H469" s="136"/>
      <c r="I469" s="1356" t="s">
        <v>3930</v>
      </c>
      <c r="J469" s="1356">
        <v>100</v>
      </c>
      <c r="K469" s="1357">
        <f t="shared" si="17"/>
        <v>0.70959339600000004</v>
      </c>
      <c r="L469" s="1384">
        <f>N469*[2]коеф!$L$7</f>
        <v>70.959339600000007</v>
      </c>
      <c r="M469" s="1449"/>
      <c r="N469" s="607">
        <f>Q469*[2]коеф!$P$33+0.5</f>
        <v>6.4714400000000003</v>
      </c>
      <c r="O469" s="544"/>
      <c r="P469" s="1296">
        <v>2.78</v>
      </c>
      <c r="Q469" s="1296">
        <v>2.78</v>
      </c>
    </row>
    <row r="470" spans="1:17" ht="13.5" hidden="1" customHeight="1">
      <c r="A470" s="136">
        <v>0</v>
      </c>
      <c r="B470" s="137" t="s">
        <v>8625</v>
      </c>
      <c r="C470" s="1353" t="s">
        <v>3977</v>
      </c>
      <c r="D470" s="138" t="s">
        <v>3978</v>
      </c>
      <c r="E470" s="598" t="s">
        <v>3979</v>
      </c>
      <c r="F470" s="598" t="s">
        <v>3980</v>
      </c>
      <c r="G470" s="136"/>
      <c r="H470" s="136"/>
      <c r="I470" s="1356" t="s">
        <v>3930</v>
      </c>
      <c r="J470" s="1356">
        <v>100</v>
      </c>
      <c r="K470" s="1357">
        <f t="shared" si="17"/>
        <v>0.70959339600000004</v>
      </c>
      <c r="L470" s="1384">
        <f>N470*[2]коеф!$L$7</f>
        <v>70.959339600000007</v>
      </c>
      <c r="M470" s="1449"/>
      <c r="N470" s="607">
        <f>Q470*[2]коеф!$P$33+0.5</f>
        <v>6.4714400000000003</v>
      </c>
      <c r="O470" s="544"/>
      <c r="P470" s="1296">
        <v>2.78</v>
      </c>
      <c r="Q470" s="1296">
        <v>2.78</v>
      </c>
    </row>
    <row r="471" spans="1:17" ht="13.5" hidden="1" customHeight="1">
      <c r="A471" s="136">
        <v>0</v>
      </c>
      <c r="B471" s="137" t="s">
        <v>8625</v>
      </c>
      <c r="C471" s="1353" t="s">
        <v>3981</v>
      </c>
      <c r="D471" s="138" t="s">
        <v>3982</v>
      </c>
      <c r="E471" s="598" t="s">
        <v>3983</v>
      </c>
      <c r="F471" s="598" t="s">
        <v>3984</v>
      </c>
      <c r="G471" s="136"/>
      <c r="H471" s="136"/>
      <c r="I471" s="1356"/>
      <c r="J471" s="1356" t="s">
        <v>8047</v>
      </c>
      <c r="K471" s="1357"/>
      <c r="L471" s="1384">
        <f>N471*[2]коеф!$L$7</f>
        <v>101.34247740000002</v>
      </c>
      <c r="M471" s="1449"/>
      <c r="N471" s="607">
        <f>Q471*[2]коеф!$P$33+0.5</f>
        <v>9.2423600000000015</v>
      </c>
      <c r="O471" s="544"/>
      <c r="P471" s="1296">
        <v>4.07</v>
      </c>
      <c r="Q471" s="1296">
        <v>4.07</v>
      </c>
    </row>
    <row r="472" spans="1:17" ht="13.5" hidden="1" customHeight="1">
      <c r="A472" s="136">
        <v>0</v>
      </c>
      <c r="B472" s="137" t="s">
        <v>8625</v>
      </c>
      <c r="C472" s="1353" t="s">
        <v>3985</v>
      </c>
      <c r="D472" s="138" t="s">
        <v>3986</v>
      </c>
      <c r="E472" s="598" t="s">
        <v>3987</v>
      </c>
      <c r="F472" s="598" t="s">
        <v>3988</v>
      </c>
      <c r="G472" s="136"/>
      <c r="H472" s="136"/>
      <c r="I472" s="1356"/>
      <c r="J472" s="1356" t="s">
        <v>8047</v>
      </c>
      <c r="K472" s="1357"/>
      <c r="L472" s="1384">
        <f>N472*[2]коеф!$L$7</f>
        <v>109.3504362</v>
      </c>
      <c r="M472" s="1449"/>
      <c r="N472" s="567">
        <f>Q472*[2]коеф!$P$33+0.5</f>
        <v>9.9726800000000004</v>
      </c>
      <c r="O472" s="544"/>
      <c r="P472" s="1296">
        <v>4.41</v>
      </c>
      <c r="Q472" s="1296">
        <v>4.41</v>
      </c>
    </row>
    <row r="473" spans="1:17">
      <c r="C473" s="1490"/>
      <c r="D473" s="1365"/>
      <c r="E473" s="540"/>
      <c r="F473" s="540"/>
      <c r="I473" s="1493"/>
      <c r="J473" s="1493"/>
      <c r="N473" s="2440"/>
      <c r="O473" s="544"/>
    </row>
    <row r="474" spans="1:17" ht="14.25" thickBot="1"/>
    <row r="475" spans="1:17" ht="24" thickBot="1">
      <c r="A475" s="88" t="s">
        <v>8692</v>
      </c>
      <c r="B475" s="2247" t="s">
        <v>3989</v>
      </c>
      <c r="C475" s="2247"/>
      <c r="D475" s="2247"/>
      <c r="E475" s="2247"/>
      <c r="F475" s="2237"/>
      <c r="G475" s="2237"/>
      <c r="H475" s="2237"/>
      <c r="I475" s="2237"/>
      <c r="J475" s="2247"/>
      <c r="K475" s="2247"/>
      <c r="L475" s="2425"/>
      <c r="M475" s="2247"/>
      <c r="N475" s="2425"/>
      <c r="O475" s="1311"/>
    </row>
    <row r="476" spans="1:17" ht="23.25" hidden="1" customHeight="1">
      <c r="A476" s="88" t="s">
        <v>8690</v>
      </c>
      <c r="B476" s="2246" t="s">
        <v>3990</v>
      </c>
      <c r="C476" s="2245"/>
      <c r="D476" s="2245"/>
      <c r="E476" s="2245"/>
      <c r="F476" s="2245"/>
      <c r="G476" s="2245"/>
      <c r="H476" s="2245"/>
      <c r="I476" s="2245"/>
      <c r="J476" s="2245"/>
      <c r="K476" s="2245"/>
      <c r="L476" s="2245"/>
      <c r="M476" s="2245"/>
      <c r="N476" s="2245"/>
      <c r="O476" s="1367"/>
    </row>
    <row r="477" spans="1:17" ht="23.25" hidden="1" customHeight="1">
      <c r="A477" s="88" t="s">
        <v>8690</v>
      </c>
      <c r="B477" s="2244" t="s">
        <v>3991</v>
      </c>
      <c r="C477" s="2243"/>
      <c r="D477" s="2243"/>
      <c r="E477" s="2243"/>
      <c r="F477" s="2243"/>
      <c r="G477" s="2243"/>
      <c r="H477" s="2243"/>
      <c r="I477" s="2243"/>
      <c r="J477" s="2243"/>
      <c r="K477" s="2243"/>
      <c r="L477" s="2243"/>
      <c r="M477" s="2243"/>
      <c r="N477" s="2243"/>
      <c r="O477" s="1367"/>
      <c r="Q477" s="1297"/>
    </row>
    <row r="478" spans="1:17" ht="13.5" hidden="1" customHeight="1">
      <c r="A478" s="604">
        <v>0</v>
      </c>
      <c r="B478" s="614" t="s">
        <v>8626</v>
      </c>
      <c r="C478" s="140" t="s">
        <v>3992</v>
      </c>
      <c r="D478" s="1467" t="s">
        <v>8700</v>
      </c>
      <c r="E478" s="614" t="s">
        <v>3993</v>
      </c>
      <c r="F478" s="614"/>
      <c r="G478" s="604" t="s">
        <v>3994</v>
      </c>
      <c r="H478" s="604"/>
      <c r="I478" s="1322" t="s">
        <v>8173</v>
      </c>
      <c r="J478" s="1322">
        <v>20</v>
      </c>
      <c r="K478" s="1371">
        <f t="shared" ref="K478:K506" si="18">L478/J478</f>
        <v>0.75</v>
      </c>
      <c r="L478" s="1396">
        <f>N478*[2]коеф!$L$36+15</f>
        <v>15</v>
      </c>
      <c r="M478" s="1382"/>
      <c r="N478" s="1383">
        <f>P478*[2]коеф!$P$36*J478+1.5</f>
        <v>20.341199999999997</v>
      </c>
      <c r="O478" s="1359"/>
      <c r="P478" s="1296">
        <v>0.42</v>
      </c>
      <c r="Q478" s="1297"/>
    </row>
    <row r="479" spans="1:17" ht="13.5" hidden="1" customHeight="1">
      <c r="A479" s="604">
        <v>0</v>
      </c>
      <c r="B479" s="597" t="s">
        <v>8626</v>
      </c>
      <c r="C479" s="144" t="s">
        <v>3995</v>
      </c>
      <c r="D479" s="1388" t="s">
        <v>8700</v>
      </c>
      <c r="E479" s="597" t="s">
        <v>3996</v>
      </c>
      <c r="F479" s="597"/>
      <c r="G479" s="600" t="s">
        <v>3997</v>
      </c>
      <c r="H479" s="600"/>
      <c r="I479" s="1329" t="s">
        <v>8173</v>
      </c>
      <c r="J479" s="1329">
        <v>20</v>
      </c>
      <c r="K479" s="1390">
        <f t="shared" si="18"/>
        <v>0.75</v>
      </c>
      <c r="L479" s="1396">
        <f>N479*[2]коеф!$L$36+15</f>
        <v>15</v>
      </c>
      <c r="M479" s="1382"/>
      <c r="N479" s="1383">
        <f>P479*[2]коеф!$P$36*J479+1.5</f>
        <v>20.341199999999997</v>
      </c>
      <c r="O479" s="1359"/>
      <c r="P479" s="1296">
        <v>0.42</v>
      </c>
      <c r="Q479" s="1297"/>
    </row>
    <row r="480" spans="1:17" ht="13.5" hidden="1" customHeight="1">
      <c r="A480" s="604">
        <v>0</v>
      </c>
      <c r="B480" s="256" t="s">
        <v>8626</v>
      </c>
      <c r="C480" s="137" t="s">
        <v>3998</v>
      </c>
      <c r="D480" s="1354" t="s">
        <v>3999</v>
      </c>
      <c r="E480" s="256" t="s">
        <v>4000</v>
      </c>
      <c r="F480" s="256"/>
      <c r="G480" s="259" t="s">
        <v>4001</v>
      </c>
      <c r="H480" s="259"/>
      <c r="I480" s="1319" t="s">
        <v>8173</v>
      </c>
      <c r="J480" s="1319">
        <v>20</v>
      </c>
      <c r="K480" s="1357">
        <f t="shared" si="18"/>
        <v>0.75</v>
      </c>
      <c r="L480" s="1396">
        <f>N480*[2]коеф!$L$36+15</f>
        <v>15</v>
      </c>
      <c r="M480" s="1382"/>
      <c r="N480" s="1383">
        <f>P480*[2]коеф!$P$36*J480+1.5</f>
        <v>20.341199999999997</v>
      </c>
      <c r="O480" s="1359"/>
      <c r="P480" s="1296">
        <v>0.42</v>
      </c>
      <c r="Q480" s="1297"/>
    </row>
    <row r="481" spans="1:17" ht="13.5" hidden="1" customHeight="1">
      <c r="A481" s="604">
        <v>0</v>
      </c>
      <c r="B481" s="256" t="s">
        <v>8626</v>
      </c>
      <c r="C481" s="137" t="s">
        <v>4002</v>
      </c>
      <c r="D481" s="1439" t="s">
        <v>8702</v>
      </c>
      <c r="E481" s="256" t="s">
        <v>5705</v>
      </c>
      <c r="F481" s="256"/>
      <c r="G481" s="259" t="s">
        <v>3994</v>
      </c>
      <c r="H481" s="259"/>
      <c r="I481" s="1319" t="s">
        <v>8173</v>
      </c>
      <c r="J481" s="1319">
        <v>20</v>
      </c>
      <c r="K481" s="1357">
        <f t="shared" si="18"/>
        <v>0.75</v>
      </c>
      <c r="L481" s="1396">
        <f>N481*[2]коеф!$L$36+15</f>
        <v>15</v>
      </c>
      <c r="M481" s="1382"/>
      <c r="N481" s="1383">
        <f>P481*[2]коеф!$P$36*J481+1.5</f>
        <v>20.341199999999997</v>
      </c>
      <c r="O481" s="1359"/>
      <c r="P481" s="1296">
        <v>0.42</v>
      </c>
      <c r="Q481" s="1297"/>
    </row>
    <row r="482" spans="1:17" ht="13.5" hidden="1" customHeight="1">
      <c r="A482" s="604">
        <v>0</v>
      </c>
      <c r="B482" s="614" t="s">
        <v>8626</v>
      </c>
      <c r="C482" s="140" t="s">
        <v>5706</v>
      </c>
      <c r="D482" s="1445" t="s">
        <v>8703</v>
      </c>
      <c r="E482" s="614" t="s">
        <v>5707</v>
      </c>
      <c r="F482" s="614"/>
      <c r="G482" s="604" t="s">
        <v>5708</v>
      </c>
      <c r="H482" s="604"/>
      <c r="I482" s="1322" t="s">
        <v>8173</v>
      </c>
      <c r="J482" s="1322">
        <v>20</v>
      </c>
      <c r="K482" s="1371">
        <f t="shared" si="18"/>
        <v>0.75</v>
      </c>
      <c r="L482" s="1396">
        <f>N482*[2]коеф!$L$36+15</f>
        <v>15</v>
      </c>
      <c r="M482" s="1382"/>
      <c r="N482" s="1383">
        <f>P482*[2]коеф!$P$36*J482+1.5</f>
        <v>20.341199999999997</v>
      </c>
      <c r="O482" s="1359"/>
      <c r="P482" s="1296">
        <v>0.42</v>
      </c>
      <c r="Q482" s="1297"/>
    </row>
    <row r="483" spans="1:17" ht="13.5" hidden="1" customHeight="1">
      <c r="A483" s="604">
        <v>0</v>
      </c>
      <c r="B483" s="597" t="s">
        <v>8626</v>
      </c>
      <c r="C483" s="144" t="s">
        <v>5709</v>
      </c>
      <c r="D483" s="1444" t="s">
        <v>8703</v>
      </c>
      <c r="E483" s="597" t="s">
        <v>5710</v>
      </c>
      <c r="F483" s="597"/>
      <c r="G483" s="600" t="s">
        <v>3994</v>
      </c>
      <c r="H483" s="600"/>
      <c r="I483" s="1329" t="s">
        <v>8173</v>
      </c>
      <c r="J483" s="1329">
        <v>20</v>
      </c>
      <c r="K483" s="1390">
        <f t="shared" si="18"/>
        <v>0.75</v>
      </c>
      <c r="L483" s="1396">
        <f>N483*[2]коеф!$L$36+15</f>
        <v>15</v>
      </c>
      <c r="M483" s="1382"/>
      <c r="N483" s="1383">
        <f>P483*[2]коеф!$P$36*J483+1.5</f>
        <v>20.341199999999997</v>
      </c>
      <c r="O483" s="1359"/>
      <c r="P483" s="1296">
        <v>0.42</v>
      </c>
      <c r="Q483" s="1297"/>
    </row>
    <row r="484" spans="1:17" ht="13.5" hidden="1" customHeight="1">
      <c r="A484" s="604">
        <v>0</v>
      </c>
      <c r="B484" s="256" t="s">
        <v>8626</v>
      </c>
      <c r="C484" s="137" t="s">
        <v>5711</v>
      </c>
      <c r="D484" s="1439" t="s">
        <v>8704</v>
      </c>
      <c r="E484" s="256" t="s">
        <v>5712</v>
      </c>
      <c r="F484" s="256"/>
      <c r="G484" s="259" t="s">
        <v>5713</v>
      </c>
      <c r="H484" s="259"/>
      <c r="I484" s="1319" t="s">
        <v>8173</v>
      </c>
      <c r="J484" s="1319">
        <v>20</v>
      </c>
      <c r="K484" s="1357">
        <f t="shared" si="18"/>
        <v>0.75</v>
      </c>
      <c r="L484" s="1396">
        <f>N484*[2]коеф!$L$36+15</f>
        <v>15</v>
      </c>
      <c r="M484" s="1382"/>
      <c r="N484" s="1383">
        <f>P484*[2]коеф!$P$36*J484+1.5</f>
        <v>28.864599999999996</v>
      </c>
      <c r="O484" s="1359"/>
      <c r="P484" s="1296">
        <v>0.61</v>
      </c>
      <c r="Q484" s="1297"/>
    </row>
    <row r="485" spans="1:17" ht="13.5" hidden="1" customHeight="1">
      <c r="A485" s="604">
        <v>0</v>
      </c>
      <c r="B485" s="256" t="s">
        <v>8626</v>
      </c>
      <c r="C485" s="137" t="s">
        <v>5714</v>
      </c>
      <c r="D485" s="1467" t="s">
        <v>5715</v>
      </c>
      <c r="E485" s="256" t="s">
        <v>5716</v>
      </c>
      <c r="F485" s="256"/>
      <c r="G485" s="259" t="s">
        <v>3997</v>
      </c>
      <c r="H485" s="259"/>
      <c r="I485" s="1319" t="s">
        <v>8173</v>
      </c>
      <c r="J485" s="1319">
        <v>20</v>
      </c>
      <c r="K485" s="1357">
        <f t="shared" si="18"/>
        <v>0.75</v>
      </c>
      <c r="L485" s="1396">
        <f>N485*[2]коеф!$L$36+15</f>
        <v>15</v>
      </c>
      <c r="M485" s="1382"/>
      <c r="N485" s="1383">
        <f>P485*[2]коеф!$P$36*J485+1.5</f>
        <v>20.341199999999997</v>
      </c>
      <c r="O485" s="1359"/>
      <c r="P485" s="1296">
        <v>0.42</v>
      </c>
      <c r="Q485" s="1297"/>
    </row>
    <row r="486" spans="1:17" ht="13.5" hidden="1" customHeight="1">
      <c r="A486" s="604">
        <v>0</v>
      </c>
      <c r="B486" s="614" t="s">
        <v>8626</v>
      </c>
      <c r="C486" s="140" t="s">
        <v>5717</v>
      </c>
      <c r="D486" s="1445" t="s">
        <v>5718</v>
      </c>
      <c r="E486" s="614" t="s">
        <v>5719</v>
      </c>
      <c r="F486" s="614"/>
      <c r="G486" s="604" t="s">
        <v>5720</v>
      </c>
      <c r="H486" s="604"/>
      <c r="I486" s="1322" t="s">
        <v>8173</v>
      </c>
      <c r="J486" s="1322">
        <v>20</v>
      </c>
      <c r="K486" s="1371">
        <f t="shared" si="18"/>
        <v>0.75</v>
      </c>
      <c r="L486" s="1396">
        <f>N486*[2]коеф!$L$36+15</f>
        <v>15</v>
      </c>
      <c r="M486" s="1382"/>
      <c r="N486" s="1383">
        <f>P486*[2]коеф!$P$36*J486+1.5</f>
        <v>20.341199999999997</v>
      </c>
      <c r="O486" s="1359"/>
      <c r="P486" s="1296">
        <v>0.42</v>
      </c>
      <c r="Q486" s="1297"/>
    </row>
    <row r="487" spans="1:17" ht="13.5" hidden="1" customHeight="1">
      <c r="A487" s="604">
        <v>0</v>
      </c>
      <c r="B487" s="593" t="s">
        <v>8626</v>
      </c>
      <c r="C487" s="1374" t="s">
        <v>5721</v>
      </c>
      <c r="D487" s="1454" t="s">
        <v>5718</v>
      </c>
      <c r="E487" s="593" t="s">
        <v>5719</v>
      </c>
      <c r="F487" s="593"/>
      <c r="G487" s="595" t="s">
        <v>5708</v>
      </c>
      <c r="H487" s="595"/>
      <c r="I487" s="1381" t="s">
        <v>8173</v>
      </c>
      <c r="J487" s="1381">
        <v>20</v>
      </c>
      <c r="K487" s="1378">
        <f t="shared" si="18"/>
        <v>0.75</v>
      </c>
      <c r="L487" s="1396">
        <f>N487*[2]коеф!$L$36+15</f>
        <v>15</v>
      </c>
      <c r="M487" s="1382"/>
      <c r="N487" s="1383">
        <f>P487*[2]коеф!$P$36*J487+1.5</f>
        <v>20.341199999999997</v>
      </c>
      <c r="O487" s="1359"/>
      <c r="P487" s="1296">
        <v>0.42</v>
      </c>
      <c r="Q487" s="1297"/>
    </row>
    <row r="488" spans="1:17" ht="13.5" hidden="1" customHeight="1">
      <c r="A488" s="604">
        <v>0</v>
      </c>
      <c r="B488" s="597" t="s">
        <v>8626</v>
      </c>
      <c r="C488" s="144" t="s">
        <v>5722</v>
      </c>
      <c r="D488" s="1444" t="s">
        <v>5718</v>
      </c>
      <c r="E488" s="597" t="s">
        <v>5723</v>
      </c>
      <c r="F488" s="597"/>
      <c r="G488" s="600" t="s">
        <v>3994</v>
      </c>
      <c r="H488" s="600"/>
      <c r="I488" s="1329" t="s">
        <v>8173</v>
      </c>
      <c r="J488" s="1329">
        <v>20</v>
      </c>
      <c r="K488" s="1390">
        <f t="shared" si="18"/>
        <v>0.75</v>
      </c>
      <c r="L488" s="1396">
        <f>N488*[2]коеф!$L$36+15</f>
        <v>15</v>
      </c>
      <c r="M488" s="1382"/>
      <c r="N488" s="1383">
        <f>P488*[2]коеф!$P$36*J488+1.5</f>
        <v>20.341199999999997</v>
      </c>
      <c r="O488" s="1359"/>
      <c r="P488" s="1296">
        <v>0.42</v>
      </c>
      <c r="Q488" s="1297"/>
    </row>
    <row r="489" spans="1:17" ht="13.5" hidden="1" customHeight="1">
      <c r="A489" s="604">
        <v>0</v>
      </c>
      <c r="B489" s="614" t="s">
        <v>8626</v>
      </c>
      <c r="C489" s="140" t="s">
        <v>5724</v>
      </c>
      <c r="D489" s="1467" t="s">
        <v>8707</v>
      </c>
      <c r="E489" s="614" t="s">
        <v>5725</v>
      </c>
      <c r="F489" s="614"/>
      <c r="G489" s="604" t="s">
        <v>3994</v>
      </c>
      <c r="H489" s="604"/>
      <c r="I489" s="1322" t="s">
        <v>8173</v>
      </c>
      <c r="J489" s="1322">
        <v>20</v>
      </c>
      <c r="K489" s="1371">
        <f t="shared" si="18"/>
        <v>0.75</v>
      </c>
      <c r="L489" s="1396">
        <f>N489*[2]коеф!$L$36+15</f>
        <v>15</v>
      </c>
      <c r="M489" s="1382"/>
      <c r="N489" s="1383">
        <f>P489*[2]коеф!$P$36*J489+1.5</f>
        <v>20.341199999999997</v>
      </c>
      <c r="O489" s="1359"/>
      <c r="P489" s="1296">
        <v>0.42</v>
      </c>
      <c r="Q489" s="1297"/>
    </row>
    <row r="490" spans="1:17" ht="13.5" hidden="1" customHeight="1">
      <c r="A490" s="604">
        <v>0</v>
      </c>
      <c r="B490" s="597" t="s">
        <v>8626</v>
      </c>
      <c r="C490" s="144" t="s">
        <v>5726</v>
      </c>
      <c r="D490" s="1388" t="s">
        <v>8707</v>
      </c>
      <c r="E490" s="597" t="s">
        <v>5727</v>
      </c>
      <c r="F490" s="597"/>
      <c r="G490" s="600" t="s">
        <v>3997</v>
      </c>
      <c r="H490" s="600"/>
      <c r="I490" s="1329" t="s">
        <v>8173</v>
      </c>
      <c r="J490" s="1329">
        <v>20</v>
      </c>
      <c r="K490" s="1390">
        <f t="shared" si="18"/>
        <v>0.75</v>
      </c>
      <c r="L490" s="1396">
        <f>N490*[2]коеф!$L$36+15</f>
        <v>15</v>
      </c>
      <c r="M490" s="1382"/>
      <c r="N490" s="1383">
        <f>P490*[2]коеф!$P$36*J490+1.5</f>
        <v>20.341199999999997</v>
      </c>
      <c r="O490" s="1359"/>
      <c r="P490" s="1296">
        <v>0.42</v>
      </c>
      <c r="Q490" s="1297"/>
    </row>
    <row r="491" spans="1:17" ht="13.5" hidden="1" customHeight="1">
      <c r="A491" s="604">
        <v>0</v>
      </c>
      <c r="B491" s="256" t="s">
        <v>8626</v>
      </c>
      <c r="C491" s="137" t="s">
        <v>5728</v>
      </c>
      <c r="D491" s="1439" t="s">
        <v>8706</v>
      </c>
      <c r="E491" s="256" t="s">
        <v>5729</v>
      </c>
      <c r="F491" s="256"/>
      <c r="G491" s="259" t="s">
        <v>3994</v>
      </c>
      <c r="H491" s="259"/>
      <c r="I491" s="1319" t="s">
        <v>8173</v>
      </c>
      <c r="J491" s="1319">
        <v>20</v>
      </c>
      <c r="K491" s="1357">
        <f t="shared" si="18"/>
        <v>0.75</v>
      </c>
      <c r="L491" s="1396">
        <f>N491*[2]коеф!$L$36+15</f>
        <v>15</v>
      </c>
      <c r="M491" s="1382"/>
      <c r="N491" s="1383">
        <f>P491*[2]коеф!$P$36*J491+1.5</f>
        <v>20.341199999999997</v>
      </c>
      <c r="O491" s="1359"/>
      <c r="P491" s="1296">
        <v>0.42</v>
      </c>
      <c r="Q491" s="1297"/>
    </row>
    <row r="492" spans="1:17" ht="13.5" hidden="1" customHeight="1">
      <c r="A492" s="604">
        <v>0</v>
      </c>
      <c r="B492" s="614" t="s">
        <v>8626</v>
      </c>
      <c r="C492" s="140" t="s">
        <v>5730</v>
      </c>
      <c r="D492" s="1369" t="s">
        <v>5731</v>
      </c>
      <c r="E492" s="1395" t="s">
        <v>5732</v>
      </c>
      <c r="F492" s="1395"/>
      <c r="G492" s="1502" t="s">
        <v>5720</v>
      </c>
      <c r="H492" s="1502"/>
      <c r="I492" s="1322" t="s">
        <v>8173</v>
      </c>
      <c r="J492" s="1322">
        <v>20</v>
      </c>
      <c r="K492" s="1371">
        <f t="shared" si="18"/>
        <v>0.75</v>
      </c>
      <c r="L492" s="1396">
        <f>N492*[2]коеф!$L$36+15</f>
        <v>15</v>
      </c>
      <c r="M492" s="1382"/>
      <c r="N492" s="1383">
        <f>P492*[2]коеф!$P$36*J492+1.5</f>
        <v>20.341199999999997</v>
      </c>
      <c r="O492" s="1359"/>
      <c r="P492" s="1296">
        <v>0.42</v>
      </c>
      <c r="Q492" s="1297"/>
    </row>
    <row r="493" spans="1:17" ht="13.5" hidden="1" customHeight="1">
      <c r="A493" s="604">
        <v>0</v>
      </c>
      <c r="B493" s="593" t="s">
        <v>8626</v>
      </c>
      <c r="C493" s="1374" t="s">
        <v>5733</v>
      </c>
      <c r="D493" s="1376" t="s">
        <v>5731</v>
      </c>
      <c r="E493" s="1392" t="s">
        <v>5732</v>
      </c>
      <c r="F493" s="1392"/>
      <c r="G493" s="1397" t="s">
        <v>5708</v>
      </c>
      <c r="H493" s="1397"/>
      <c r="I493" s="1381" t="s">
        <v>8173</v>
      </c>
      <c r="J493" s="1381">
        <v>20</v>
      </c>
      <c r="K493" s="1378">
        <f t="shared" si="18"/>
        <v>0.75</v>
      </c>
      <c r="L493" s="1396">
        <f>N493*[2]коеф!$L$36+15</f>
        <v>15</v>
      </c>
      <c r="M493" s="1382"/>
      <c r="N493" s="1383">
        <f>P493*[2]коеф!$P$36*J493+1.5</f>
        <v>20.341199999999997</v>
      </c>
      <c r="O493" s="1359"/>
      <c r="P493" s="1296">
        <v>0.42</v>
      </c>
    </row>
    <row r="494" spans="1:17" ht="13.5" hidden="1" customHeight="1">
      <c r="A494" s="604">
        <v>0</v>
      </c>
      <c r="B494" s="593" t="s">
        <v>8626</v>
      </c>
      <c r="C494" s="1374" t="s">
        <v>5734</v>
      </c>
      <c r="D494" s="1376" t="s">
        <v>5731</v>
      </c>
      <c r="E494" s="1392" t="s">
        <v>5735</v>
      </c>
      <c r="F494" s="1392"/>
      <c r="G494" s="595" t="s">
        <v>3994</v>
      </c>
      <c r="H494" s="595"/>
      <c r="I494" s="1381" t="s">
        <v>8173</v>
      </c>
      <c r="J494" s="1381">
        <v>20</v>
      </c>
      <c r="K494" s="1378">
        <f t="shared" si="18"/>
        <v>0.75</v>
      </c>
      <c r="L494" s="1396">
        <f>N494*[2]коеф!$L$36+15</f>
        <v>15</v>
      </c>
      <c r="M494" s="1382"/>
      <c r="N494" s="1383">
        <f>P494*[2]коеф!$P$36*J494+1.5</f>
        <v>20.341199999999997</v>
      </c>
      <c r="O494" s="1359"/>
      <c r="P494" s="1296">
        <v>0.42</v>
      </c>
    </row>
    <row r="495" spans="1:17" ht="13.5" hidden="1" customHeight="1">
      <c r="A495" s="604">
        <v>0</v>
      </c>
      <c r="B495" s="597" t="s">
        <v>8626</v>
      </c>
      <c r="C495" s="144" t="s">
        <v>5736</v>
      </c>
      <c r="D495" s="1416" t="s">
        <v>5731</v>
      </c>
      <c r="E495" s="1519" t="s">
        <v>5737</v>
      </c>
      <c r="F495" s="1519"/>
      <c r="G495" s="1506" t="s">
        <v>5738</v>
      </c>
      <c r="H495" s="1506"/>
      <c r="I495" s="1329" t="s">
        <v>8173</v>
      </c>
      <c r="J495" s="1329">
        <v>20</v>
      </c>
      <c r="K495" s="1390">
        <f t="shared" si="18"/>
        <v>0.75</v>
      </c>
      <c r="L495" s="1396">
        <f>N495*[2]коеф!$L$36+15</f>
        <v>15</v>
      </c>
      <c r="M495" s="1382"/>
      <c r="N495" s="1383">
        <f>P495*[2]коеф!$P$36*J495+1.5</f>
        <v>20.341199999999997</v>
      </c>
      <c r="O495" s="1359"/>
      <c r="P495" s="1296">
        <v>0.42</v>
      </c>
    </row>
    <row r="496" spans="1:17" ht="13.5" hidden="1" customHeight="1">
      <c r="A496" s="604">
        <v>0</v>
      </c>
      <c r="B496" s="256" t="s">
        <v>8626</v>
      </c>
      <c r="C496" s="137" t="s">
        <v>5739</v>
      </c>
      <c r="D496" s="1439" t="s">
        <v>5740</v>
      </c>
      <c r="E496" s="256" t="s">
        <v>5741</v>
      </c>
      <c r="F496" s="256"/>
      <c r="G496" s="259" t="s">
        <v>3997</v>
      </c>
      <c r="H496" s="259"/>
      <c r="I496" s="1319" t="s">
        <v>8173</v>
      </c>
      <c r="J496" s="1319">
        <v>20</v>
      </c>
      <c r="K496" s="1357">
        <f t="shared" si="18"/>
        <v>0.75</v>
      </c>
      <c r="L496" s="1396">
        <f>N496*[2]коеф!$L$36+15</f>
        <v>15</v>
      </c>
      <c r="M496" s="1382"/>
      <c r="N496" s="1383">
        <f>P496*[2]коеф!$P$36*J496+1.5</f>
        <v>20.341199999999997</v>
      </c>
      <c r="O496" s="1359"/>
      <c r="P496" s="1296">
        <v>0.42</v>
      </c>
    </row>
    <row r="497" spans="1:18" ht="13.5" hidden="1" customHeight="1">
      <c r="A497" s="604">
        <v>0</v>
      </c>
      <c r="B497" s="256" t="s">
        <v>8626</v>
      </c>
      <c r="C497" s="137" t="s">
        <v>5742</v>
      </c>
      <c r="D497" s="1439" t="s">
        <v>8708</v>
      </c>
      <c r="E497" s="256" t="s">
        <v>5743</v>
      </c>
      <c r="F497" s="256"/>
      <c r="G497" s="259" t="s">
        <v>5530</v>
      </c>
      <c r="H497" s="259"/>
      <c r="I497" s="1319" t="s">
        <v>8173</v>
      </c>
      <c r="J497" s="1319">
        <v>20</v>
      </c>
      <c r="K497" s="1357">
        <f t="shared" si="18"/>
        <v>0.75</v>
      </c>
      <c r="L497" s="1396">
        <f>N497*[2]коеф!$L$36+15</f>
        <v>15</v>
      </c>
      <c r="M497" s="1382"/>
      <c r="N497" s="1383">
        <f>P497*[2]коеф!$P$36*J497+1.5</f>
        <v>20.341199999999997</v>
      </c>
      <c r="O497" s="1359"/>
      <c r="P497" s="1296">
        <v>0.42</v>
      </c>
    </row>
    <row r="498" spans="1:18" ht="13.5" hidden="1" customHeight="1">
      <c r="A498" s="604">
        <v>0</v>
      </c>
      <c r="B498" s="256" t="s">
        <v>8625</v>
      </c>
      <c r="C498" s="137" t="s">
        <v>5744</v>
      </c>
      <c r="D498" s="805" t="s">
        <v>5745</v>
      </c>
      <c r="E498" s="258" t="s">
        <v>5746</v>
      </c>
      <c r="F498" s="1441" t="s">
        <v>5747</v>
      </c>
      <c r="G498"/>
      <c r="H498"/>
      <c r="I498" s="259" t="s">
        <v>6690</v>
      </c>
      <c r="J498" s="1319">
        <v>10</v>
      </c>
      <c r="K498" s="1357">
        <f t="shared" si="18"/>
        <v>52.529323740000009</v>
      </c>
      <c r="L498" s="1384">
        <f>N498*[2]коеф!$L$7</f>
        <v>525.29323740000007</v>
      </c>
      <c r="M498" s="1449"/>
      <c r="N498" s="607">
        <f>Q498*[2]коеф!$P$33+0.5</f>
        <v>47.906360000000006</v>
      </c>
      <c r="O498" s="544"/>
      <c r="P498" s="1296">
        <v>21.02</v>
      </c>
      <c r="Q498" s="261">
        <v>22.07</v>
      </c>
    </row>
    <row r="499" spans="1:18" ht="13.5" hidden="1" customHeight="1">
      <c r="A499" s="604">
        <v>0</v>
      </c>
      <c r="B499" s="256" t="s">
        <v>8625</v>
      </c>
      <c r="C499" s="137" t="s">
        <v>5748</v>
      </c>
      <c r="D499" s="805" t="s">
        <v>5749</v>
      </c>
      <c r="E499" s="258" t="s">
        <v>5750</v>
      </c>
      <c r="F499" s="1441" t="s">
        <v>5751</v>
      </c>
      <c r="G499" s="1860"/>
      <c r="H499"/>
      <c r="I499" s="259" t="s">
        <v>6690</v>
      </c>
      <c r="J499" s="1319">
        <v>10</v>
      </c>
      <c r="K499" s="1357">
        <f t="shared" si="18"/>
        <v>52.529323740000009</v>
      </c>
      <c r="L499" s="1384">
        <f>N499*[2]коеф!$L$7</f>
        <v>525.29323740000007</v>
      </c>
      <c r="M499" s="1449"/>
      <c r="N499" s="607">
        <f>Q499*[2]коеф!$P$33+0.5</f>
        <v>47.906360000000006</v>
      </c>
      <c r="O499" s="544"/>
      <c r="P499" s="1296">
        <v>21.02</v>
      </c>
      <c r="Q499" s="261">
        <v>22.07</v>
      </c>
    </row>
    <row r="500" spans="1:18" ht="13.5" hidden="1" customHeight="1">
      <c r="A500" s="604">
        <v>0</v>
      </c>
      <c r="B500" s="256" t="s">
        <v>8625</v>
      </c>
      <c r="C500" s="137" t="s">
        <v>5752</v>
      </c>
      <c r="D500" s="68" t="s">
        <v>5753</v>
      </c>
      <c r="E500" s="258" t="s">
        <v>5754</v>
      </c>
      <c r="F500" s="258" t="s">
        <v>5755</v>
      </c>
      <c r="G500"/>
      <c r="H500"/>
      <c r="I500" s="259" t="s">
        <v>6690</v>
      </c>
      <c r="J500" s="1319">
        <v>10</v>
      </c>
      <c r="K500" s="1357">
        <f t="shared" si="18"/>
        <v>52.529323740000009</v>
      </c>
      <c r="L500" s="1384">
        <f>N500*[2]коеф!$L$7</f>
        <v>525.29323740000007</v>
      </c>
      <c r="M500" s="1449"/>
      <c r="N500" s="607">
        <f>Q500*[2]коеф!$P$33+0.5</f>
        <v>47.906360000000006</v>
      </c>
      <c r="O500" s="544"/>
      <c r="P500" s="1296">
        <v>21.02</v>
      </c>
      <c r="Q500" s="261">
        <v>22.07</v>
      </c>
    </row>
    <row r="501" spans="1:18" ht="13.5" hidden="1" customHeight="1">
      <c r="A501" s="604">
        <v>0</v>
      </c>
      <c r="B501" s="256" t="s">
        <v>8625</v>
      </c>
      <c r="C501" s="137" t="s">
        <v>5756</v>
      </c>
      <c r="D501" s="805" t="s">
        <v>5757</v>
      </c>
      <c r="E501" s="258" t="s">
        <v>5758</v>
      </c>
      <c r="F501" s="1441" t="s">
        <v>5759</v>
      </c>
      <c r="G501" s="1860"/>
      <c r="H501"/>
      <c r="I501" s="259" t="s">
        <v>6690</v>
      </c>
      <c r="J501" s="1319">
        <v>10</v>
      </c>
      <c r="K501" s="1357">
        <f t="shared" si="18"/>
        <v>52.529323740000009</v>
      </c>
      <c r="L501" s="1384">
        <f>N501*[2]коеф!$L$7</f>
        <v>525.29323740000007</v>
      </c>
      <c r="M501" s="1449"/>
      <c r="N501" s="607">
        <f>Q501*[2]коеф!$P$33+0.5</f>
        <v>47.906360000000006</v>
      </c>
      <c r="O501" s="544"/>
      <c r="P501" s="1296">
        <v>21.02</v>
      </c>
      <c r="Q501" s="261">
        <v>22.07</v>
      </c>
    </row>
    <row r="502" spans="1:18" ht="38.25" hidden="1" customHeight="1">
      <c r="A502" s="604">
        <v>0</v>
      </c>
      <c r="B502" s="256" t="s">
        <v>8625</v>
      </c>
      <c r="C502" s="137" t="s">
        <v>5760</v>
      </c>
      <c r="D502" s="805" t="s">
        <v>5761</v>
      </c>
      <c r="E502" s="258" t="s">
        <v>5762</v>
      </c>
      <c r="F502" s="1441" t="s">
        <v>5763</v>
      </c>
      <c r="G502" s="202"/>
      <c r="H502" s="202"/>
      <c r="I502" s="259" t="s">
        <v>6690</v>
      </c>
      <c r="J502" s="1319">
        <v>25</v>
      </c>
      <c r="K502" s="1357">
        <f t="shared" si="18"/>
        <v>123.202704912</v>
      </c>
      <c r="L502" s="1384">
        <f>N502*[2]коеф!$L$7</f>
        <v>3080.0676228000002</v>
      </c>
      <c r="M502" s="1449"/>
      <c r="N502" s="607">
        <f>Q502*[2]коеф!$P$33+0.5</f>
        <v>280.89992000000001</v>
      </c>
      <c r="O502" s="544"/>
      <c r="P502" s="1296">
        <v>126.29</v>
      </c>
      <c r="Q502" s="261">
        <v>130.54</v>
      </c>
      <c r="R502" s="1297">
        <v>124.06</v>
      </c>
    </row>
    <row r="503" spans="1:18" ht="25.5" hidden="1" customHeight="1">
      <c r="A503" s="604">
        <v>0</v>
      </c>
      <c r="B503" s="256" t="s">
        <v>8625</v>
      </c>
      <c r="C503" s="137" t="s">
        <v>5764</v>
      </c>
      <c r="D503" s="805" t="s">
        <v>5765</v>
      </c>
      <c r="E503" s="258" t="s">
        <v>5766</v>
      </c>
      <c r="F503" s="1441" t="s">
        <v>5767</v>
      </c>
      <c r="G503" s="202"/>
      <c r="H503" s="202"/>
      <c r="I503" s="259" t="s">
        <v>6690</v>
      </c>
      <c r="J503" s="1319">
        <v>25</v>
      </c>
      <c r="K503" s="1357">
        <f t="shared" si="18"/>
        <v>115.01574468000001</v>
      </c>
      <c r="L503" s="1384">
        <f>N503*[2]коеф!$L$7</f>
        <v>2875.3936170000002</v>
      </c>
      <c r="M503" s="1449"/>
      <c r="N503" s="607">
        <f>Q503*[2]коеф!$P$33+0.5</f>
        <v>262.23380000000003</v>
      </c>
      <c r="O503" s="544"/>
      <c r="P503" s="1296" t="s">
        <v>5768</v>
      </c>
      <c r="Q503" s="261">
        <v>121.85</v>
      </c>
      <c r="R503" s="1297">
        <v>116.57</v>
      </c>
    </row>
    <row r="504" spans="1:18" ht="25.5" hidden="1" customHeight="1">
      <c r="A504" s="604">
        <v>0</v>
      </c>
      <c r="B504" s="256" t="s">
        <v>8625</v>
      </c>
      <c r="C504" s="137" t="s">
        <v>5769</v>
      </c>
      <c r="D504" s="805" t="s">
        <v>5770</v>
      </c>
      <c r="E504" s="258" t="s">
        <v>5771</v>
      </c>
      <c r="F504" s="1441" t="s">
        <v>5772</v>
      </c>
      <c r="G504" s="1940"/>
      <c r="H504" s="202"/>
      <c r="I504" s="259" t="s">
        <v>6690</v>
      </c>
      <c r="J504" s="1319">
        <v>25</v>
      </c>
      <c r="K504" s="1357">
        <f t="shared" si="18"/>
        <v>115.01574468000001</v>
      </c>
      <c r="L504" s="1384">
        <f>N504*[2]коеф!$L$7</f>
        <v>2875.3936170000002</v>
      </c>
      <c r="M504" s="1449"/>
      <c r="N504" s="607">
        <f>Q504*[2]коеф!$P$33+0.5</f>
        <v>262.23380000000003</v>
      </c>
      <c r="O504" s="544"/>
      <c r="P504" s="1296" t="s">
        <v>5768</v>
      </c>
      <c r="Q504" s="261">
        <v>121.85</v>
      </c>
      <c r="R504" s="1297">
        <v>116.57</v>
      </c>
    </row>
    <row r="505" spans="1:18" ht="25.5" hidden="1" customHeight="1">
      <c r="A505" s="604">
        <v>0</v>
      </c>
      <c r="B505" s="256" t="s">
        <v>8625</v>
      </c>
      <c r="C505" s="137" t="s">
        <v>5773</v>
      </c>
      <c r="D505" s="805" t="s">
        <v>5774</v>
      </c>
      <c r="E505" s="258" t="s">
        <v>5775</v>
      </c>
      <c r="F505" s="1441" t="s">
        <v>5776</v>
      </c>
      <c r="G505" s="202"/>
      <c r="H505" s="202"/>
      <c r="I505" s="259" t="s">
        <v>6690</v>
      </c>
      <c r="J505" s="1319">
        <v>25</v>
      </c>
      <c r="K505" s="1357">
        <f t="shared" si="18"/>
        <v>86.535674736000004</v>
      </c>
      <c r="L505" s="1384">
        <f>N505*[2]коеф!$L$7</f>
        <v>2163.3918684</v>
      </c>
      <c r="M505" s="1449"/>
      <c r="N505" s="607">
        <f>Q505*[2]коеф!$P$33+0.5</f>
        <v>197.29976000000002</v>
      </c>
      <c r="O505" s="544"/>
      <c r="P505" s="1296" t="s">
        <v>5777</v>
      </c>
      <c r="Q505" s="261">
        <v>91.62</v>
      </c>
    </row>
    <row r="506" spans="1:18" ht="25.5" hidden="1" customHeight="1">
      <c r="A506" s="604">
        <v>0</v>
      </c>
      <c r="B506" s="256" t="s">
        <v>8625</v>
      </c>
      <c r="C506" s="137" t="s">
        <v>5778</v>
      </c>
      <c r="D506" s="805" t="s">
        <v>5779</v>
      </c>
      <c r="E506" s="258" t="s">
        <v>5780</v>
      </c>
      <c r="F506" s="1441" t="s">
        <v>5781</v>
      </c>
      <c r="G506" s="1940"/>
      <c r="H506" s="202"/>
      <c r="I506" s="259" t="s">
        <v>6690</v>
      </c>
      <c r="J506" s="1319">
        <v>25</v>
      </c>
      <c r="K506" s="1357">
        <f t="shared" si="18"/>
        <v>86.535674736000004</v>
      </c>
      <c r="L506" s="1384">
        <f>N506*[2]коеф!$L$7</f>
        <v>2163.3918684</v>
      </c>
      <c r="M506" s="1449"/>
      <c r="N506" s="607">
        <f>Q506*[2]коеф!$P$33+0.5</f>
        <v>197.29976000000002</v>
      </c>
      <c r="O506" s="544"/>
      <c r="P506" s="1296" t="s">
        <v>5777</v>
      </c>
      <c r="Q506" s="261">
        <v>91.62</v>
      </c>
    </row>
    <row r="507" spans="1:18" ht="25.5" hidden="1" customHeight="1">
      <c r="A507" s="604">
        <v>0</v>
      </c>
      <c r="B507" s="256" t="s">
        <v>8625</v>
      </c>
      <c r="C507" s="137" t="s">
        <v>5782</v>
      </c>
      <c r="D507" s="68" t="s">
        <v>5783</v>
      </c>
      <c r="E507" s="258" t="s">
        <v>5784</v>
      </c>
      <c r="F507" s="258" t="s">
        <v>5785</v>
      </c>
      <c r="G507" s="202"/>
      <c r="H507" s="202"/>
      <c r="I507" s="136"/>
      <c r="J507" s="1319" t="s">
        <v>5786</v>
      </c>
      <c r="K507" s="1357"/>
      <c r="L507" s="1384">
        <f>N507*[2]коеф!$L$7</f>
        <v>126.07293840000001</v>
      </c>
      <c r="M507" s="1449"/>
      <c r="N507" s="607">
        <f>Q507*[2]коеф!$P$33+0.5</f>
        <v>11.497760000000001</v>
      </c>
      <c r="O507" s="544"/>
      <c r="P507" s="1296" t="s">
        <v>5787</v>
      </c>
      <c r="Q507" s="261">
        <v>5.12</v>
      </c>
    </row>
    <row r="508" spans="1:18" ht="25.5" hidden="1" customHeight="1">
      <c r="A508" s="604">
        <v>0</v>
      </c>
      <c r="B508" s="256" t="s">
        <v>8625</v>
      </c>
      <c r="C508" s="137" t="s">
        <v>5788</v>
      </c>
      <c r="D508" s="68" t="s">
        <v>5789</v>
      </c>
      <c r="E508" s="258" t="s">
        <v>5790</v>
      </c>
      <c r="F508" s="258" t="s">
        <v>5791</v>
      </c>
      <c r="G508" s="1940"/>
      <c r="H508" s="202"/>
      <c r="I508" s="136"/>
      <c r="J508" s="1319" t="s">
        <v>5792</v>
      </c>
      <c r="K508" s="1357"/>
      <c r="L508" s="1384">
        <f>N508*[2]коеф!$L$7</f>
        <v>66.013247399999997</v>
      </c>
      <c r="M508" s="1449"/>
      <c r="N508" s="607">
        <f>Q508*[2]коеф!$P$33+0.5</f>
        <v>6.0203600000000002</v>
      </c>
      <c r="O508" s="544"/>
      <c r="P508" s="1296" t="s">
        <v>5793</v>
      </c>
      <c r="Q508" s="261">
        <v>2.57</v>
      </c>
    </row>
    <row r="509" spans="1:18" ht="25.5" hidden="1" customHeight="1">
      <c r="A509" s="604">
        <v>0</v>
      </c>
      <c r="B509" s="256" t="s">
        <v>8625</v>
      </c>
      <c r="C509" s="137" t="s">
        <v>5794</v>
      </c>
      <c r="D509" s="805" t="s">
        <v>5795</v>
      </c>
      <c r="E509" s="258" t="s">
        <v>5796</v>
      </c>
      <c r="F509" s="1441" t="s">
        <v>5797</v>
      </c>
      <c r="G509" s="1940"/>
      <c r="H509" s="202"/>
      <c r="I509" s="136"/>
      <c r="J509" s="1319" t="s">
        <v>5798</v>
      </c>
      <c r="K509" s="1357"/>
      <c r="L509" s="1384">
        <f>N509*[2]коеф!$L$7</f>
        <v>263.38587899999999</v>
      </c>
      <c r="M509" s="1449"/>
      <c r="N509" s="607">
        <f>Q509*[2]коеф!$P$33+0.5</f>
        <v>24.020599999999998</v>
      </c>
      <c r="O509" s="544"/>
      <c r="P509" s="1296" t="s">
        <v>5799</v>
      </c>
      <c r="Q509" s="261">
        <v>10.95</v>
      </c>
    </row>
    <row r="510" spans="1:18" ht="25.5" hidden="1" customHeight="1">
      <c r="A510" s="604">
        <v>0</v>
      </c>
      <c r="B510" s="256" t="s">
        <v>8625</v>
      </c>
      <c r="C510" s="137" t="s">
        <v>5800</v>
      </c>
      <c r="D510" s="805" t="s">
        <v>5801</v>
      </c>
      <c r="E510" s="258" t="s">
        <v>5802</v>
      </c>
      <c r="F510" s="1441" t="s">
        <v>5803</v>
      </c>
      <c r="G510" s="1860"/>
      <c r="H510"/>
      <c r="I510" s="1557"/>
      <c r="J510" s="1319">
        <v>25</v>
      </c>
      <c r="K510" s="1357">
        <f>L510/J510</f>
        <v>34.427415768000003</v>
      </c>
      <c r="L510" s="1384">
        <f>N510*[2]коеф!$L$7</f>
        <v>860.68539420000002</v>
      </c>
      <c r="M510" s="1449"/>
      <c r="N510" s="567">
        <f>Q510*[2]коеф!$P$33+0.5</f>
        <v>78.493880000000004</v>
      </c>
      <c r="O510" s="544"/>
      <c r="P510" s="1296">
        <v>34.64</v>
      </c>
      <c r="Q510" s="261">
        <v>36.31</v>
      </c>
    </row>
    <row r="512" spans="1:18" ht="23.25">
      <c r="A512" s="88" t="s">
        <v>8692</v>
      </c>
      <c r="B512" s="2242" t="s">
        <v>8568</v>
      </c>
      <c r="C512" s="2242"/>
      <c r="D512" s="2242"/>
      <c r="E512" s="2242"/>
      <c r="F512" s="2239"/>
      <c r="G512" s="2239"/>
      <c r="H512" s="2239"/>
      <c r="I512" s="2239"/>
      <c r="J512" s="2242"/>
      <c r="K512" s="2242"/>
      <c r="L512" s="2441"/>
      <c r="M512" s="2242"/>
      <c r="N512" s="2441"/>
      <c r="O512" s="1311"/>
    </row>
    <row r="513" spans="1:17" ht="23.25" hidden="1" customHeight="1">
      <c r="A513" s="88" t="s">
        <v>8690</v>
      </c>
      <c r="B513" s="564" t="s">
        <v>5804</v>
      </c>
      <c r="C513" s="1246"/>
      <c r="D513" s="1246"/>
      <c r="E513" s="1246"/>
      <c r="F513" s="1246"/>
      <c r="G513" s="1246"/>
      <c r="H513" s="1246"/>
      <c r="I513" s="1246"/>
      <c r="J513" s="1246"/>
      <c r="K513" s="1246"/>
      <c r="L513" s="1558"/>
      <c r="M513" s="1367"/>
      <c r="N513" s="1367"/>
      <c r="O513" s="1367"/>
    </row>
    <row r="514" spans="1:17" ht="23.25" hidden="1" customHeight="1">
      <c r="A514" s="88" t="s">
        <v>8690</v>
      </c>
      <c r="B514" s="564" t="s">
        <v>5805</v>
      </c>
      <c r="C514" s="1246"/>
      <c r="D514" s="1246"/>
      <c r="E514" s="1246"/>
      <c r="F514" s="1246"/>
      <c r="G514" s="1246"/>
      <c r="H514" s="1246"/>
      <c r="I514" s="1246"/>
      <c r="J514" s="1246"/>
      <c r="K514" s="1246"/>
      <c r="L514" s="1558"/>
      <c r="M514" s="1367"/>
      <c r="N514" s="1367"/>
      <c r="O514" s="1367"/>
    </row>
    <row r="515" spans="1:17" ht="13.5" hidden="1" customHeight="1">
      <c r="A515" s="1289">
        <v>0</v>
      </c>
      <c r="B515" s="1290" t="s">
        <v>8616</v>
      </c>
      <c r="C515" s="1490" t="s">
        <v>5806</v>
      </c>
      <c r="D515" s="1559" t="s">
        <v>5807</v>
      </c>
      <c r="E515" s="540" t="s">
        <v>5808</v>
      </c>
      <c r="F515" s="540"/>
      <c r="G515" s="541"/>
      <c r="H515" s="541"/>
      <c r="I515" s="1289" t="s">
        <v>6690</v>
      </c>
      <c r="J515" s="1493">
        <v>25</v>
      </c>
      <c r="K515" s="1292" t="e">
        <f t="shared" ref="K515:K549" si="19">L515/J515</f>
        <v>#REF!</v>
      </c>
      <c r="L515" s="1293" t="e">
        <f>#REF!*[2]коеф!$J$31+15</f>
        <v>#REF!</v>
      </c>
      <c r="M515" s="1293"/>
      <c r="N515" s="1359"/>
      <c r="O515" s="1359"/>
    </row>
    <row r="516" spans="1:17" ht="13.5" hidden="1" customHeight="1">
      <c r="A516" s="1289">
        <v>0</v>
      </c>
      <c r="B516" s="1290" t="s">
        <v>8616</v>
      </c>
      <c r="C516" s="1290" t="s">
        <v>5809</v>
      </c>
      <c r="D516" s="1560" t="s">
        <v>5810</v>
      </c>
      <c r="E516" s="1366"/>
      <c r="F516" s="1366"/>
      <c r="I516" s="1289" t="s">
        <v>6690</v>
      </c>
      <c r="J516" s="1289">
        <v>25</v>
      </c>
      <c r="K516" s="1292" t="e">
        <f t="shared" si="19"/>
        <v>#REF!</v>
      </c>
      <c r="L516" s="1293" t="e">
        <f>#REF!*[2]коеф!$J$31+15</f>
        <v>#REF!</v>
      </c>
      <c r="M516" s="1293"/>
      <c r="N516" s="1359"/>
      <c r="O516" s="1359"/>
    </row>
    <row r="517" spans="1:17" ht="13.5" hidden="1" customHeight="1">
      <c r="A517" s="1289">
        <v>0</v>
      </c>
      <c r="B517" s="1290" t="s">
        <v>8616</v>
      </c>
      <c r="C517" s="1290" t="s">
        <v>5811</v>
      </c>
      <c r="D517" s="1560" t="s">
        <v>5812</v>
      </c>
      <c r="E517" s="1366"/>
      <c r="F517" s="1366"/>
      <c r="I517" s="1289" t="s">
        <v>6690</v>
      </c>
      <c r="J517" s="1289">
        <v>25</v>
      </c>
      <c r="K517" s="1292" t="e">
        <f t="shared" si="19"/>
        <v>#REF!</v>
      </c>
      <c r="L517" s="1293" t="e">
        <f>#REF!*[2]коеф!$J$31+15</f>
        <v>#REF!</v>
      </c>
      <c r="M517" s="1293"/>
      <c r="N517" s="1359"/>
      <c r="O517" s="1359"/>
    </row>
    <row r="518" spans="1:17" ht="13.5" hidden="1" customHeight="1">
      <c r="A518" s="1289">
        <v>0</v>
      </c>
      <c r="B518" s="1290" t="s">
        <v>8616</v>
      </c>
      <c r="C518" s="1290" t="s">
        <v>5813</v>
      </c>
      <c r="D518" s="1560" t="s">
        <v>8704</v>
      </c>
      <c r="E518" s="1366"/>
      <c r="F518" s="1366"/>
      <c r="I518" s="1289" t="s">
        <v>6690</v>
      </c>
      <c r="J518" s="1289">
        <v>25</v>
      </c>
      <c r="K518" s="1292" t="e">
        <f t="shared" si="19"/>
        <v>#REF!</v>
      </c>
      <c r="L518" s="1293" t="e">
        <f>#REF!*[2]коеф!$J$31+15</f>
        <v>#REF!</v>
      </c>
      <c r="M518" s="1293"/>
      <c r="N518" s="1359"/>
      <c r="O518" s="1359"/>
    </row>
    <row r="519" spans="1:17" ht="13.5" hidden="1" customHeight="1">
      <c r="A519" s="1289">
        <v>0</v>
      </c>
      <c r="B519" s="1290" t="s">
        <v>8616</v>
      </c>
      <c r="C519" s="1290" t="s">
        <v>5814</v>
      </c>
      <c r="D519" s="1560" t="s">
        <v>5815</v>
      </c>
      <c r="E519" s="1366"/>
      <c r="F519" s="1366"/>
      <c r="I519" s="1289" t="s">
        <v>6690</v>
      </c>
      <c r="J519" s="1289">
        <v>25</v>
      </c>
      <c r="K519" s="1292" t="e">
        <f t="shared" si="19"/>
        <v>#REF!</v>
      </c>
      <c r="L519" s="1293" t="e">
        <f>#REF!*[2]коеф!$J$31+15</f>
        <v>#REF!</v>
      </c>
      <c r="M519" s="1293"/>
      <c r="N519" s="1359"/>
      <c r="O519" s="1359"/>
    </row>
    <row r="520" spans="1:17" ht="13.5" hidden="1" customHeight="1">
      <c r="A520" s="1289">
        <v>0</v>
      </c>
      <c r="B520" s="1290" t="s">
        <v>8616</v>
      </c>
      <c r="C520" s="1290" t="s">
        <v>5816</v>
      </c>
      <c r="D520" s="1560" t="s">
        <v>5817</v>
      </c>
      <c r="E520" s="1366"/>
      <c r="F520" s="1366"/>
      <c r="I520" s="1289" t="s">
        <v>6690</v>
      </c>
      <c r="J520" s="1289">
        <v>25</v>
      </c>
      <c r="K520" s="1292" t="e">
        <f t="shared" si="19"/>
        <v>#REF!</v>
      </c>
      <c r="L520" s="1293" t="e">
        <f>#REF!*[2]коеф!$J$31+15</f>
        <v>#REF!</v>
      </c>
      <c r="M520" s="1293"/>
      <c r="N520" s="1359"/>
      <c r="O520" s="1359"/>
    </row>
    <row r="521" spans="1:17" ht="13.5" hidden="1" customHeight="1">
      <c r="A521" s="1289">
        <v>0</v>
      </c>
      <c r="B521" s="1290" t="s">
        <v>8616</v>
      </c>
      <c r="C521" s="1290" t="s">
        <v>5818</v>
      </c>
      <c r="D521" s="1560" t="s">
        <v>5819</v>
      </c>
      <c r="E521" s="1366"/>
      <c r="F521" s="1366"/>
      <c r="I521" s="1289" t="s">
        <v>6690</v>
      </c>
      <c r="J521" s="1289">
        <v>25</v>
      </c>
      <c r="K521" s="1292" t="e">
        <f t="shared" si="19"/>
        <v>#REF!</v>
      </c>
      <c r="L521" s="1293" t="e">
        <f>#REF!*[2]коеф!$J$31+15</f>
        <v>#REF!</v>
      </c>
      <c r="M521" s="1293"/>
      <c r="N521" s="1359"/>
      <c r="O521" s="1359"/>
    </row>
    <row r="522" spans="1:17" ht="13.5" hidden="1" customHeight="1">
      <c r="A522" s="1289">
        <v>0</v>
      </c>
      <c r="B522" s="1290" t="s">
        <v>8616</v>
      </c>
      <c r="C522" s="1290" t="s">
        <v>5820</v>
      </c>
      <c r="D522" s="1560" t="s">
        <v>5821</v>
      </c>
      <c r="E522" s="1366"/>
      <c r="F522" s="1366"/>
      <c r="I522" s="1289" t="s">
        <v>6690</v>
      </c>
      <c r="J522" s="1289">
        <v>25</v>
      </c>
      <c r="K522" s="1292" t="e">
        <f t="shared" si="19"/>
        <v>#REF!</v>
      </c>
      <c r="L522" s="1293" t="e">
        <f>#REF!*[2]коеф!$J$31+15</f>
        <v>#REF!</v>
      </c>
      <c r="M522" s="1293"/>
      <c r="N522" s="1359"/>
      <c r="O522" s="1359"/>
    </row>
    <row r="523" spans="1:17" ht="13.5" hidden="1" customHeight="1">
      <c r="A523" s="1289">
        <v>0</v>
      </c>
      <c r="B523" s="1290" t="s">
        <v>8616</v>
      </c>
      <c r="C523" s="1490" t="s">
        <v>5822</v>
      </c>
      <c r="D523" s="1559" t="s">
        <v>5823</v>
      </c>
      <c r="E523" s="1561"/>
      <c r="F523" s="1561"/>
      <c r="G523" s="1493"/>
      <c r="H523" s="1493"/>
      <c r="I523" s="1289" t="s">
        <v>6690</v>
      </c>
      <c r="J523" s="1493">
        <v>25</v>
      </c>
      <c r="K523" s="1292" t="e">
        <f t="shared" si="19"/>
        <v>#REF!</v>
      </c>
      <c r="L523" s="1293" t="e">
        <f>#REF!*[2]коеф!$J$31+15</f>
        <v>#REF!</v>
      </c>
      <c r="M523" s="1293"/>
      <c r="N523" s="1359"/>
      <c r="O523" s="1359"/>
    </row>
    <row r="524" spans="1:17" ht="13.5" hidden="1" customHeight="1">
      <c r="A524" s="1289">
        <v>0</v>
      </c>
      <c r="B524" s="1290" t="s">
        <v>8616</v>
      </c>
      <c r="C524" s="1290" t="s">
        <v>5824</v>
      </c>
      <c r="D524" s="1560" t="s">
        <v>5825</v>
      </c>
      <c r="E524" s="1366"/>
      <c r="F524" s="1366"/>
      <c r="I524" s="1289" t="s">
        <v>6690</v>
      </c>
      <c r="J524" s="1289">
        <v>25</v>
      </c>
      <c r="K524" s="1292" t="e">
        <f t="shared" si="19"/>
        <v>#REF!</v>
      </c>
      <c r="L524" s="1293" t="e">
        <f>#REF!*[2]коеф!$J$31+15</f>
        <v>#REF!</v>
      </c>
      <c r="M524" s="1293"/>
      <c r="N524" s="1359"/>
      <c r="O524" s="1359"/>
    </row>
    <row r="525" spans="1:17" ht="13.5" hidden="1" customHeight="1">
      <c r="A525" s="1289">
        <v>0</v>
      </c>
      <c r="B525" s="1290" t="s">
        <v>8616</v>
      </c>
      <c r="C525" s="1490" t="s">
        <v>5826</v>
      </c>
      <c r="D525" s="1559" t="s">
        <v>5827</v>
      </c>
      <c r="E525" s="1561"/>
      <c r="F525" s="1561"/>
      <c r="G525" s="1493"/>
      <c r="H525" s="1493"/>
      <c r="I525" s="1289" t="s">
        <v>6690</v>
      </c>
      <c r="J525" s="1493">
        <v>25</v>
      </c>
      <c r="K525" s="1292" t="e">
        <f t="shared" si="19"/>
        <v>#REF!</v>
      </c>
      <c r="L525" s="1293" t="e">
        <f>#REF!*[2]коеф!$J$31+15</f>
        <v>#REF!</v>
      </c>
      <c r="M525" s="1293"/>
      <c r="N525" s="1359"/>
      <c r="O525" s="1359"/>
      <c r="P525" s="1297"/>
      <c r="Q525" s="1297"/>
    </row>
    <row r="526" spans="1:17" ht="13.5" hidden="1" customHeight="1">
      <c r="A526" s="1289">
        <v>0</v>
      </c>
      <c r="B526" s="1290" t="s">
        <v>8616</v>
      </c>
      <c r="C526" s="1290" t="s">
        <v>5828</v>
      </c>
      <c r="D526" s="1560" t="s">
        <v>5829</v>
      </c>
      <c r="E526" s="1366"/>
      <c r="F526" s="1366"/>
      <c r="I526" s="1289" t="s">
        <v>6690</v>
      </c>
      <c r="J526" s="1289">
        <v>25</v>
      </c>
      <c r="K526" s="1292" t="e">
        <f t="shared" si="19"/>
        <v>#REF!</v>
      </c>
      <c r="L526" s="1293" t="e">
        <f>#REF!*[2]коеф!$J$31+15</f>
        <v>#REF!</v>
      </c>
      <c r="M526" s="1293"/>
      <c r="N526" s="1359"/>
      <c r="O526" s="1359"/>
      <c r="P526" s="1297"/>
      <c r="Q526" s="1297"/>
    </row>
    <row r="527" spans="1:17" ht="13.5" hidden="1" customHeight="1">
      <c r="A527" s="1289">
        <v>0</v>
      </c>
      <c r="B527" s="1290" t="s">
        <v>8616</v>
      </c>
      <c r="C527" s="1290" t="s">
        <v>5830</v>
      </c>
      <c r="D527" s="1560" t="s">
        <v>5831</v>
      </c>
      <c r="E527" s="1366"/>
      <c r="F527" s="1366"/>
      <c r="I527" s="1289" t="s">
        <v>6690</v>
      </c>
      <c r="J527" s="1289">
        <v>25</v>
      </c>
      <c r="K527" s="1292" t="e">
        <f t="shared" si="19"/>
        <v>#REF!</v>
      </c>
      <c r="L527" s="1293" t="e">
        <f>#REF!*[2]коеф!$J$31+15</f>
        <v>#REF!</v>
      </c>
      <c r="M527" s="1293"/>
      <c r="N527" s="1359"/>
      <c r="O527" s="1359"/>
      <c r="P527" s="1297"/>
      <c r="Q527" s="1297"/>
    </row>
    <row r="528" spans="1:17" ht="13.5" hidden="1" customHeight="1">
      <c r="A528" s="1289">
        <v>0</v>
      </c>
      <c r="B528" s="1290" t="s">
        <v>8616</v>
      </c>
      <c r="C528" s="1290" t="s">
        <v>5832</v>
      </c>
      <c r="D528" s="1560" t="s">
        <v>5833</v>
      </c>
      <c r="E528" s="1366"/>
      <c r="F528" s="1366"/>
      <c r="I528" s="1289" t="s">
        <v>6690</v>
      </c>
      <c r="J528" s="1289">
        <v>25</v>
      </c>
      <c r="K528" s="1292" t="e">
        <f t="shared" si="19"/>
        <v>#REF!</v>
      </c>
      <c r="L528" s="1293" t="e">
        <f>#REF!*[2]коеф!$J$31+15</f>
        <v>#REF!</v>
      </c>
      <c r="M528" s="1293"/>
      <c r="N528" s="1359"/>
      <c r="O528" s="1359"/>
      <c r="P528" s="1297"/>
      <c r="Q528" s="1297"/>
    </row>
    <row r="529" spans="1:17" ht="13.5" hidden="1" customHeight="1">
      <c r="A529" s="1289">
        <v>0</v>
      </c>
      <c r="B529" s="1290" t="s">
        <v>8616</v>
      </c>
      <c r="C529" s="1490" t="s">
        <v>5834</v>
      </c>
      <c r="D529" s="1559" t="s">
        <v>5807</v>
      </c>
      <c r="E529" s="540" t="s">
        <v>5835</v>
      </c>
      <c r="F529" s="540"/>
      <c r="G529" s="541"/>
      <c r="H529" s="541"/>
      <c r="I529" s="1289" t="s">
        <v>8173</v>
      </c>
      <c r="J529" s="1493">
        <v>25</v>
      </c>
      <c r="K529" s="1292" t="e">
        <f t="shared" si="19"/>
        <v>#REF!</v>
      </c>
      <c r="L529" s="1293" t="e">
        <f>#REF!*[2]коеф!$J$31+15</f>
        <v>#REF!</v>
      </c>
      <c r="M529" s="1293"/>
      <c r="N529" s="1359"/>
      <c r="O529" s="1359"/>
      <c r="P529" s="1297"/>
      <c r="Q529" s="1297"/>
    </row>
    <row r="530" spans="1:17" ht="13.5" hidden="1" customHeight="1">
      <c r="A530" s="1289">
        <v>0</v>
      </c>
      <c r="B530" s="1290" t="s">
        <v>8616</v>
      </c>
      <c r="C530" s="1290" t="s">
        <v>5836</v>
      </c>
      <c r="D530" s="1560" t="s">
        <v>5810</v>
      </c>
      <c r="E530" s="1366"/>
      <c r="F530" s="1366"/>
      <c r="I530" s="1289" t="s">
        <v>8173</v>
      </c>
      <c r="J530" s="1289">
        <v>25</v>
      </c>
      <c r="K530" s="1292" t="e">
        <f t="shared" si="19"/>
        <v>#REF!</v>
      </c>
      <c r="L530" s="1293" t="e">
        <f>#REF!*[2]коеф!$J$31+15</f>
        <v>#REF!</v>
      </c>
      <c r="M530" s="1293"/>
      <c r="N530" s="1359"/>
      <c r="O530" s="1359"/>
      <c r="P530" s="1297"/>
      <c r="Q530" s="1297"/>
    </row>
    <row r="531" spans="1:17" ht="13.5" hidden="1" customHeight="1">
      <c r="A531" s="1289">
        <v>0</v>
      </c>
      <c r="B531" s="1290" t="s">
        <v>8616</v>
      </c>
      <c r="C531" s="1290" t="s">
        <v>5837</v>
      </c>
      <c r="D531" s="1560" t="s">
        <v>5812</v>
      </c>
      <c r="E531" s="1366"/>
      <c r="F531" s="1366"/>
      <c r="I531" s="1289" t="s">
        <v>8173</v>
      </c>
      <c r="J531" s="1289">
        <v>25</v>
      </c>
      <c r="K531" s="1292" t="e">
        <f t="shared" si="19"/>
        <v>#REF!</v>
      </c>
      <c r="L531" s="1293" t="e">
        <f>#REF!*[2]коеф!$J$31+15</f>
        <v>#REF!</v>
      </c>
      <c r="M531" s="1293"/>
      <c r="N531" s="1359"/>
      <c r="O531" s="1359"/>
      <c r="P531" s="1297"/>
      <c r="Q531" s="1297"/>
    </row>
    <row r="532" spans="1:17" ht="13.5" hidden="1" customHeight="1">
      <c r="A532" s="1289">
        <v>0</v>
      </c>
      <c r="B532" s="1290" t="s">
        <v>8616</v>
      </c>
      <c r="C532" s="1290" t="s">
        <v>5838</v>
      </c>
      <c r="D532" s="1560" t="s">
        <v>8704</v>
      </c>
      <c r="E532" s="1366"/>
      <c r="F532" s="1366"/>
      <c r="I532" s="1289" t="s">
        <v>8173</v>
      </c>
      <c r="J532" s="1289">
        <v>25</v>
      </c>
      <c r="K532" s="1292" t="e">
        <f t="shared" si="19"/>
        <v>#REF!</v>
      </c>
      <c r="L532" s="1293" t="e">
        <f>#REF!*[2]коеф!$J$31+15</f>
        <v>#REF!</v>
      </c>
      <c r="M532" s="1293"/>
      <c r="N532" s="1359"/>
      <c r="O532" s="1359"/>
      <c r="P532" s="1297"/>
      <c r="Q532" s="1297"/>
    </row>
    <row r="533" spans="1:17" ht="13.5" hidden="1" customHeight="1">
      <c r="A533" s="1289">
        <v>0</v>
      </c>
      <c r="B533" s="1290" t="s">
        <v>8616</v>
      </c>
      <c r="C533" s="1290" t="s">
        <v>5839</v>
      </c>
      <c r="D533" s="1560" t="s">
        <v>5815</v>
      </c>
      <c r="E533" s="1366"/>
      <c r="F533" s="1366"/>
      <c r="I533" s="1289" t="s">
        <v>8173</v>
      </c>
      <c r="J533" s="1289">
        <v>25</v>
      </c>
      <c r="K533" s="1292" t="e">
        <f t="shared" si="19"/>
        <v>#REF!</v>
      </c>
      <c r="L533" s="1293" t="e">
        <f>#REF!*[2]коеф!$J$31+15</f>
        <v>#REF!</v>
      </c>
      <c r="M533" s="1293"/>
      <c r="N533" s="1359"/>
      <c r="O533" s="1359"/>
      <c r="P533" s="1297"/>
      <c r="Q533" s="1297"/>
    </row>
    <row r="534" spans="1:17" ht="13.5" hidden="1" customHeight="1">
      <c r="A534" s="1289">
        <v>0</v>
      </c>
      <c r="B534" s="1290" t="s">
        <v>8616</v>
      </c>
      <c r="C534" s="1290" t="s">
        <v>5840</v>
      </c>
      <c r="D534" s="1560" t="s">
        <v>5817</v>
      </c>
      <c r="E534" s="1366"/>
      <c r="F534" s="1366"/>
      <c r="I534" s="1289" t="s">
        <v>8173</v>
      </c>
      <c r="J534" s="1289">
        <v>25</v>
      </c>
      <c r="K534" s="1292" t="e">
        <f t="shared" si="19"/>
        <v>#REF!</v>
      </c>
      <c r="L534" s="1293" t="e">
        <f>#REF!*[2]коеф!$J$31+15</f>
        <v>#REF!</v>
      </c>
      <c r="M534" s="1293"/>
      <c r="N534" s="1359"/>
      <c r="O534" s="1359"/>
      <c r="P534" s="1297"/>
      <c r="Q534" s="1297"/>
    </row>
    <row r="535" spans="1:17" ht="13.5" hidden="1" customHeight="1">
      <c r="A535" s="1289">
        <v>0</v>
      </c>
      <c r="B535" s="1290" t="s">
        <v>8616</v>
      </c>
      <c r="C535" s="1290" t="s">
        <v>5841</v>
      </c>
      <c r="D535" s="1560" t="s">
        <v>5819</v>
      </c>
      <c r="E535" s="1366"/>
      <c r="F535" s="1366"/>
      <c r="I535" s="1289" t="s">
        <v>8173</v>
      </c>
      <c r="J535" s="1289">
        <v>25</v>
      </c>
      <c r="K535" s="1292" t="e">
        <f t="shared" si="19"/>
        <v>#REF!</v>
      </c>
      <c r="L535" s="1293" t="e">
        <f>#REF!*[2]коеф!$J$31+15</f>
        <v>#REF!</v>
      </c>
      <c r="M535" s="1293"/>
      <c r="N535" s="1359"/>
      <c r="O535" s="1359"/>
      <c r="P535" s="1297"/>
      <c r="Q535" s="1297"/>
    </row>
    <row r="536" spans="1:17" ht="13.5" hidden="1" customHeight="1">
      <c r="A536" s="1289">
        <v>0</v>
      </c>
      <c r="B536" s="1290" t="s">
        <v>8616</v>
      </c>
      <c r="C536" s="1290" t="s">
        <v>5842</v>
      </c>
      <c r="D536" s="1560" t="s">
        <v>5821</v>
      </c>
      <c r="E536" s="1366"/>
      <c r="F536" s="1366"/>
      <c r="I536" s="1289" t="s">
        <v>8173</v>
      </c>
      <c r="J536" s="1289">
        <v>25</v>
      </c>
      <c r="K536" s="1292" t="e">
        <f t="shared" si="19"/>
        <v>#REF!</v>
      </c>
      <c r="L536" s="1293" t="e">
        <f>#REF!*[2]коеф!$J$31+15</f>
        <v>#REF!</v>
      </c>
      <c r="M536" s="1293"/>
      <c r="N536" s="1359"/>
      <c r="O536" s="1359"/>
      <c r="P536" s="1297"/>
      <c r="Q536" s="1297"/>
    </row>
    <row r="537" spans="1:17" ht="13.5" hidden="1" customHeight="1">
      <c r="A537" s="1289">
        <v>0</v>
      </c>
      <c r="B537" s="1290" t="s">
        <v>8616</v>
      </c>
      <c r="C537" s="1490" t="s">
        <v>5843</v>
      </c>
      <c r="D537" s="1559" t="s">
        <v>5823</v>
      </c>
      <c r="E537" s="1561"/>
      <c r="F537" s="1561"/>
      <c r="G537" s="1493"/>
      <c r="H537" s="1493"/>
      <c r="I537" s="1289" t="s">
        <v>8173</v>
      </c>
      <c r="J537" s="1493">
        <v>25</v>
      </c>
      <c r="K537" s="1292" t="e">
        <f t="shared" si="19"/>
        <v>#REF!</v>
      </c>
      <c r="L537" s="1293" t="e">
        <f>#REF!*[2]коеф!$J$31+15</f>
        <v>#REF!</v>
      </c>
      <c r="M537" s="1293"/>
      <c r="N537" s="1359"/>
      <c r="O537" s="1359"/>
      <c r="P537" s="1297"/>
      <c r="Q537" s="1297"/>
    </row>
    <row r="538" spans="1:17" ht="13.5" hidden="1" customHeight="1">
      <c r="A538" s="1289">
        <v>0</v>
      </c>
      <c r="B538" s="1290" t="s">
        <v>8616</v>
      </c>
      <c r="C538" s="1290" t="s">
        <v>5844</v>
      </c>
      <c r="D538" s="1560" t="s">
        <v>5825</v>
      </c>
      <c r="E538" s="1366"/>
      <c r="F538" s="1366"/>
      <c r="I538" s="1289" t="s">
        <v>8173</v>
      </c>
      <c r="J538" s="1289">
        <v>25</v>
      </c>
      <c r="K538" s="1292" t="e">
        <f t="shared" si="19"/>
        <v>#REF!</v>
      </c>
      <c r="L538" s="1293" t="e">
        <f>#REF!*[2]коеф!$J$31+15</f>
        <v>#REF!</v>
      </c>
      <c r="M538" s="1293"/>
      <c r="N538" s="1359"/>
      <c r="O538" s="1359"/>
      <c r="P538" s="1297"/>
      <c r="Q538" s="1297"/>
    </row>
    <row r="539" spans="1:17" ht="13.5" hidden="1" customHeight="1">
      <c r="A539" s="1289">
        <v>0</v>
      </c>
      <c r="B539" s="1290" t="s">
        <v>8616</v>
      </c>
      <c r="C539" s="1490" t="s">
        <v>5845</v>
      </c>
      <c r="D539" s="1559" t="s">
        <v>5846</v>
      </c>
      <c r="E539" s="1561"/>
      <c r="F539" s="1561"/>
      <c r="G539" s="1493"/>
      <c r="H539" s="1493"/>
      <c r="I539" s="1289" t="s">
        <v>8173</v>
      </c>
      <c r="J539" s="1493">
        <v>25</v>
      </c>
      <c r="K539" s="1292" t="e">
        <f t="shared" si="19"/>
        <v>#REF!</v>
      </c>
      <c r="L539" s="1293" t="e">
        <f>#REF!*[2]коеф!$J$31+15</f>
        <v>#REF!</v>
      </c>
      <c r="M539" s="1293"/>
      <c r="N539" s="1359"/>
      <c r="O539" s="1359"/>
      <c r="P539" s="1297"/>
      <c r="Q539" s="1297"/>
    </row>
    <row r="540" spans="1:17" ht="13.5" hidden="1" customHeight="1">
      <c r="A540" s="1289">
        <v>0</v>
      </c>
      <c r="B540" s="1290" t="s">
        <v>8616</v>
      </c>
      <c r="C540" s="1290" t="s">
        <v>5847</v>
      </c>
      <c r="D540" s="1560" t="s">
        <v>5829</v>
      </c>
      <c r="E540" s="1366"/>
      <c r="F540" s="1366"/>
      <c r="I540" s="1289" t="s">
        <v>8173</v>
      </c>
      <c r="J540" s="1289">
        <v>25</v>
      </c>
      <c r="K540" s="1292" t="e">
        <f t="shared" si="19"/>
        <v>#REF!</v>
      </c>
      <c r="L540" s="1293" t="e">
        <f>#REF!*[2]коеф!$J$31+15</f>
        <v>#REF!</v>
      </c>
      <c r="M540" s="1293"/>
      <c r="N540" s="1359"/>
      <c r="O540" s="1359"/>
      <c r="P540" s="1297"/>
      <c r="Q540" s="1297"/>
    </row>
    <row r="541" spans="1:17" ht="13.5" hidden="1" customHeight="1">
      <c r="A541" s="1289">
        <v>0</v>
      </c>
      <c r="B541" s="1290" t="s">
        <v>8616</v>
      </c>
      <c r="C541" s="1290" t="s">
        <v>5848</v>
      </c>
      <c r="D541" s="1560" t="s">
        <v>5831</v>
      </c>
      <c r="E541" s="1366"/>
      <c r="F541" s="1366"/>
      <c r="I541" s="1289" t="s">
        <v>8173</v>
      </c>
      <c r="J541" s="1289">
        <v>25</v>
      </c>
      <c r="K541" s="1292" t="e">
        <f t="shared" si="19"/>
        <v>#REF!</v>
      </c>
      <c r="L541" s="1293" t="e">
        <f>#REF!*[2]коеф!$J$31+15</f>
        <v>#REF!</v>
      </c>
      <c r="M541" s="1293"/>
      <c r="N541" s="1359"/>
      <c r="O541" s="1359"/>
    </row>
    <row r="542" spans="1:17" ht="13.5" hidden="1" customHeight="1">
      <c r="A542" s="1289">
        <v>0</v>
      </c>
      <c r="B542" s="1290" t="s">
        <v>8616</v>
      </c>
      <c r="C542" s="1290" t="s">
        <v>5849</v>
      </c>
      <c r="D542" s="1560" t="s">
        <v>5833</v>
      </c>
      <c r="E542" s="1366"/>
      <c r="F542" s="1366"/>
      <c r="I542" s="1289" t="s">
        <v>8173</v>
      </c>
      <c r="J542" s="1289">
        <v>25</v>
      </c>
      <c r="K542" s="1292" t="e">
        <f t="shared" si="19"/>
        <v>#REF!</v>
      </c>
      <c r="L542" s="1293" t="e">
        <f>#REF!*[2]коеф!$J$31+15</f>
        <v>#REF!</v>
      </c>
      <c r="M542" s="1293"/>
      <c r="N542" s="1359"/>
      <c r="O542" s="1359"/>
    </row>
    <row r="543" spans="1:17" ht="13.5" hidden="1" customHeight="1">
      <c r="A543" s="604">
        <v>0</v>
      </c>
      <c r="B543" s="614" t="s">
        <v>8626</v>
      </c>
      <c r="C543" s="140" t="s">
        <v>5850</v>
      </c>
      <c r="D543" s="1445" t="s">
        <v>5851</v>
      </c>
      <c r="E543" s="614" t="s">
        <v>5852</v>
      </c>
      <c r="F543" s="614"/>
      <c r="G543" s="1502" t="s">
        <v>5720</v>
      </c>
      <c r="H543" s="1502"/>
      <c r="I543" s="1322" t="s">
        <v>8173</v>
      </c>
      <c r="J543" s="1322">
        <v>20</v>
      </c>
      <c r="K543" s="1371" t="e">
        <f t="shared" si="19"/>
        <v>#REF!</v>
      </c>
      <c r="L543" s="1396" t="e">
        <f>N543*[2]коеф!$L$36+15</f>
        <v>#REF!</v>
      </c>
      <c r="M543" s="1396"/>
      <c r="N543" s="1461" t="e">
        <f>#REF!*[2]коеф!$P$36*J543+1.5</f>
        <v>#REF!</v>
      </c>
      <c r="O543" s="1359"/>
    </row>
    <row r="544" spans="1:17" ht="13.5" hidden="1" customHeight="1">
      <c r="A544" s="600">
        <v>0</v>
      </c>
      <c r="B544" s="597" t="s">
        <v>8626</v>
      </c>
      <c r="C544" s="144" t="s">
        <v>5853</v>
      </c>
      <c r="D544" s="1444" t="s">
        <v>5851</v>
      </c>
      <c r="E544" s="597" t="s">
        <v>5852</v>
      </c>
      <c r="F544" s="597"/>
      <c r="G544" s="1506" t="s">
        <v>5720</v>
      </c>
      <c r="H544" s="1506"/>
      <c r="I544" s="143" t="s">
        <v>6690</v>
      </c>
      <c r="J544" s="1329">
        <v>20</v>
      </c>
      <c r="K544" s="1390" t="e">
        <f t="shared" si="19"/>
        <v>#REF!</v>
      </c>
      <c r="L544" s="1396" t="e">
        <f>N544*[2]коеф!$L$36+15</f>
        <v>#REF!</v>
      </c>
      <c r="M544" s="1396"/>
      <c r="N544" s="1461" t="e">
        <f>#REF!*[2]коеф!$P$36*J544+1.5</f>
        <v>#REF!</v>
      </c>
      <c r="O544" s="1359"/>
    </row>
    <row r="545" spans="1:18" ht="13.5" hidden="1" customHeight="1">
      <c r="A545" s="259">
        <v>0</v>
      </c>
      <c r="B545" s="614" t="s">
        <v>8626</v>
      </c>
      <c r="C545" s="140" t="s">
        <v>5854</v>
      </c>
      <c r="D545" s="1445" t="s">
        <v>5855</v>
      </c>
      <c r="E545" s="614" t="s">
        <v>5856</v>
      </c>
      <c r="F545" s="614" t="s">
        <v>5857</v>
      </c>
      <c r="G545" s="1502"/>
      <c r="H545" s="1502"/>
      <c r="I545" s="1322" t="s">
        <v>8173</v>
      </c>
      <c r="J545" s="1322">
        <v>50</v>
      </c>
      <c r="K545" s="1371">
        <f t="shared" si="19"/>
        <v>7.9532434499999995</v>
      </c>
      <c r="L545" s="1396">
        <f>N545*[2]коеф!$L$7</f>
        <v>397.6621725</v>
      </c>
      <c r="M545" s="1382"/>
      <c r="N545" s="1383">
        <f>P545*[2]коеф!$P$36*J545+1.5</f>
        <v>36.266500000000001</v>
      </c>
      <c r="O545" s="1359"/>
      <c r="P545" s="1296">
        <v>0.31</v>
      </c>
    </row>
    <row r="546" spans="1:18" ht="13.5" hidden="1" customHeight="1">
      <c r="A546" s="259">
        <v>0</v>
      </c>
      <c r="B546" s="597" t="s">
        <v>8626</v>
      </c>
      <c r="C546" s="144" t="s">
        <v>5858</v>
      </c>
      <c r="D546" s="1444" t="s">
        <v>5855</v>
      </c>
      <c r="E546" s="597" t="s">
        <v>5856</v>
      </c>
      <c r="F546" s="597" t="s">
        <v>5857</v>
      </c>
      <c r="G546" s="1506"/>
      <c r="H546" s="1506"/>
      <c r="I546" s="143" t="s">
        <v>6690</v>
      </c>
      <c r="J546" s="1329">
        <v>40</v>
      </c>
      <c r="K546" s="1390">
        <f t="shared" si="19"/>
        <v>10.986820349999999</v>
      </c>
      <c r="L546" s="1391">
        <f>N546*[2]коеф!$L$7</f>
        <v>439.47281399999997</v>
      </c>
      <c r="M546" s="1382"/>
      <c r="N546" s="1383">
        <f>P546*[2]коеф!$P$36*J546+1.5</f>
        <v>40.079599999999999</v>
      </c>
      <c r="O546" s="1359"/>
      <c r="P546" s="1296">
        <v>0.43</v>
      </c>
    </row>
    <row r="547" spans="1:18" ht="13.5" hidden="1" customHeight="1">
      <c r="A547" s="259">
        <v>0</v>
      </c>
      <c r="B547" s="614" t="s">
        <v>8626</v>
      </c>
      <c r="C547" s="140" t="s">
        <v>5859</v>
      </c>
      <c r="D547" s="1467" t="s">
        <v>8700</v>
      </c>
      <c r="E547" s="614" t="s">
        <v>5860</v>
      </c>
      <c r="F547" s="614" t="s">
        <v>5861</v>
      </c>
      <c r="G547" s="604"/>
      <c r="H547" s="604"/>
      <c r="I547" s="1322" t="s">
        <v>8173</v>
      </c>
      <c r="J547" s="1322">
        <v>50</v>
      </c>
      <c r="K547" s="1371">
        <f t="shared" si="19"/>
        <v>7.9532434499999995</v>
      </c>
      <c r="L547" s="1396">
        <f>N547*[2]коеф!$L$7</f>
        <v>397.6621725</v>
      </c>
      <c r="M547" s="1382"/>
      <c r="N547" s="1383">
        <f>P547*[2]коеф!$P$36*J547+1.5</f>
        <v>36.266500000000001</v>
      </c>
      <c r="O547" s="1359"/>
      <c r="P547" s="1296">
        <v>0.31</v>
      </c>
    </row>
    <row r="548" spans="1:18" ht="13.5" hidden="1" customHeight="1">
      <c r="A548" s="604">
        <v>0</v>
      </c>
      <c r="B548" s="597" t="s">
        <v>8626</v>
      </c>
      <c r="C548" s="144" t="s">
        <v>5862</v>
      </c>
      <c r="D548" s="1388" t="s">
        <v>8700</v>
      </c>
      <c r="E548" s="593" t="s">
        <v>5863</v>
      </c>
      <c r="F548" s="593" t="s">
        <v>5861</v>
      </c>
      <c r="G548" s="600" t="s">
        <v>3994</v>
      </c>
      <c r="H548" s="595"/>
      <c r="I548" s="1381" t="s">
        <v>8173</v>
      </c>
      <c r="J548" s="1381">
        <v>20</v>
      </c>
      <c r="K548" s="1390" t="e">
        <f t="shared" si="19"/>
        <v>#REF!</v>
      </c>
      <c r="L548" s="1391" t="e">
        <f>N548*[2]коеф!$L$7</f>
        <v>#REF!</v>
      </c>
      <c r="M548" s="1391"/>
      <c r="N548" s="1438" t="e">
        <f>#REF!*[2]коеф!$P$36*J548+1.5</f>
        <v>#REF!</v>
      </c>
      <c r="O548" s="1359"/>
    </row>
    <row r="549" spans="1:18">
      <c r="A549" s="604">
        <v>1</v>
      </c>
      <c r="B549" s="256" t="s">
        <v>8625</v>
      </c>
      <c r="C549" s="140" t="s">
        <v>5868</v>
      </c>
      <c r="D549" s="805" t="s">
        <v>5807</v>
      </c>
      <c r="E549" s="805" t="s">
        <v>10329</v>
      </c>
      <c r="F549" s="593"/>
      <c r="G549" s="618"/>
      <c r="H549" s="2273" t="s">
        <v>10456</v>
      </c>
      <c r="I549" s="2132" t="s">
        <v>8173</v>
      </c>
      <c r="J549" s="2132">
        <v>30</v>
      </c>
      <c r="K549" s="2310" t="e">
        <f t="shared" si="19"/>
        <v>#REF!</v>
      </c>
      <c r="L549" s="2426" t="e">
        <f>N549*#REF!</f>
        <v>#REF!</v>
      </c>
      <c r="M549" s="2270"/>
      <c r="N549" s="2426" t="e">
        <f>R549*#REF!+0.5</f>
        <v>#REF!</v>
      </c>
      <c r="O549" s="1359"/>
      <c r="R549" s="1297">
        <v>11.84</v>
      </c>
    </row>
    <row r="550" spans="1:18">
      <c r="A550" s="604">
        <v>1</v>
      </c>
      <c r="B550" s="256" t="s">
        <v>8625</v>
      </c>
      <c r="C550" s="140" t="s">
        <v>10330</v>
      </c>
      <c r="D550" s="805" t="s">
        <v>5807</v>
      </c>
      <c r="E550" s="805" t="s">
        <v>10329</v>
      </c>
      <c r="F550" s="593"/>
      <c r="G550" s="618"/>
      <c r="H550" s="2273" t="s">
        <v>10456</v>
      </c>
      <c r="I550" s="2132" t="s">
        <v>8173</v>
      </c>
      <c r="J550" s="2132">
        <v>1</v>
      </c>
      <c r="K550" s="2310" t="e">
        <f t="shared" ref="K550:K604" si="20">L550/J550</f>
        <v>#REF!</v>
      </c>
      <c r="L550" s="2426" t="e">
        <f>N550*#REF!</f>
        <v>#REF!</v>
      </c>
      <c r="M550" s="2270"/>
      <c r="N550" s="2426" t="e">
        <f>R550*#REF!</f>
        <v>#REF!</v>
      </c>
      <c r="O550" s="1359"/>
      <c r="R550" s="1297">
        <v>0.34</v>
      </c>
    </row>
    <row r="551" spans="1:18">
      <c r="A551" s="604">
        <v>1</v>
      </c>
      <c r="B551" s="256" t="s">
        <v>8625</v>
      </c>
      <c r="C551" s="140" t="s">
        <v>5882</v>
      </c>
      <c r="D551" s="805" t="s">
        <v>5810</v>
      </c>
      <c r="E551" s="805" t="s">
        <v>10327</v>
      </c>
      <c r="F551" s="593"/>
      <c r="G551" s="618"/>
      <c r="H551" s="2273" t="s">
        <v>10456</v>
      </c>
      <c r="I551" s="2132" t="s">
        <v>8173</v>
      </c>
      <c r="J551" s="2132">
        <v>30</v>
      </c>
      <c r="K551" s="2310" t="e">
        <f t="shared" si="20"/>
        <v>#REF!</v>
      </c>
      <c r="L551" s="2426" t="e">
        <f>N551*#REF!</f>
        <v>#REF!</v>
      </c>
      <c r="M551" s="2270"/>
      <c r="N551" s="2426" t="e">
        <f>R551*#REF!+0.5</f>
        <v>#REF!</v>
      </c>
      <c r="O551" s="1359"/>
      <c r="R551" s="1297">
        <v>11.84</v>
      </c>
    </row>
    <row r="552" spans="1:18">
      <c r="A552" s="604">
        <v>1</v>
      </c>
      <c r="B552" s="256" t="s">
        <v>8625</v>
      </c>
      <c r="C552" s="140" t="s">
        <v>10328</v>
      </c>
      <c r="D552" s="805" t="s">
        <v>5810</v>
      </c>
      <c r="E552" s="805" t="s">
        <v>10327</v>
      </c>
      <c r="F552" s="593"/>
      <c r="G552" s="618"/>
      <c r="H552" s="2273" t="s">
        <v>10456</v>
      </c>
      <c r="I552" s="2132" t="s">
        <v>8173</v>
      </c>
      <c r="J552" s="2132">
        <v>1</v>
      </c>
      <c r="K552" s="2310" t="e">
        <f t="shared" si="20"/>
        <v>#REF!</v>
      </c>
      <c r="L552" s="2426" t="e">
        <f>N552*#REF!</f>
        <v>#REF!</v>
      </c>
      <c r="M552" s="2270"/>
      <c r="N552" s="2426" t="e">
        <f>R552*#REF!</f>
        <v>#REF!</v>
      </c>
      <c r="O552" s="1359"/>
      <c r="R552" s="1297">
        <v>0.34</v>
      </c>
    </row>
    <row r="553" spans="1:18">
      <c r="A553" s="604">
        <v>1</v>
      </c>
      <c r="B553" s="256" t="s">
        <v>8625</v>
      </c>
      <c r="C553" s="140" t="s">
        <v>7218</v>
      </c>
      <c r="D553" s="805" t="s">
        <v>10688</v>
      </c>
      <c r="E553" s="805" t="s">
        <v>10325</v>
      </c>
      <c r="F553" s="593"/>
      <c r="G553" s="618"/>
      <c r="H553" s="2273" t="s">
        <v>10456</v>
      </c>
      <c r="I553" s="2132" t="s">
        <v>8173</v>
      </c>
      <c r="J553" s="2132">
        <v>30</v>
      </c>
      <c r="K553" s="2310" t="e">
        <f t="shared" si="20"/>
        <v>#REF!</v>
      </c>
      <c r="L553" s="2426" t="e">
        <f>N553*#REF!</f>
        <v>#REF!</v>
      </c>
      <c r="M553" s="2270"/>
      <c r="N553" s="2426" t="e">
        <f>R553*#REF!+0.5</f>
        <v>#REF!</v>
      </c>
      <c r="O553" s="1359"/>
      <c r="R553" s="1297">
        <v>1.84</v>
      </c>
    </row>
    <row r="554" spans="1:18">
      <c r="A554" s="604">
        <v>1</v>
      </c>
      <c r="B554" s="256" t="s">
        <v>8625</v>
      </c>
      <c r="C554" s="140" t="s">
        <v>10326</v>
      </c>
      <c r="D554" s="805" t="s">
        <v>10688</v>
      </c>
      <c r="E554" s="805" t="s">
        <v>10325</v>
      </c>
      <c r="F554" s="593"/>
      <c r="G554" s="618"/>
      <c r="H554" s="2273" t="s">
        <v>10456</v>
      </c>
      <c r="I554" s="2132" t="s">
        <v>8173</v>
      </c>
      <c r="J554" s="2132">
        <v>1</v>
      </c>
      <c r="K554" s="2310" t="e">
        <f t="shared" si="20"/>
        <v>#REF!</v>
      </c>
      <c r="L554" s="2426" t="e">
        <f>N554*#REF!</f>
        <v>#REF!</v>
      </c>
      <c r="M554" s="2270"/>
      <c r="N554" s="2426" t="e">
        <f>R554*#REF!</f>
        <v>#REF!</v>
      </c>
      <c r="O554" s="1359"/>
      <c r="R554" s="1297">
        <v>0.34</v>
      </c>
    </row>
    <row r="555" spans="1:18">
      <c r="A555" s="604">
        <v>1</v>
      </c>
      <c r="B555" s="256" t="s">
        <v>8625</v>
      </c>
      <c r="C555" s="140" t="s">
        <v>7254</v>
      </c>
      <c r="D555" s="805" t="s">
        <v>5817</v>
      </c>
      <c r="E555" s="805" t="s">
        <v>10323</v>
      </c>
      <c r="F555" s="593"/>
      <c r="G555" s="618"/>
      <c r="H555" s="2273" t="s">
        <v>10456</v>
      </c>
      <c r="I555" s="2132" t="s">
        <v>8173</v>
      </c>
      <c r="J555" s="2132">
        <v>30</v>
      </c>
      <c r="K555" s="2310" t="e">
        <f t="shared" si="20"/>
        <v>#REF!</v>
      </c>
      <c r="L555" s="2426" t="e">
        <f>N555*#REF!</f>
        <v>#REF!</v>
      </c>
      <c r="M555" s="2270"/>
      <c r="N555" s="2426" t="e">
        <f>R555*#REF!+0.5</f>
        <v>#REF!</v>
      </c>
      <c r="O555" s="1359"/>
      <c r="R555" s="1297">
        <v>11.84</v>
      </c>
    </row>
    <row r="556" spans="1:18">
      <c r="A556" s="604">
        <v>1</v>
      </c>
      <c r="B556" s="256" t="s">
        <v>8625</v>
      </c>
      <c r="C556" s="140" t="s">
        <v>10324</v>
      </c>
      <c r="D556" s="805" t="s">
        <v>5817</v>
      </c>
      <c r="E556" s="805" t="s">
        <v>10323</v>
      </c>
      <c r="F556" s="593"/>
      <c r="G556" s="618"/>
      <c r="H556" s="2273" t="s">
        <v>10456</v>
      </c>
      <c r="I556" s="2132" t="s">
        <v>8173</v>
      </c>
      <c r="J556" s="2132">
        <v>1</v>
      </c>
      <c r="K556" s="2310" t="e">
        <f t="shared" si="20"/>
        <v>#REF!</v>
      </c>
      <c r="L556" s="2426" t="e">
        <f>N556*#REF!</f>
        <v>#REF!</v>
      </c>
      <c r="M556" s="2270"/>
      <c r="N556" s="2426" t="e">
        <f>R556*#REF!</f>
        <v>#REF!</v>
      </c>
      <c r="O556" s="1359"/>
      <c r="R556" s="1297">
        <v>0.34</v>
      </c>
    </row>
    <row r="557" spans="1:18">
      <c r="A557" s="604">
        <v>1</v>
      </c>
      <c r="B557" s="256" t="s">
        <v>8625</v>
      </c>
      <c r="C557" s="140" t="s">
        <v>7320</v>
      </c>
      <c r="D557" s="805" t="s">
        <v>10692</v>
      </c>
      <c r="E557" s="805" t="s">
        <v>10321</v>
      </c>
      <c r="F557" s="593"/>
      <c r="G557" s="618"/>
      <c r="H557" s="2273" t="s">
        <v>10456</v>
      </c>
      <c r="I557" s="2132" t="s">
        <v>8173</v>
      </c>
      <c r="J557" s="2132">
        <v>30</v>
      </c>
      <c r="K557" s="2310" t="e">
        <f t="shared" si="20"/>
        <v>#REF!</v>
      </c>
      <c r="L557" s="2426" t="e">
        <f>N557*#REF!</f>
        <v>#REF!</v>
      </c>
      <c r="M557" s="2270"/>
      <c r="N557" s="2426" t="e">
        <f>R557*#REF!+0.5</f>
        <v>#REF!</v>
      </c>
      <c r="O557" s="1359"/>
      <c r="R557" s="1297">
        <v>11.84</v>
      </c>
    </row>
    <row r="558" spans="1:18">
      <c r="A558" s="604">
        <v>1</v>
      </c>
      <c r="B558" s="256" t="s">
        <v>8625</v>
      </c>
      <c r="C558" s="140" t="s">
        <v>10322</v>
      </c>
      <c r="D558" s="805" t="s">
        <v>10692</v>
      </c>
      <c r="E558" s="805" t="s">
        <v>10321</v>
      </c>
      <c r="F558" s="593"/>
      <c r="G558" s="618"/>
      <c r="H558" s="2273" t="s">
        <v>10456</v>
      </c>
      <c r="I558" s="2132" t="s">
        <v>8173</v>
      </c>
      <c r="J558" s="2132">
        <v>1</v>
      </c>
      <c r="K558" s="2310" t="e">
        <f t="shared" si="20"/>
        <v>#REF!</v>
      </c>
      <c r="L558" s="2426" t="e">
        <f>N558*#REF!</f>
        <v>#REF!</v>
      </c>
      <c r="M558" s="2270"/>
      <c r="N558" s="2426" t="e">
        <f>R558*#REF!</f>
        <v>#REF!</v>
      </c>
      <c r="O558" s="1359"/>
      <c r="R558" s="1297">
        <v>0.34</v>
      </c>
    </row>
    <row r="559" spans="1:18">
      <c r="A559" s="604">
        <v>1</v>
      </c>
      <c r="B559" s="256" t="s">
        <v>8625</v>
      </c>
      <c r="C559" s="140" t="s">
        <v>7303</v>
      </c>
      <c r="D559" s="805" t="s">
        <v>5823</v>
      </c>
      <c r="E559" s="805" t="s">
        <v>10319</v>
      </c>
      <c r="F559" s="593"/>
      <c r="G559" s="618"/>
      <c r="H559" s="2273" t="s">
        <v>10456</v>
      </c>
      <c r="I559" s="2132" t="s">
        <v>8173</v>
      </c>
      <c r="J559" s="2132">
        <v>30</v>
      </c>
      <c r="K559" s="2310" t="e">
        <f t="shared" si="20"/>
        <v>#REF!</v>
      </c>
      <c r="L559" s="2426" t="e">
        <f>N559*#REF!</f>
        <v>#REF!</v>
      </c>
      <c r="M559" s="2270"/>
      <c r="N559" s="2426" t="e">
        <f>R559*#REF!+0.5</f>
        <v>#REF!</v>
      </c>
      <c r="O559" s="1359"/>
      <c r="R559" s="1297">
        <v>11.84</v>
      </c>
    </row>
    <row r="560" spans="1:18">
      <c r="A560" s="604">
        <v>1</v>
      </c>
      <c r="B560" s="256" t="s">
        <v>8625</v>
      </c>
      <c r="C560" s="140" t="s">
        <v>10320</v>
      </c>
      <c r="D560" s="805" t="s">
        <v>5823</v>
      </c>
      <c r="E560" s="805" t="s">
        <v>10319</v>
      </c>
      <c r="F560" s="593"/>
      <c r="G560" s="618"/>
      <c r="H560" s="2273" t="s">
        <v>10456</v>
      </c>
      <c r="I560" s="2132" t="s">
        <v>8173</v>
      </c>
      <c r="J560" s="2132">
        <v>1</v>
      </c>
      <c r="K560" s="2310" t="e">
        <f t="shared" si="20"/>
        <v>#REF!</v>
      </c>
      <c r="L560" s="2426" t="e">
        <f>N560*#REF!</f>
        <v>#REF!</v>
      </c>
      <c r="M560" s="2270"/>
      <c r="N560" s="2426" t="e">
        <f>R560*#REF!</f>
        <v>#REF!</v>
      </c>
      <c r="O560" s="1359"/>
      <c r="R560" s="1297">
        <v>0.34</v>
      </c>
    </row>
    <row r="561" spans="1:18">
      <c r="A561" s="604">
        <v>1</v>
      </c>
      <c r="B561" s="256" t="s">
        <v>8625</v>
      </c>
      <c r="C561" s="140" t="s">
        <v>7348</v>
      </c>
      <c r="D561" s="805" t="s">
        <v>10691</v>
      </c>
      <c r="E561" s="805" t="s">
        <v>10317</v>
      </c>
      <c r="F561" s="593"/>
      <c r="G561" s="618"/>
      <c r="H561" s="2273" t="s">
        <v>10456</v>
      </c>
      <c r="I561" s="2132" t="s">
        <v>8173</v>
      </c>
      <c r="J561" s="2132">
        <v>30</v>
      </c>
      <c r="K561" s="2310" t="e">
        <f t="shared" si="20"/>
        <v>#REF!</v>
      </c>
      <c r="L561" s="2426" t="e">
        <f>N561*#REF!</f>
        <v>#REF!</v>
      </c>
      <c r="M561" s="2270"/>
      <c r="N561" s="2426" t="e">
        <f>R561*#REF!+0.5</f>
        <v>#REF!</v>
      </c>
      <c r="O561" s="1359"/>
      <c r="R561" s="1297">
        <v>11.84</v>
      </c>
    </row>
    <row r="562" spans="1:18">
      <c r="A562" s="604">
        <v>1</v>
      </c>
      <c r="B562" s="256" t="s">
        <v>8625</v>
      </c>
      <c r="C562" s="140" t="s">
        <v>10318</v>
      </c>
      <c r="D562" s="805" t="s">
        <v>10691</v>
      </c>
      <c r="E562" s="805" t="s">
        <v>10317</v>
      </c>
      <c r="F562" s="593"/>
      <c r="G562" s="618"/>
      <c r="H562" s="2273" t="s">
        <v>10456</v>
      </c>
      <c r="I562" s="2132" t="s">
        <v>8173</v>
      </c>
      <c r="J562" s="2132">
        <v>1</v>
      </c>
      <c r="K562" s="2310" t="e">
        <f t="shared" si="20"/>
        <v>#REF!</v>
      </c>
      <c r="L562" s="2426" t="e">
        <f>N562*#REF!</f>
        <v>#REF!</v>
      </c>
      <c r="M562" s="2270"/>
      <c r="N562" s="2426" t="e">
        <f>R562*#REF!</f>
        <v>#REF!</v>
      </c>
      <c r="O562" s="1359"/>
      <c r="R562" s="1297">
        <v>0.34</v>
      </c>
    </row>
    <row r="563" spans="1:18">
      <c r="A563" s="604">
        <v>1</v>
      </c>
      <c r="B563" s="256" t="s">
        <v>8625</v>
      </c>
      <c r="C563" s="140" t="s">
        <v>7295</v>
      </c>
      <c r="D563" s="805" t="s">
        <v>5821</v>
      </c>
      <c r="E563" s="805" t="s">
        <v>10315</v>
      </c>
      <c r="F563" s="593"/>
      <c r="G563" s="618"/>
      <c r="H563" s="2273" t="s">
        <v>10456</v>
      </c>
      <c r="I563" s="2132" t="s">
        <v>8173</v>
      </c>
      <c r="J563" s="2132">
        <v>30</v>
      </c>
      <c r="K563" s="2310" t="e">
        <f t="shared" si="20"/>
        <v>#REF!</v>
      </c>
      <c r="L563" s="2426" t="e">
        <f>N563*#REF!</f>
        <v>#REF!</v>
      </c>
      <c r="M563" s="2270"/>
      <c r="N563" s="2426" t="e">
        <f>R563*#REF!+0.5</f>
        <v>#REF!</v>
      </c>
      <c r="O563" s="1359"/>
      <c r="R563" s="1297">
        <v>11.84</v>
      </c>
    </row>
    <row r="564" spans="1:18">
      <c r="A564" s="604">
        <v>1</v>
      </c>
      <c r="B564" s="256" t="s">
        <v>8625</v>
      </c>
      <c r="C564" s="140" t="s">
        <v>10316</v>
      </c>
      <c r="D564" s="805" t="s">
        <v>5821</v>
      </c>
      <c r="E564" s="805" t="s">
        <v>10315</v>
      </c>
      <c r="F564" s="593"/>
      <c r="G564" s="618"/>
      <c r="H564" s="2273" t="s">
        <v>10456</v>
      </c>
      <c r="I564" s="2132" t="s">
        <v>8173</v>
      </c>
      <c r="J564" s="2132">
        <v>1</v>
      </c>
      <c r="K564" s="2310" t="e">
        <f t="shared" si="20"/>
        <v>#REF!</v>
      </c>
      <c r="L564" s="2426" t="e">
        <f>N564*#REF!</f>
        <v>#REF!</v>
      </c>
      <c r="M564" s="2270"/>
      <c r="N564" s="2426" t="e">
        <f>R564*#REF!</f>
        <v>#REF!</v>
      </c>
      <c r="O564" s="1359"/>
      <c r="R564" s="1297">
        <v>0.34</v>
      </c>
    </row>
    <row r="565" spans="1:18">
      <c r="A565" s="604">
        <v>1</v>
      </c>
      <c r="B565" s="256" t="s">
        <v>8625</v>
      </c>
      <c r="C565" s="140" t="s">
        <v>7410</v>
      </c>
      <c r="D565" s="805" t="s">
        <v>5833</v>
      </c>
      <c r="E565" s="805" t="s">
        <v>10313</v>
      </c>
      <c r="F565" s="593"/>
      <c r="G565" s="618"/>
      <c r="H565" s="2273" t="s">
        <v>10456</v>
      </c>
      <c r="I565" s="2132" t="s">
        <v>8173</v>
      </c>
      <c r="J565" s="2132">
        <v>30</v>
      </c>
      <c r="K565" s="2310" t="e">
        <f t="shared" si="20"/>
        <v>#REF!</v>
      </c>
      <c r="L565" s="2426" t="e">
        <f>N565*#REF!</f>
        <v>#REF!</v>
      </c>
      <c r="M565" s="2270"/>
      <c r="N565" s="2426" t="e">
        <f>R565*#REF!+0.5</f>
        <v>#REF!</v>
      </c>
      <c r="O565" s="1359"/>
      <c r="R565" s="1297">
        <v>11.84</v>
      </c>
    </row>
    <row r="566" spans="1:18">
      <c r="A566" s="604">
        <v>1</v>
      </c>
      <c r="B566" s="256" t="s">
        <v>8625</v>
      </c>
      <c r="C566" s="140" t="s">
        <v>10314</v>
      </c>
      <c r="D566" s="805" t="s">
        <v>5833</v>
      </c>
      <c r="E566" s="805" t="s">
        <v>10313</v>
      </c>
      <c r="F566" s="593"/>
      <c r="G566" s="618"/>
      <c r="H566" s="2273" t="s">
        <v>10456</v>
      </c>
      <c r="I566" s="2132" t="s">
        <v>8173</v>
      </c>
      <c r="J566" s="2132">
        <v>1</v>
      </c>
      <c r="K566" s="2310" t="e">
        <f t="shared" si="20"/>
        <v>#REF!</v>
      </c>
      <c r="L566" s="2426" t="e">
        <f>N566*#REF!</f>
        <v>#REF!</v>
      </c>
      <c r="M566" s="2270"/>
      <c r="N566" s="2426" t="e">
        <f>R566*#REF!</f>
        <v>#REF!</v>
      </c>
      <c r="O566" s="1359"/>
      <c r="R566" s="1297">
        <v>0.34</v>
      </c>
    </row>
    <row r="567" spans="1:18">
      <c r="A567" s="604">
        <v>1</v>
      </c>
      <c r="B567" s="256" t="s">
        <v>8625</v>
      </c>
      <c r="C567" s="140" t="s">
        <v>7393</v>
      </c>
      <c r="D567" s="805" t="s">
        <v>5831</v>
      </c>
      <c r="E567" s="805" t="s">
        <v>10311</v>
      </c>
      <c r="F567" s="593"/>
      <c r="G567" s="618"/>
      <c r="H567" s="2273" t="s">
        <v>10456</v>
      </c>
      <c r="I567" s="2132" t="s">
        <v>8173</v>
      </c>
      <c r="J567" s="2132">
        <v>30</v>
      </c>
      <c r="K567" s="2310" t="e">
        <f t="shared" si="20"/>
        <v>#REF!</v>
      </c>
      <c r="L567" s="2426" t="e">
        <f>N567*#REF!</f>
        <v>#REF!</v>
      </c>
      <c r="M567" s="2270"/>
      <c r="N567" s="2426" t="e">
        <f>R567*#REF!+0.5</f>
        <v>#REF!</v>
      </c>
      <c r="O567" s="1359"/>
      <c r="R567" s="1297">
        <v>11.84</v>
      </c>
    </row>
    <row r="568" spans="1:18">
      <c r="A568" s="604">
        <v>1</v>
      </c>
      <c r="B568" s="256" t="s">
        <v>8625</v>
      </c>
      <c r="C568" s="140" t="s">
        <v>10312</v>
      </c>
      <c r="D568" s="805" t="s">
        <v>5831</v>
      </c>
      <c r="E568" s="805" t="s">
        <v>10311</v>
      </c>
      <c r="F568" s="593"/>
      <c r="G568" s="618"/>
      <c r="H568" s="2273" t="s">
        <v>10456</v>
      </c>
      <c r="I568" s="2132" t="s">
        <v>8173</v>
      </c>
      <c r="J568" s="2132">
        <v>1</v>
      </c>
      <c r="K568" s="2310" t="e">
        <f t="shared" si="20"/>
        <v>#REF!</v>
      </c>
      <c r="L568" s="2426" t="e">
        <f>N568*#REF!</f>
        <v>#REF!</v>
      </c>
      <c r="M568" s="2270"/>
      <c r="N568" s="2426" t="e">
        <f>R568*#REF!</f>
        <v>#REF!</v>
      </c>
      <c r="O568" s="1359"/>
      <c r="R568" s="1297">
        <v>0.34</v>
      </c>
    </row>
    <row r="569" spans="1:18">
      <c r="A569" s="604">
        <v>1</v>
      </c>
      <c r="B569" s="256" t="s">
        <v>8625</v>
      </c>
      <c r="C569" s="140" t="s">
        <v>7269</v>
      </c>
      <c r="D569" s="805" t="s">
        <v>10696</v>
      </c>
      <c r="E569" s="805" t="s">
        <v>10309</v>
      </c>
      <c r="F569" s="593"/>
      <c r="G569" s="618"/>
      <c r="H569" s="2273" t="s">
        <v>10456</v>
      </c>
      <c r="I569" s="2132" t="s">
        <v>8173</v>
      </c>
      <c r="J569" s="2132">
        <v>30</v>
      </c>
      <c r="K569" s="2310" t="e">
        <f t="shared" si="20"/>
        <v>#REF!</v>
      </c>
      <c r="L569" s="2426" t="e">
        <f>N569*#REF!</f>
        <v>#REF!</v>
      </c>
      <c r="M569" s="2270"/>
      <c r="N569" s="2426" t="e">
        <f>R569*#REF!+0.5</f>
        <v>#REF!</v>
      </c>
      <c r="O569" s="1359"/>
      <c r="R569" s="1297">
        <v>11.84</v>
      </c>
    </row>
    <row r="570" spans="1:18">
      <c r="A570" s="604">
        <v>1</v>
      </c>
      <c r="B570" s="256" t="s">
        <v>8625</v>
      </c>
      <c r="C570" s="140" t="s">
        <v>10310</v>
      </c>
      <c r="D570" s="805" t="s">
        <v>10696</v>
      </c>
      <c r="E570" s="805" t="s">
        <v>10309</v>
      </c>
      <c r="F570" s="593"/>
      <c r="G570" s="618"/>
      <c r="H570" s="2273" t="s">
        <v>10456</v>
      </c>
      <c r="I570" s="2132" t="s">
        <v>8173</v>
      </c>
      <c r="J570" s="2132">
        <v>1</v>
      </c>
      <c r="K570" s="2310" t="e">
        <f t="shared" si="20"/>
        <v>#REF!</v>
      </c>
      <c r="L570" s="2426" t="e">
        <f>N570*#REF!</f>
        <v>#REF!</v>
      </c>
      <c r="M570" s="2270"/>
      <c r="N570" s="2426" t="e">
        <f>R570*#REF!</f>
        <v>#REF!</v>
      </c>
      <c r="O570" s="1359"/>
      <c r="R570" s="1297">
        <v>0.34</v>
      </c>
    </row>
    <row r="571" spans="1:18">
      <c r="A571" s="604">
        <v>1</v>
      </c>
      <c r="B571" s="256" t="s">
        <v>8625</v>
      </c>
      <c r="C571" s="140" t="s">
        <v>10308</v>
      </c>
      <c r="D571" s="805" t="s">
        <v>10695</v>
      </c>
      <c r="E571" s="805" t="s">
        <v>10306</v>
      </c>
      <c r="F571" s="593"/>
      <c r="G571" s="618"/>
      <c r="H571" s="2273" t="s">
        <v>10456</v>
      </c>
      <c r="I571" s="2132" t="s">
        <v>8173</v>
      </c>
      <c r="J571" s="2132">
        <v>30</v>
      </c>
      <c r="K571" s="2310" t="e">
        <f t="shared" si="20"/>
        <v>#REF!</v>
      </c>
      <c r="L571" s="2426" t="e">
        <f>N571*#REF!</f>
        <v>#REF!</v>
      </c>
      <c r="M571" s="2270"/>
      <c r="N571" s="2426" t="e">
        <f>R571*#REF!+0.5</f>
        <v>#REF!</v>
      </c>
      <c r="O571" s="1359"/>
      <c r="R571" s="1297">
        <v>11.84</v>
      </c>
    </row>
    <row r="572" spans="1:18">
      <c r="A572" s="604">
        <v>1</v>
      </c>
      <c r="B572" s="256" t="s">
        <v>8625</v>
      </c>
      <c r="C572" s="140" t="s">
        <v>10307</v>
      </c>
      <c r="D572" s="805" t="s">
        <v>10695</v>
      </c>
      <c r="E572" s="805" t="s">
        <v>10306</v>
      </c>
      <c r="F572" s="593"/>
      <c r="G572" s="618"/>
      <c r="H572" s="2273" t="s">
        <v>10456</v>
      </c>
      <c r="I572" s="2132" t="s">
        <v>8173</v>
      </c>
      <c r="J572" s="2132">
        <v>1</v>
      </c>
      <c r="K572" s="2310" t="e">
        <f t="shared" si="20"/>
        <v>#REF!</v>
      </c>
      <c r="L572" s="2426" t="e">
        <f>N572*#REF!</f>
        <v>#REF!</v>
      </c>
      <c r="M572" s="2270"/>
      <c r="N572" s="2426" t="e">
        <f>R572*#REF!</f>
        <v>#REF!</v>
      </c>
      <c r="O572" s="1359"/>
      <c r="R572" s="1297">
        <v>0.34</v>
      </c>
    </row>
    <row r="573" spans="1:18">
      <c r="A573" s="604">
        <v>1</v>
      </c>
      <c r="B573" s="256" t="s">
        <v>8625</v>
      </c>
      <c r="C573" s="140" t="s">
        <v>5864</v>
      </c>
      <c r="D573" s="805" t="s">
        <v>5807</v>
      </c>
      <c r="E573" s="805" t="s">
        <v>10295</v>
      </c>
      <c r="F573" s="593"/>
      <c r="G573" s="618"/>
      <c r="H573" s="2273" t="s">
        <v>10456</v>
      </c>
      <c r="I573" s="2132" t="s">
        <v>6690</v>
      </c>
      <c r="J573" s="2132">
        <v>30</v>
      </c>
      <c r="K573" s="2310" t="e">
        <f t="shared" si="20"/>
        <v>#REF!</v>
      </c>
      <c r="L573" s="2426" t="e">
        <f>N573*#REF!</f>
        <v>#REF!</v>
      </c>
      <c r="M573" s="2270"/>
      <c r="N573" s="2426" t="e">
        <f>R573*#REF!+0.5</f>
        <v>#REF!</v>
      </c>
      <c r="O573" s="1359"/>
      <c r="R573" s="1297">
        <v>14.93</v>
      </c>
    </row>
    <row r="574" spans="1:18">
      <c r="A574" s="604">
        <v>1</v>
      </c>
      <c r="B574" s="256" t="s">
        <v>8625</v>
      </c>
      <c r="C574" s="140" t="s">
        <v>10296</v>
      </c>
      <c r="D574" s="805" t="s">
        <v>5807</v>
      </c>
      <c r="E574" s="805" t="s">
        <v>10295</v>
      </c>
      <c r="F574" s="593"/>
      <c r="G574" s="618"/>
      <c r="H574" s="2273" t="s">
        <v>10456</v>
      </c>
      <c r="I574" s="2132" t="s">
        <v>6690</v>
      </c>
      <c r="J574" s="2132">
        <v>1</v>
      </c>
      <c r="K574" s="2310" t="e">
        <f t="shared" si="20"/>
        <v>#REF!</v>
      </c>
      <c r="L574" s="2426" t="e">
        <f>N574*#REF!</f>
        <v>#REF!</v>
      </c>
      <c r="M574" s="2270"/>
      <c r="N574" s="2426" t="e">
        <f>R574*#REF!</f>
        <v>#REF!</v>
      </c>
      <c r="O574" s="1359"/>
      <c r="R574" s="1297">
        <v>0.42</v>
      </c>
    </row>
    <row r="575" spans="1:18">
      <c r="A575" s="604">
        <v>1</v>
      </c>
      <c r="B575" s="256" t="s">
        <v>8625</v>
      </c>
      <c r="C575" s="140" t="s">
        <v>5878</v>
      </c>
      <c r="D575" s="805" t="s">
        <v>5810</v>
      </c>
      <c r="E575" s="805" t="s">
        <v>10293</v>
      </c>
      <c r="F575" s="593"/>
      <c r="G575" s="618"/>
      <c r="H575" s="2273" t="s">
        <v>10456</v>
      </c>
      <c r="I575" s="2132" t="s">
        <v>6690</v>
      </c>
      <c r="J575" s="2132">
        <v>30</v>
      </c>
      <c r="K575" s="2310" t="e">
        <f t="shared" si="20"/>
        <v>#REF!</v>
      </c>
      <c r="L575" s="2426" t="e">
        <f>N575*#REF!</f>
        <v>#REF!</v>
      </c>
      <c r="M575" s="2270"/>
      <c r="N575" s="2426" t="e">
        <f>R575*#REF!+0.5</f>
        <v>#REF!</v>
      </c>
      <c r="O575" s="1359"/>
      <c r="R575" s="1297">
        <v>14.93</v>
      </c>
    </row>
    <row r="576" spans="1:18">
      <c r="A576" s="604">
        <v>1</v>
      </c>
      <c r="B576" s="256" t="s">
        <v>8625</v>
      </c>
      <c r="C576" s="140" t="s">
        <v>10294</v>
      </c>
      <c r="D576" s="805" t="s">
        <v>5810</v>
      </c>
      <c r="E576" s="805" t="s">
        <v>10293</v>
      </c>
      <c r="F576" s="593"/>
      <c r="G576" s="618"/>
      <c r="H576" s="2273" t="s">
        <v>10456</v>
      </c>
      <c r="I576" s="2132" t="s">
        <v>6690</v>
      </c>
      <c r="J576" s="2132">
        <v>1</v>
      </c>
      <c r="K576" s="2310" t="e">
        <f t="shared" si="20"/>
        <v>#REF!</v>
      </c>
      <c r="L576" s="2426" t="e">
        <f>N576*#REF!</f>
        <v>#REF!</v>
      </c>
      <c r="M576" s="2270"/>
      <c r="N576" s="2426" t="e">
        <f>R576*#REF!</f>
        <v>#REF!</v>
      </c>
      <c r="O576" s="1359"/>
      <c r="R576" s="1297">
        <v>0.42</v>
      </c>
    </row>
    <row r="577" spans="1:18">
      <c r="A577" s="604">
        <v>1</v>
      </c>
      <c r="B577" s="256" t="s">
        <v>8625</v>
      </c>
      <c r="C577" s="140" t="s">
        <v>7203</v>
      </c>
      <c r="D577" s="805" t="s">
        <v>10687</v>
      </c>
      <c r="E577" s="805" t="s">
        <v>10291</v>
      </c>
      <c r="F577" s="593"/>
      <c r="G577" s="618"/>
      <c r="H577" s="2273" t="s">
        <v>10456</v>
      </c>
      <c r="I577" s="2132" t="s">
        <v>6690</v>
      </c>
      <c r="J577" s="2132">
        <v>30</v>
      </c>
      <c r="K577" s="2310" t="e">
        <f t="shared" si="20"/>
        <v>#REF!</v>
      </c>
      <c r="L577" s="2426" t="e">
        <f>N577*#REF!</f>
        <v>#REF!</v>
      </c>
      <c r="M577" s="2270"/>
      <c r="N577" s="2426" t="e">
        <f>R577*#REF!+0.5</f>
        <v>#REF!</v>
      </c>
      <c r="O577" s="1359"/>
      <c r="R577" s="1297">
        <v>14.93</v>
      </c>
    </row>
    <row r="578" spans="1:18">
      <c r="A578" s="604">
        <v>1</v>
      </c>
      <c r="B578" s="256" t="s">
        <v>8625</v>
      </c>
      <c r="C578" s="140" t="s">
        <v>10292</v>
      </c>
      <c r="D578" s="805" t="s">
        <v>10687</v>
      </c>
      <c r="E578" s="805" t="s">
        <v>10291</v>
      </c>
      <c r="F578" s="593"/>
      <c r="G578" s="618"/>
      <c r="H578" s="2273" t="s">
        <v>10456</v>
      </c>
      <c r="I578" s="2132" t="s">
        <v>6690</v>
      </c>
      <c r="J578" s="2132">
        <v>1</v>
      </c>
      <c r="K578" s="2310" t="e">
        <f t="shared" si="20"/>
        <v>#REF!</v>
      </c>
      <c r="L578" s="2426" t="e">
        <f>N578*#REF!</f>
        <v>#REF!</v>
      </c>
      <c r="M578" s="2270"/>
      <c r="N578" s="2426" t="e">
        <f>R578*#REF!</f>
        <v>#REF!</v>
      </c>
      <c r="O578" s="1359"/>
      <c r="R578" s="1297">
        <v>0.42</v>
      </c>
    </row>
    <row r="579" spans="1:18">
      <c r="A579" s="604">
        <v>1</v>
      </c>
      <c r="B579" s="256" t="s">
        <v>8625</v>
      </c>
      <c r="C579" s="140" t="s">
        <v>7214</v>
      </c>
      <c r="D579" s="805" t="s">
        <v>10688</v>
      </c>
      <c r="E579" s="805" t="s">
        <v>10289</v>
      </c>
      <c r="F579" s="593"/>
      <c r="G579" s="618"/>
      <c r="H579" s="2273" t="s">
        <v>10456</v>
      </c>
      <c r="I579" s="2132" t="s">
        <v>6690</v>
      </c>
      <c r="J579" s="2132">
        <v>30</v>
      </c>
      <c r="K579" s="2310" t="e">
        <f t="shared" si="20"/>
        <v>#REF!</v>
      </c>
      <c r="L579" s="2426" t="e">
        <f>N579*#REF!</f>
        <v>#REF!</v>
      </c>
      <c r="M579" s="2270"/>
      <c r="N579" s="2426" t="e">
        <f>R579*#REF!+0.5</f>
        <v>#REF!</v>
      </c>
      <c r="O579" s="1359"/>
      <c r="R579" s="1297">
        <v>14.93</v>
      </c>
    </row>
    <row r="580" spans="1:18">
      <c r="A580" s="604">
        <v>1</v>
      </c>
      <c r="B580" s="256" t="s">
        <v>8625</v>
      </c>
      <c r="C580" s="140" t="s">
        <v>10290</v>
      </c>
      <c r="D580" s="805" t="s">
        <v>10688</v>
      </c>
      <c r="E580" s="805" t="s">
        <v>10289</v>
      </c>
      <c r="F580" s="593"/>
      <c r="G580" s="618"/>
      <c r="H580" s="2273" t="s">
        <v>10456</v>
      </c>
      <c r="I580" s="2132" t="s">
        <v>6690</v>
      </c>
      <c r="J580" s="2132">
        <v>1</v>
      </c>
      <c r="K580" s="2310" t="e">
        <f t="shared" si="20"/>
        <v>#REF!</v>
      </c>
      <c r="L580" s="2426" t="e">
        <f>N580*#REF!</f>
        <v>#REF!</v>
      </c>
      <c r="M580" s="2270"/>
      <c r="N580" s="2426" t="e">
        <f>R580*#REF!</f>
        <v>#REF!</v>
      </c>
      <c r="O580" s="1359"/>
      <c r="R580" s="1297">
        <v>0.42</v>
      </c>
    </row>
    <row r="581" spans="1:18">
      <c r="A581" s="604">
        <v>1</v>
      </c>
      <c r="B581" s="256" t="s">
        <v>8625</v>
      </c>
      <c r="C581" s="140" t="s">
        <v>7250</v>
      </c>
      <c r="D581" s="805" t="s">
        <v>5817</v>
      </c>
      <c r="E581" s="805" t="s">
        <v>10287</v>
      </c>
      <c r="F581" s="593"/>
      <c r="G581" s="618"/>
      <c r="H581" s="2273" t="s">
        <v>10456</v>
      </c>
      <c r="I581" s="2132" t="s">
        <v>6690</v>
      </c>
      <c r="J581" s="2132">
        <v>30</v>
      </c>
      <c r="K581" s="2310" t="e">
        <f t="shared" si="20"/>
        <v>#REF!</v>
      </c>
      <c r="L581" s="2426" t="e">
        <f>N581*#REF!</f>
        <v>#REF!</v>
      </c>
      <c r="M581" s="2270"/>
      <c r="N581" s="2426" t="e">
        <f>R581*#REF!+0.5</f>
        <v>#REF!</v>
      </c>
      <c r="O581" s="1359"/>
      <c r="R581" s="1297">
        <v>14.93</v>
      </c>
    </row>
    <row r="582" spans="1:18">
      <c r="A582" s="604">
        <v>1</v>
      </c>
      <c r="B582" s="256" t="s">
        <v>8625</v>
      </c>
      <c r="C582" s="140" t="s">
        <v>10288</v>
      </c>
      <c r="D582" s="805" t="s">
        <v>5817</v>
      </c>
      <c r="E582" s="805" t="s">
        <v>10287</v>
      </c>
      <c r="F582" s="593"/>
      <c r="G582" s="618"/>
      <c r="H582" s="2273" t="s">
        <v>10456</v>
      </c>
      <c r="I582" s="2132" t="s">
        <v>6690</v>
      </c>
      <c r="J582" s="2132">
        <v>1</v>
      </c>
      <c r="K582" s="2310" t="e">
        <f t="shared" si="20"/>
        <v>#REF!</v>
      </c>
      <c r="L582" s="2426" t="e">
        <f>N582*#REF!</f>
        <v>#REF!</v>
      </c>
      <c r="M582" s="2270"/>
      <c r="N582" s="2426" t="e">
        <f>R582*#REF!</f>
        <v>#REF!</v>
      </c>
      <c r="O582" s="1359"/>
      <c r="R582" s="1297">
        <v>0.42</v>
      </c>
    </row>
    <row r="583" spans="1:18">
      <c r="A583" s="604">
        <v>1</v>
      </c>
      <c r="B583" s="256" t="s">
        <v>8625</v>
      </c>
      <c r="C583" s="140" t="s">
        <v>10286</v>
      </c>
      <c r="D583" s="805" t="s">
        <v>10698</v>
      </c>
      <c r="E583" s="805" t="s">
        <v>10284</v>
      </c>
      <c r="F583" s="593"/>
      <c r="G583" s="618"/>
      <c r="H583" s="2273" t="s">
        <v>10456</v>
      </c>
      <c r="I583" s="2132" t="s">
        <v>6690</v>
      </c>
      <c r="J583" s="2132">
        <v>10</v>
      </c>
      <c r="K583" s="2310" t="e">
        <f t="shared" si="20"/>
        <v>#REF!</v>
      </c>
      <c r="L583" s="2426" t="e">
        <f>N583*#REF!</f>
        <v>#REF!</v>
      </c>
      <c r="M583" s="2270"/>
      <c r="N583" s="2426" t="e">
        <f>R583*#REF!+0.5</f>
        <v>#REF!</v>
      </c>
      <c r="O583" s="1359"/>
      <c r="R583" s="1297">
        <v>6.53</v>
      </c>
    </row>
    <row r="584" spans="1:18">
      <c r="A584" s="604">
        <v>1</v>
      </c>
      <c r="B584" s="256" t="s">
        <v>8625</v>
      </c>
      <c r="C584" s="140" t="s">
        <v>10285</v>
      </c>
      <c r="D584" s="805" t="s">
        <v>10698</v>
      </c>
      <c r="E584" s="805" t="s">
        <v>10284</v>
      </c>
      <c r="F584" s="593"/>
      <c r="G584" s="618"/>
      <c r="H584" s="2273" t="s">
        <v>10456</v>
      </c>
      <c r="I584" s="2132" t="s">
        <v>6690</v>
      </c>
      <c r="J584" s="2132">
        <v>1</v>
      </c>
      <c r="K584" s="2310" t="e">
        <f t="shared" si="20"/>
        <v>#REF!</v>
      </c>
      <c r="L584" s="2426" t="e">
        <f>N584*#REF!</f>
        <v>#REF!</v>
      </c>
      <c r="M584" s="2270"/>
      <c r="N584" s="2426" t="e">
        <f>R584*#REF!</f>
        <v>#REF!</v>
      </c>
      <c r="O584" s="1359"/>
      <c r="R584" s="1297">
        <v>0.42</v>
      </c>
    </row>
    <row r="585" spans="1:18">
      <c r="A585" s="604">
        <v>1</v>
      </c>
      <c r="B585" s="256" t="s">
        <v>8625</v>
      </c>
      <c r="C585" s="140" t="s">
        <v>7400</v>
      </c>
      <c r="D585" s="805" t="s">
        <v>10693</v>
      </c>
      <c r="E585" s="805" t="s">
        <v>10282</v>
      </c>
      <c r="F585" s="593"/>
      <c r="G585" s="618"/>
      <c r="H585" s="2273" t="s">
        <v>10456</v>
      </c>
      <c r="I585" s="2132" t="s">
        <v>6690</v>
      </c>
      <c r="J585" s="2132">
        <v>10</v>
      </c>
      <c r="K585" s="2310" t="e">
        <f t="shared" si="20"/>
        <v>#REF!</v>
      </c>
      <c r="L585" s="2426" t="e">
        <f>N585*#REF!</f>
        <v>#REF!</v>
      </c>
      <c r="M585" s="2270"/>
      <c r="N585" s="2426" t="e">
        <f>R585*#REF!+0.5</f>
        <v>#REF!</v>
      </c>
      <c r="O585" s="1359"/>
      <c r="R585" s="1297">
        <v>6.53</v>
      </c>
    </row>
    <row r="586" spans="1:18">
      <c r="A586" s="604">
        <v>1</v>
      </c>
      <c r="B586" s="256" t="s">
        <v>8625</v>
      </c>
      <c r="C586" s="140" t="s">
        <v>10283</v>
      </c>
      <c r="D586" s="805" t="s">
        <v>10693</v>
      </c>
      <c r="E586" s="805" t="s">
        <v>10282</v>
      </c>
      <c r="F586" s="593"/>
      <c r="G586" s="618"/>
      <c r="H586" s="2273" t="s">
        <v>10456</v>
      </c>
      <c r="I586" s="2132" t="s">
        <v>6690</v>
      </c>
      <c r="J586" s="2132">
        <v>1</v>
      </c>
      <c r="K586" s="2310" t="e">
        <f t="shared" si="20"/>
        <v>#REF!</v>
      </c>
      <c r="L586" s="2426" t="e">
        <f>N586*#REF!</f>
        <v>#REF!</v>
      </c>
      <c r="M586" s="2270"/>
      <c r="N586" s="2426" t="e">
        <f>R586*#REF!</f>
        <v>#REF!</v>
      </c>
      <c r="O586" s="1359"/>
      <c r="R586" s="1297">
        <v>0.42</v>
      </c>
    </row>
    <row r="587" spans="1:18">
      <c r="A587" s="604">
        <v>1</v>
      </c>
      <c r="B587" s="256" t="s">
        <v>8625</v>
      </c>
      <c r="C587" s="140" t="s">
        <v>10281</v>
      </c>
      <c r="D587" s="805" t="s">
        <v>10694</v>
      </c>
      <c r="E587" s="805" t="s">
        <v>10279</v>
      </c>
      <c r="F587" s="593"/>
      <c r="G587" s="618"/>
      <c r="H587" s="2273" t="s">
        <v>10456</v>
      </c>
      <c r="I587" s="2132" t="s">
        <v>6690</v>
      </c>
      <c r="J587" s="2132">
        <v>10</v>
      </c>
      <c r="K587" s="2310" t="e">
        <f t="shared" si="20"/>
        <v>#REF!</v>
      </c>
      <c r="L587" s="2426" t="e">
        <f>N587*#REF!</f>
        <v>#REF!</v>
      </c>
      <c r="M587" s="2270"/>
      <c r="N587" s="2426" t="e">
        <f>R587*#REF!+0.5</f>
        <v>#REF!</v>
      </c>
      <c r="O587" s="1359"/>
      <c r="R587" s="1297">
        <v>6.53</v>
      </c>
    </row>
    <row r="588" spans="1:18">
      <c r="A588" s="604">
        <v>1</v>
      </c>
      <c r="B588" s="256" t="s">
        <v>8625</v>
      </c>
      <c r="C588" s="140" t="s">
        <v>10280</v>
      </c>
      <c r="D588" s="805" t="s">
        <v>10694</v>
      </c>
      <c r="E588" s="805" t="s">
        <v>10279</v>
      </c>
      <c r="F588" s="593"/>
      <c r="G588" s="618"/>
      <c r="H588" s="2273" t="s">
        <v>10456</v>
      </c>
      <c r="I588" s="2132" t="s">
        <v>6690</v>
      </c>
      <c r="J588" s="2132">
        <v>1</v>
      </c>
      <c r="K588" s="2310" t="e">
        <f t="shared" si="20"/>
        <v>#REF!</v>
      </c>
      <c r="L588" s="2426" t="e">
        <f>N588*#REF!</f>
        <v>#REF!</v>
      </c>
      <c r="M588" s="2270"/>
      <c r="N588" s="2426" t="e">
        <f>R588*#REF!</f>
        <v>#REF!</v>
      </c>
      <c r="O588" s="1359"/>
      <c r="R588" s="1297">
        <v>0.42</v>
      </c>
    </row>
    <row r="589" spans="1:18">
      <c r="A589" s="604">
        <v>1</v>
      </c>
      <c r="B589" s="256" t="s">
        <v>8625</v>
      </c>
      <c r="C589" s="140" t="s">
        <v>7316</v>
      </c>
      <c r="D589" s="805" t="s">
        <v>10697</v>
      </c>
      <c r="E589" s="805" t="s">
        <v>10277</v>
      </c>
      <c r="F589" s="593"/>
      <c r="G589" s="618"/>
      <c r="H589" s="2273" t="s">
        <v>10456</v>
      </c>
      <c r="I589" s="2132" t="s">
        <v>6690</v>
      </c>
      <c r="J589" s="2132">
        <v>30</v>
      </c>
      <c r="K589" s="2310" t="e">
        <f t="shared" si="20"/>
        <v>#REF!</v>
      </c>
      <c r="L589" s="2426" t="e">
        <f>N589*#REF!</f>
        <v>#REF!</v>
      </c>
      <c r="M589" s="2270"/>
      <c r="N589" s="2426" t="e">
        <f>R589*#REF!+0.5</f>
        <v>#REF!</v>
      </c>
      <c r="O589" s="1359"/>
      <c r="R589" s="1297">
        <v>14.93</v>
      </c>
    </row>
    <row r="590" spans="1:18">
      <c r="A590" s="604">
        <v>1</v>
      </c>
      <c r="B590" s="256" t="s">
        <v>8625</v>
      </c>
      <c r="C590" s="140" t="s">
        <v>10278</v>
      </c>
      <c r="D590" s="805" t="s">
        <v>10697</v>
      </c>
      <c r="E590" s="805" t="s">
        <v>10277</v>
      </c>
      <c r="F590" s="593"/>
      <c r="G590" s="618"/>
      <c r="H590" s="2273" t="s">
        <v>10456</v>
      </c>
      <c r="I590" s="2132" t="s">
        <v>6690</v>
      </c>
      <c r="J590" s="2132">
        <v>1</v>
      </c>
      <c r="K590" s="2310" t="e">
        <f t="shared" si="20"/>
        <v>#REF!</v>
      </c>
      <c r="L590" s="2426" t="e">
        <f>N590*#REF!</f>
        <v>#REF!</v>
      </c>
      <c r="M590" s="2270"/>
      <c r="N590" s="2426" t="e">
        <f>R590*#REF!</f>
        <v>#REF!</v>
      </c>
      <c r="O590" s="1359"/>
      <c r="R590" s="1297">
        <v>0.42</v>
      </c>
    </row>
    <row r="591" spans="1:18">
      <c r="A591" s="604">
        <v>1</v>
      </c>
      <c r="B591" s="256" t="s">
        <v>8625</v>
      </c>
      <c r="C591" s="140" t="s">
        <v>7299</v>
      </c>
      <c r="D591" s="805" t="s">
        <v>5823</v>
      </c>
      <c r="E591" s="805" t="s">
        <v>10275</v>
      </c>
      <c r="F591" s="593"/>
      <c r="G591" s="618"/>
      <c r="H591" s="2273" t="s">
        <v>10456</v>
      </c>
      <c r="I591" s="2132" t="s">
        <v>6690</v>
      </c>
      <c r="J591" s="2132">
        <v>30</v>
      </c>
      <c r="K591" s="2310" t="e">
        <f t="shared" si="20"/>
        <v>#REF!</v>
      </c>
      <c r="L591" s="2426" t="e">
        <f>N591*#REF!</f>
        <v>#REF!</v>
      </c>
      <c r="M591" s="2270"/>
      <c r="N591" s="2426" t="e">
        <f>R591*#REF!+0.5</f>
        <v>#REF!</v>
      </c>
      <c r="O591" s="1359"/>
      <c r="R591" s="1297">
        <v>14.93</v>
      </c>
    </row>
    <row r="592" spans="1:18">
      <c r="A592" s="604">
        <v>1</v>
      </c>
      <c r="B592" s="256" t="s">
        <v>8625</v>
      </c>
      <c r="C592" s="140" t="s">
        <v>10276</v>
      </c>
      <c r="D592" s="805" t="s">
        <v>5823</v>
      </c>
      <c r="E592" s="805" t="s">
        <v>10275</v>
      </c>
      <c r="F592" s="593"/>
      <c r="G592" s="618"/>
      <c r="H592" s="2273" t="s">
        <v>10456</v>
      </c>
      <c r="I592" s="2132" t="s">
        <v>6690</v>
      </c>
      <c r="J592" s="2132">
        <v>1</v>
      </c>
      <c r="K592" s="2310" t="e">
        <f t="shared" si="20"/>
        <v>#REF!</v>
      </c>
      <c r="L592" s="2426" t="e">
        <f>N592*#REF!</f>
        <v>#REF!</v>
      </c>
      <c r="M592" s="2270"/>
      <c r="N592" s="2426" t="e">
        <f>R592*#REF!</f>
        <v>#REF!</v>
      </c>
      <c r="O592" s="1359"/>
      <c r="R592" s="1297">
        <v>0.42</v>
      </c>
    </row>
    <row r="593" spans="1:18">
      <c r="A593" s="604">
        <v>1</v>
      </c>
      <c r="B593" s="256" t="s">
        <v>8625</v>
      </c>
      <c r="C593" s="140" t="s">
        <v>7344</v>
      </c>
      <c r="D593" s="805" t="s">
        <v>10691</v>
      </c>
      <c r="E593" s="805" t="s">
        <v>10273</v>
      </c>
      <c r="F593" s="593"/>
      <c r="G593" s="618"/>
      <c r="H593" s="2273" t="s">
        <v>10456</v>
      </c>
      <c r="I593" s="2132" t="s">
        <v>6690</v>
      </c>
      <c r="J593" s="2132">
        <v>30</v>
      </c>
      <c r="K593" s="2310" t="e">
        <f t="shared" si="20"/>
        <v>#REF!</v>
      </c>
      <c r="L593" s="2426" t="e">
        <f>N593*#REF!</f>
        <v>#REF!</v>
      </c>
      <c r="M593" s="2270"/>
      <c r="N593" s="2426" t="e">
        <f>R593*#REF!+0.5</f>
        <v>#REF!</v>
      </c>
      <c r="O593" s="1359"/>
      <c r="R593" s="1297">
        <v>14.93</v>
      </c>
    </row>
    <row r="594" spans="1:18">
      <c r="A594" s="604">
        <v>1</v>
      </c>
      <c r="B594" s="256" t="s">
        <v>8625</v>
      </c>
      <c r="C594" s="140" t="s">
        <v>10274</v>
      </c>
      <c r="D594" s="805" t="s">
        <v>10691</v>
      </c>
      <c r="E594" s="805" t="s">
        <v>10273</v>
      </c>
      <c r="F594" s="593"/>
      <c r="G594" s="618"/>
      <c r="H594" s="2273" t="s">
        <v>10456</v>
      </c>
      <c r="I594" s="2132" t="s">
        <v>6690</v>
      </c>
      <c r="J594" s="2132">
        <v>1</v>
      </c>
      <c r="K594" s="2310" t="e">
        <f t="shared" si="20"/>
        <v>#REF!</v>
      </c>
      <c r="L594" s="2426" t="e">
        <f>N594*#REF!</f>
        <v>#REF!</v>
      </c>
      <c r="M594" s="2270"/>
      <c r="N594" s="2426" t="e">
        <f>R594*#REF!</f>
        <v>#REF!</v>
      </c>
      <c r="O594" s="1359"/>
      <c r="R594" s="1297">
        <v>0.42</v>
      </c>
    </row>
    <row r="595" spans="1:18">
      <c r="A595" s="604">
        <v>1</v>
      </c>
      <c r="B595" s="256" t="s">
        <v>8625</v>
      </c>
      <c r="C595" s="140" t="s">
        <v>10272</v>
      </c>
      <c r="D595" s="805" t="s">
        <v>5821</v>
      </c>
      <c r="E595" s="805" t="s">
        <v>10270</v>
      </c>
      <c r="F595" s="593"/>
      <c r="G595" s="618"/>
      <c r="H595" s="2273" t="s">
        <v>10456</v>
      </c>
      <c r="I595" s="2132" t="s">
        <v>6690</v>
      </c>
      <c r="J595" s="2132">
        <v>30</v>
      </c>
      <c r="K595" s="2310" t="e">
        <f t="shared" si="20"/>
        <v>#REF!</v>
      </c>
      <c r="L595" s="2426" t="e">
        <f>N595*#REF!</f>
        <v>#REF!</v>
      </c>
      <c r="M595" s="2270"/>
      <c r="N595" s="2426" t="e">
        <f>R595*#REF!+0.5</f>
        <v>#REF!</v>
      </c>
      <c r="O595" s="1359"/>
      <c r="R595" s="1297">
        <v>14.93</v>
      </c>
    </row>
    <row r="596" spans="1:18">
      <c r="A596" s="604">
        <v>1</v>
      </c>
      <c r="B596" s="256" t="s">
        <v>8625</v>
      </c>
      <c r="C596" s="140" t="s">
        <v>10271</v>
      </c>
      <c r="D596" s="805" t="s">
        <v>5821</v>
      </c>
      <c r="E596" s="805" t="s">
        <v>10270</v>
      </c>
      <c r="F596" s="593"/>
      <c r="G596" s="618"/>
      <c r="H596" s="2273" t="s">
        <v>10456</v>
      </c>
      <c r="I596" s="2132" t="s">
        <v>6690</v>
      </c>
      <c r="J596" s="2132">
        <v>1</v>
      </c>
      <c r="K596" s="2310" t="e">
        <f t="shared" si="20"/>
        <v>#REF!</v>
      </c>
      <c r="L596" s="2426" t="e">
        <f>N596*#REF!</f>
        <v>#REF!</v>
      </c>
      <c r="M596" s="2270"/>
      <c r="N596" s="2426" t="e">
        <f>R596*#REF!</f>
        <v>#REF!</v>
      </c>
      <c r="O596" s="1359"/>
      <c r="R596" s="1297">
        <v>0.42</v>
      </c>
    </row>
    <row r="597" spans="1:18">
      <c r="A597" s="604">
        <v>1</v>
      </c>
      <c r="B597" s="256" t="s">
        <v>8625</v>
      </c>
      <c r="C597" s="140" t="s">
        <v>7352</v>
      </c>
      <c r="D597" s="805" t="s">
        <v>10690</v>
      </c>
      <c r="E597" s="805" t="s">
        <v>10268</v>
      </c>
      <c r="F597" s="593"/>
      <c r="G597" s="618"/>
      <c r="H597" s="2273" t="s">
        <v>10456</v>
      </c>
      <c r="I597" s="2132" t="s">
        <v>6690</v>
      </c>
      <c r="J597" s="2132">
        <v>30</v>
      </c>
      <c r="K597" s="2310" t="e">
        <f t="shared" si="20"/>
        <v>#REF!</v>
      </c>
      <c r="L597" s="2426" t="e">
        <f>N597*#REF!</f>
        <v>#REF!</v>
      </c>
      <c r="M597" s="2270"/>
      <c r="N597" s="2426" t="e">
        <f>R597*#REF!+0.5</f>
        <v>#REF!</v>
      </c>
      <c r="O597" s="1359"/>
      <c r="R597" s="1297">
        <v>14.93</v>
      </c>
    </row>
    <row r="598" spans="1:18">
      <c r="A598" s="604">
        <v>1</v>
      </c>
      <c r="B598" s="256" t="s">
        <v>8625</v>
      </c>
      <c r="C598" s="140" t="s">
        <v>10269</v>
      </c>
      <c r="D598" s="805" t="s">
        <v>10690</v>
      </c>
      <c r="E598" s="805" t="s">
        <v>10268</v>
      </c>
      <c r="F598" s="593"/>
      <c r="G598" s="618"/>
      <c r="H598" s="2273" t="s">
        <v>10456</v>
      </c>
      <c r="I598" s="2132" t="s">
        <v>6690</v>
      </c>
      <c r="J598" s="2132">
        <v>1</v>
      </c>
      <c r="K598" s="2310" t="e">
        <f t="shared" si="20"/>
        <v>#REF!</v>
      </c>
      <c r="L598" s="2426" t="e">
        <f>N598*#REF!</f>
        <v>#REF!</v>
      </c>
      <c r="M598" s="2270"/>
      <c r="N598" s="2426" t="e">
        <f>R598*#REF!</f>
        <v>#REF!</v>
      </c>
      <c r="O598" s="1359"/>
      <c r="R598" s="1297">
        <v>0.42</v>
      </c>
    </row>
    <row r="599" spans="1:18">
      <c r="A599" s="604">
        <v>1</v>
      </c>
      <c r="B599" s="256" t="s">
        <v>8625</v>
      </c>
      <c r="C599" s="140" t="s">
        <v>7389</v>
      </c>
      <c r="D599" s="805" t="s">
        <v>5831</v>
      </c>
      <c r="E599" s="805" t="s">
        <v>10266</v>
      </c>
      <c r="F599" s="593"/>
      <c r="G599" s="618"/>
      <c r="H599" s="2273" t="s">
        <v>10456</v>
      </c>
      <c r="I599" s="2132" t="s">
        <v>6690</v>
      </c>
      <c r="J599" s="2132">
        <v>30</v>
      </c>
      <c r="K599" s="2310" t="e">
        <f t="shared" si="20"/>
        <v>#REF!</v>
      </c>
      <c r="L599" s="2426" t="e">
        <f>N599*#REF!</f>
        <v>#REF!</v>
      </c>
      <c r="M599" s="2270"/>
      <c r="N599" s="2426" t="e">
        <f>R599*#REF!+0.5</f>
        <v>#REF!</v>
      </c>
      <c r="O599" s="1359"/>
      <c r="R599" s="1297">
        <v>14.93</v>
      </c>
    </row>
    <row r="600" spans="1:18">
      <c r="A600" s="604">
        <v>1</v>
      </c>
      <c r="B600" s="256" t="s">
        <v>8625</v>
      </c>
      <c r="C600" s="140" t="s">
        <v>10267</v>
      </c>
      <c r="D600" s="805" t="s">
        <v>5831</v>
      </c>
      <c r="E600" s="805" t="s">
        <v>10266</v>
      </c>
      <c r="F600" s="593"/>
      <c r="G600" s="618"/>
      <c r="H600" s="2273" t="s">
        <v>10456</v>
      </c>
      <c r="I600" s="2132" t="s">
        <v>6690</v>
      </c>
      <c r="J600" s="2132">
        <v>1</v>
      </c>
      <c r="K600" s="2310" t="e">
        <f t="shared" si="20"/>
        <v>#REF!</v>
      </c>
      <c r="L600" s="2426" t="e">
        <f>N600*#REF!</f>
        <v>#REF!</v>
      </c>
      <c r="M600" s="2270"/>
      <c r="N600" s="2426" t="e">
        <f>R600*#REF!</f>
        <v>#REF!</v>
      </c>
      <c r="O600" s="1359"/>
      <c r="R600" s="1297">
        <v>0.42</v>
      </c>
    </row>
    <row r="601" spans="1:18">
      <c r="A601" s="604">
        <v>1</v>
      </c>
      <c r="B601" s="256" t="s">
        <v>8625</v>
      </c>
      <c r="C601" s="140" t="s">
        <v>7265</v>
      </c>
      <c r="D601" s="805" t="s">
        <v>10696</v>
      </c>
      <c r="E601" s="805" t="s">
        <v>10264</v>
      </c>
      <c r="F601" s="593"/>
      <c r="G601" s="618"/>
      <c r="H601" s="2273" t="s">
        <v>10456</v>
      </c>
      <c r="I601" s="2132" t="s">
        <v>6690</v>
      </c>
      <c r="J601" s="2132">
        <v>30</v>
      </c>
      <c r="K601" s="2310" t="e">
        <f t="shared" si="20"/>
        <v>#REF!</v>
      </c>
      <c r="L601" s="2426" t="e">
        <f>N601*#REF!</f>
        <v>#REF!</v>
      </c>
      <c r="M601" s="2270"/>
      <c r="N601" s="2426" t="e">
        <f>R601*#REF!+0.5</f>
        <v>#REF!</v>
      </c>
      <c r="O601" s="1359"/>
      <c r="R601" s="1297">
        <v>14.93</v>
      </c>
    </row>
    <row r="602" spans="1:18">
      <c r="A602" s="604">
        <v>1</v>
      </c>
      <c r="B602" s="614" t="s">
        <v>8625</v>
      </c>
      <c r="C602" s="140" t="s">
        <v>10265</v>
      </c>
      <c r="D602" s="678" t="s">
        <v>10696</v>
      </c>
      <c r="E602" s="805" t="s">
        <v>10264</v>
      </c>
      <c r="F602" s="593"/>
      <c r="G602" s="618"/>
      <c r="H602" s="2344" t="s">
        <v>10456</v>
      </c>
      <c r="I602" s="2132" t="s">
        <v>6690</v>
      </c>
      <c r="J602" s="2132">
        <v>1</v>
      </c>
      <c r="K602" s="2345" t="e">
        <f t="shared" si="20"/>
        <v>#REF!</v>
      </c>
      <c r="L602" s="2450" t="e">
        <f>N602*#REF!</f>
        <v>#REF!</v>
      </c>
      <c r="M602" s="2346"/>
      <c r="N602" s="2426" t="e">
        <f>R602*#REF!</f>
        <v>#REF!</v>
      </c>
      <c r="O602" s="1359"/>
      <c r="R602" s="1297">
        <v>0.42</v>
      </c>
    </row>
    <row r="603" spans="1:18">
      <c r="A603" s="2273">
        <v>1</v>
      </c>
      <c r="B603" s="2272" t="s">
        <v>8625</v>
      </c>
      <c r="C603" s="2129" t="s">
        <v>10263</v>
      </c>
      <c r="D603" s="2294" t="s">
        <v>10695</v>
      </c>
      <c r="E603" s="1331" t="s">
        <v>10261</v>
      </c>
      <c r="F603" s="593"/>
      <c r="G603" s="618"/>
      <c r="H603" s="2273" t="s">
        <v>10456</v>
      </c>
      <c r="I603" s="2132" t="s">
        <v>6690</v>
      </c>
      <c r="J603" s="2132">
        <v>30</v>
      </c>
      <c r="K603" s="2310" t="e">
        <f t="shared" si="20"/>
        <v>#REF!</v>
      </c>
      <c r="L603" s="2426" t="e">
        <f>N603*#REF!</f>
        <v>#REF!</v>
      </c>
      <c r="M603" s="2270"/>
      <c r="N603" s="2442" t="e">
        <f>R603*#REF!+0.5</f>
        <v>#REF!</v>
      </c>
      <c r="O603" s="1359"/>
      <c r="R603" s="1297">
        <v>14.93</v>
      </c>
    </row>
    <row r="604" spans="1:18">
      <c r="A604" s="2273">
        <v>1</v>
      </c>
      <c r="B604" s="2272" t="s">
        <v>8625</v>
      </c>
      <c r="C604" s="2129" t="s">
        <v>10262</v>
      </c>
      <c r="D604" s="2294" t="s">
        <v>10695</v>
      </c>
      <c r="E604" s="1331" t="s">
        <v>10261</v>
      </c>
      <c r="F604" s="593"/>
      <c r="G604" s="618"/>
      <c r="H604" s="2273" t="s">
        <v>10456</v>
      </c>
      <c r="I604" s="2132" t="s">
        <v>6690</v>
      </c>
      <c r="J604" s="2132">
        <v>1</v>
      </c>
      <c r="K604" s="2310" t="e">
        <f t="shared" si="20"/>
        <v>#REF!</v>
      </c>
      <c r="L604" s="2426" t="e">
        <f>N604*#REF!</f>
        <v>#REF!</v>
      </c>
      <c r="M604" s="2270"/>
      <c r="N604" s="2442" t="e">
        <f>R604*#REF!</f>
        <v>#REF!</v>
      </c>
      <c r="O604" s="1359"/>
      <c r="R604" s="1297">
        <v>0.42</v>
      </c>
    </row>
    <row r="605" spans="1:18">
      <c r="A605" s="1297"/>
      <c r="B605" s="1297"/>
      <c r="C605" s="1297"/>
      <c r="D605" s="1297"/>
      <c r="E605" s="1297"/>
      <c r="F605" s="1297"/>
      <c r="G605" s="1297"/>
      <c r="H605" s="1297"/>
      <c r="I605" s="1297"/>
      <c r="J605" s="1297"/>
      <c r="K605" s="1297"/>
      <c r="L605" s="2443"/>
      <c r="M605" s="1297"/>
      <c r="N605" s="2443"/>
      <c r="O605" s="1297"/>
      <c r="P605" s="1297"/>
      <c r="Q605" s="1297"/>
    </row>
    <row r="606" spans="1:18" ht="13.5" hidden="1" customHeight="1">
      <c r="A606" s="595">
        <v>0</v>
      </c>
      <c r="B606" s="593" t="s">
        <v>8625</v>
      </c>
      <c r="C606" s="1374" t="s">
        <v>5864</v>
      </c>
      <c r="D606" s="1428" t="s">
        <v>5865</v>
      </c>
      <c r="E606" s="208" t="s">
        <v>5866</v>
      </c>
      <c r="F606" s="1467" t="s">
        <v>5867</v>
      </c>
      <c r="G606" s="595"/>
      <c r="H606" s="595"/>
      <c r="I606" s="1322" t="s">
        <v>6690</v>
      </c>
      <c r="J606" s="1322">
        <v>30</v>
      </c>
      <c r="K606" s="1371">
        <f t="shared" ref="K606:K637" si="21">L606/J606</f>
        <v>12.79921058</v>
      </c>
      <c r="L606" s="1396">
        <f>N606*[2]коеф!$L$7</f>
        <v>383.97631740000003</v>
      </c>
      <c r="M606" s="1431"/>
      <c r="N606" s="607">
        <f>Q606*[2]коеф!$P$33+0.5</f>
        <v>35.018360000000001</v>
      </c>
      <c r="O606" s="544"/>
      <c r="P606" s="1296">
        <v>15.45</v>
      </c>
      <c r="Q606" s="261">
        <v>16.07</v>
      </c>
      <c r="R606" s="1297">
        <v>14.93</v>
      </c>
    </row>
    <row r="607" spans="1:18" ht="13.5" hidden="1" customHeight="1">
      <c r="A607" s="604">
        <v>0</v>
      </c>
      <c r="B607" s="597" t="s">
        <v>8625</v>
      </c>
      <c r="C607" s="144" t="s">
        <v>5868</v>
      </c>
      <c r="D607" s="1432" t="s">
        <v>5865</v>
      </c>
      <c r="E607" s="208" t="s">
        <v>5866</v>
      </c>
      <c r="F607" s="1388" t="s">
        <v>5867</v>
      </c>
      <c r="G607" s="595"/>
      <c r="H607" s="595"/>
      <c r="I607" s="1329" t="s">
        <v>8173</v>
      </c>
      <c r="J607" s="1329">
        <v>30</v>
      </c>
      <c r="K607" s="1390">
        <f t="shared" si="21"/>
        <v>9.8158533800000001</v>
      </c>
      <c r="L607" s="1391">
        <f>N607*[2]коеф!$L$7</f>
        <v>294.47560140000002</v>
      </c>
      <c r="M607" s="1449"/>
      <c r="N607" s="609">
        <f>Q607*[2]коеф!$P$33+0.5</f>
        <v>26.85596</v>
      </c>
      <c r="O607" s="544"/>
      <c r="P607" s="1296">
        <v>11.61</v>
      </c>
      <c r="Q607" s="261">
        <v>12.27</v>
      </c>
      <c r="R607" s="1297">
        <v>11.84</v>
      </c>
    </row>
    <row r="608" spans="1:18" ht="13.5" hidden="1" customHeight="1">
      <c r="A608" s="604">
        <v>0</v>
      </c>
      <c r="B608" s="614" t="s">
        <v>8626</v>
      </c>
      <c r="C608" s="140" t="s">
        <v>5869</v>
      </c>
      <c r="D608" s="1467" t="s">
        <v>8700</v>
      </c>
      <c r="E608" s="593" t="s">
        <v>5870</v>
      </c>
      <c r="F608" s="593" t="s">
        <v>5861</v>
      </c>
      <c r="G608" s="604" t="s">
        <v>3997</v>
      </c>
      <c r="H608" s="604"/>
      <c r="I608" s="1322" t="s">
        <v>8173</v>
      </c>
      <c r="J608" s="1381">
        <v>20</v>
      </c>
      <c r="K608" s="1371" t="e">
        <f t="shared" si="21"/>
        <v>#REF!</v>
      </c>
      <c r="L608" s="1396" t="e">
        <f>N608*[2]коеф!$L$7</f>
        <v>#REF!</v>
      </c>
      <c r="M608" s="1396"/>
      <c r="N608" s="1461" t="e">
        <f>#REF!*[2]коеф!$P$36*J608+1.5</f>
        <v>#REF!</v>
      </c>
      <c r="O608" s="1359"/>
    </row>
    <row r="609" spans="1:18" ht="13.5" hidden="1" customHeight="1">
      <c r="A609" s="604">
        <v>0</v>
      </c>
      <c r="B609" s="597" t="s">
        <v>8626</v>
      </c>
      <c r="C609" s="144" t="s">
        <v>5871</v>
      </c>
      <c r="D609" s="1388" t="s">
        <v>8700</v>
      </c>
      <c r="E609" s="593" t="s">
        <v>3993</v>
      </c>
      <c r="F609" s="593" t="s">
        <v>5861</v>
      </c>
      <c r="G609" s="600" t="s">
        <v>3994</v>
      </c>
      <c r="H609" s="600"/>
      <c r="I609" s="143" t="s">
        <v>6690</v>
      </c>
      <c r="J609" s="1329">
        <v>20</v>
      </c>
      <c r="K609" s="1390" t="e">
        <f t="shared" si="21"/>
        <v>#REF!</v>
      </c>
      <c r="L609" s="1391" t="e">
        <f>N609*[2]коеф!$L$7</f>
        <v>#REF!</v>
      </c>
      <c r="M609" s="1391"/>
      <c r="N609" s="1438" t="e">
        <f>#REF!*[2]коеф!$P$36*J609+1.5</f>
        <v>#REF!</v>
      </c>
      <c r="O609" s="1359"/>
    </row>
    <row r="610" spans="1:18" ht="13.5" hidden="1" customHeight="1">
      <c r="A610" s="604">
        <v>0</v>
      </c>
      <c r="B610" s="614" t="s">
        <v>8626</v>
      </c>
      <c r="C610" s="140" t="s">
        <v>5872</v>
      </c>
      <c r="D610" s="1467" t="s">
        <v>8700</v>
      </c>
      <c r="E610" s="593" t="s">
        <v>3996</v>
      </c>
      <c r="F610" s="593" t="s">
        <v>5861</v>
      </c>
      <c r="G610" s="604" t="s">
        <v>3997</v>
      </c>
      <c r="H610" s="604"/>
      <c r="I610" s="139" t="s">
        <v>6690</v>
      </c>
      <c r="J610" s="1322">
        <v>20</v>
      </c>
      <c r="K610" s="1371" t="e">
        <f t="shared" si="21"/>
        <v>#REF!</v>
      </c>
      <c r="L610" s="1396" t="e">
        <f>N610*[2]коеф!$L$7</f>
        <v>#REF!</v>
      </c>
      <c r="M610" s="1396"/>
      <c r="N610" s="1461" t="e">
        <f>#REF!*[2]коеф!$P$36*J610+1.5</f>
        <v>#REF!</v>
      </c>
      <c r="O610" s="1359"/>
    </row>
    <row r="611" spans="1:18" ht="13.5" hidden="1" customHeight="1">
      <c r="A611" s="259">
        <v>0</v>
      </c>
      <c r="B611" s="597" t="s">
        <v>8626</v>
      </c>
      <c r="C611" s="144" t="s">
        <v>5873</v>
      </c>
      <c r="D611" s="1388" t="s">
        <v>8700</v>
      </c>
      <c r="E611" s="597" t="s">
        <v>5860</v>
      </c>
      <c r="F611" s="597" t="s">
        <v>5861</v>
      </c>
      <c r="G611" s="600"/>
      <c r="H611" s="600"/>
      <c r="I611" s="143" t="s">
        <v>6690</v>
      </c>
      <c r="J611" s="1329">
        <v>40</v>
      </c>
      <c r="K611" s="1390">
        <f t="shared" si="21"/>
        <v>10.986820349999999</v>
      </c>
      <c r="L611" s="1391">
        <f>N611*[2]коеф!$L$7</f>
        <v>439.47281399999997</v>
      </c>
      <c r="M611" s="1382"/>
      <c r="N611" s="1383">
        <f>P611*[2]коеф!$P$36*J611+1.5</f>
        <v>40.079599999999999</v>
      </c>
      <c r="O611" s="1359"/>
      <c r="P611" s="1296">
        <v>0.43</v>
      </c>
    </row>
    <row r="612" spans="1:18" ht="13.5" hidden="1" customHeight="1">
      <c r="A612" s="259">
        <v>0</v>
      </c>
      <c r="B612" s="614" t="s">
        <v>8626</v>
      </c>
      <c r="C612" s="140" t="s">
        <v>5874</v>
      </c>
      <c r="D612" s="1445" t="s">
        <v>8702</v>
      </c>
      <c r="E612" s="614" t="s">
        <v>5875</v>
      </c>
      <c r="F612" s="614" t="s">
        <v>5876</v>
      </c>
      <c r="G612" s="604"/>
      <c r="H612" s="604"/>
      <c r="I612" s="1322" t="s">
        <v>8173</v>
      </c>
      <c r="J612" s="1322">
        <v>50</v>
      </c>
      <c r="K612" s="1371">
        <f t="shared" si="21"/>
        <v>7.9532434499999995</v>
      </c>
      <c r="L612" s="1396">
        <f>N612*[2]коеф!$L$7</f>
        <v>397.6621725</v>
      </c>
      <c r="M612" s="1382"/>
      <c r="N612" s="1383">
        <f>P612*[2]коеф!$P$36*J612+1.5</f>
        <v>36.266500000000001</v>
      </c>
      <c r="O612" s="1359"/>
      <c r="P612" s="1296">
        <v>0.31</v>
      </c>
    </row>
    <row r="613" spans="1:18" ht="13.5" hidden="1" customHeight="1">
      <c r="A613" s="259">
        <v>0</v>
      </c>
      <c r="B613" s="597" t="s">
        <v>8626</v>
      </c>
      <c r="C613" s="144" t="s">
        <v>5877</v>
      </c>
      <c r="D613" s="1444" t="s">
        <v>8702</v>
      </c>
      <c r="E613" s="597" t="s">
        <v>5875</v>
      </c>
      <c r="F613" s="597" t="s">
        <v>5876</v>
      </c>
      <c r="G613" s="600"/>
      <c r="H613" s="600"/>
      <c r="I613" s="143" t="s">
        <v>6690</v>
      </c>
      <c r="J613" s="1381">
        <v>40</v>
      </c>
      <c r="K613" s="1390">
        <f t="shared" si="21"/>
        <v>10.986820349999999</v>
      </c>
      <c r="L613" s="1391">
        <f>N613*[2]коеф!$L$7</f>
        <v>439.47281399999997</v>
      </c>
      <c r="M613" s="1382"/>
      <c r="N613" s="1383">
        <f>P613*[2]коеф!$P$36*J613+1.5</f>
        <v>40.079599999999999</v>
      </c>
      <c r="O613" s="1359"/>
      <c r="P613" s="1296">
        <v>0.43</v>
      </c>
    </row>
    <row r="614" spans="1:18" ht="13.5" hidden="1" customHeight="1">
      <c r="A614" s="604">
        <v>0</v>
      </c>
      <c r="B614" s="614" t="s">
        <v>8625</v>
      </c>
      <c r="C614" s="140" t="s">
        <v>5878</v>
      </c>
      <c r="D614" s="141" t="s">
        <v>5879</v>
      </c>
      <c r="E614" s="208" t="s">
        <v>5880</v>
      </c>
      <c r="F614" s="1445" t="s">
        <v>5881</v>
      </c>
      <c r="G614" s="595"/>
      <c r="H614" s="595"/>
      <c r="I614" s="139" t="s">
        <v>6690</v>
      </c>
      <c r="J614" s="1322">
        <v>30</v>
      </c>
      <c r="K614" s="1371">
        <f t="shared" si="21"/>
        <v>12.79921058</v>
      </c>
      <c r="L614" s="1396">
        <f>N614*[2]коеф!$L$7</f>
        <v>383.97631740000003</v>
      </c>
      <c r="M614" s="1431"/>
      <c r="N614" s="607">
        <f>Q614*[2]коеф!$P$33+0.5</f>
        <v>35.018360000000001</v>
      </c>
      <c r="O614" s="544"/>
      <c r="P614" s="1296">
        <v>15.45</v>
      </c>
      <c r="Q614" s="261">
        <v>16.07</v>
      </c>
      <c r="R614" s="1297">
        <v>14.93</v>
      </c>
    </row>
    <row r="615" spans="1:18" ht="13.5" hidden="1" customHeight="1">
      <c r="A615" s="604">
        <v>0</v>
      </c>
      <c r="B615" s="597" t="s">
        <v>8625</v>
      </c>
      <c r="C615" s="144" t="s">
        <v>5882</v>
      </c>
      <c r="D615" s="145" t="s">
        <v>5883</v>
      </c>
      <c r="E615" s="208" t="s">
        <v>5880</v>
      </c>
      <c r="F615" s="1444" t="s">
        <v>5881</v>
      </c>
      <c r="G615" s="595"/>
      <c r="H615" s="595"/>
      <c r="I615" s="1329" t="s">
        <v>8173</v>
      </c>
      <c r="J615" s="1329">
        <v>30</v>
      </c>
      <c r="K615" s="1390">
        <f t="shared" si="21"/>
        <v>9.8158533800000001</v>
      </c>
      <c r="L615" s="1391">
        <f>N615*[2]коеф!$L$7</f>
        <v>294.47560140000002</v>
      </c>
      <c r="M615" s="1449"/>
      <c r="N615" s="608">
        <f>Q615*[2]коеф!$P$33+0.5</f>
        <v>26.85596</v>
      </c>
      <c r="O615" s="544"/>
      <c r="P615" s="1296">
        <v>11.61</v>
      </c>
      <c r="Q615" s="261">
        <v>12.27</v>
      </c>
      <c r="R615" s="1297">
        <v>11.84</v>
      </c>
    </row>
    <row r="616" spans="1:18" ht="13.5" hidden="1" customHeight="1">
      <c r="A616" s="604">
        <v>0</v>
      </c>
      <c r="B616" s="614" t="s">
        <v>8626</v>
      </c>
      <c r="C616" s="140" t="s">
        <v>5884</v>
      </c>
      <c r="D616" s="1467" t="s">
        <v>7190</v>
      </c>
      <c r="E616" s="593" t="s">
        <v>5875</v>
      </c>
      <c r="F616" s="593" t="s">
        <v>7191</v>
      </c>
      <c r="G616" s="604" t="s">
        <v>4001</v>
      </c>
      <c r="H616" s="604"/>
      <c r="I616" s="1322" t="s">
        <v>8173</v>
      </c>
      <c r="J616" s="1381">
        <v>20</v>
      </c>
      <c r="K616" s="1371" t="e">
        <f t="shared" si="21"/>
        <v>#REF!</v>
      </c>
      <c r="L616" s="1396" t="e">
        <f>N616*[2]коеф!$L$7</f>
        <v>#REF!</v>
      </c>
      <c r="M616" s="1382"/>
      <c r="N616" s="1383" t="e">
        <f>#REF!*[2]коеф!$P$36*J616+1.5</f>
        <v>#REF!</v>
      </c>
      <c r="O616" s="1359"/>
    </row>
    <row r="617" spans="1:18" ht="13.5" hidden="1" customHeight="1">
      <c r="A617" s="604">
        <v>0</v>
      </c>
      <c r="B617" s="597" t="s">
        <v>8626</v>
      </c>
      <c r="C617" s="144" t="s">
        <v>7192</v>
      </c>
      <c r="D617" s="1388" t="s">
        <v>7190</v>
      </c>
      <c r="E617" s="593" t="s">
        <v>5875</v>
      </c>
      <c r="F617" s="593" t="s">
        <v>7191</v>
      </c>
      <c r="G617" s="600" t="s">
        <v>4001</v>
      </c>
      <c r="H617" s="600"/>
      <c r="I617" s="143" t="s">
        <v>6690</v>
      </c>
      <c r="J617" s="1329">
        <v>20</v>
      </c>
      <c r="K617" s="1390" t="e">
        <f t="shared" si="21"/>
        <v>#REF!</v>
      </c>
      <c r="L617" s="1391" t="e">
        <f>N617*[2]коеф!$L$7</f>
        <v>#REF!</v>
      </c>
      <c r="M617" s="1391"/>
      <c r="N617" s="1438" t="e">
        <f>#REF!*[2]коеф!$P$36*J617+1.5</f>
        <v>#REF!</v>
      </c>
      <c r="O617" s="1359"/>
    </row>
    <row r="618" spans="1:18" ht="13.5" hidden="1" customHeight="1">
      <c r="A618" s="259">
        <v>0</v>
      </c>
      <c r="B618" s="614" t="s">
        <v>8626</v>
      </c>
      <c r="C618" s="140" t="s">
        <v>7193</v>
      </c>
      <c r="D618" s="1445" t="s">
        <v>8702</v>
      </c>
      <c r="E618" s="614" t="s">
        <v>5875</v>
      </c>
      <c r="F618" s="614" t="s">
        <v>5876</v>
      </c>
      <c r="G618" s="604" t="s">
        <v>3994</v>
      </c>
      <c r="H618" s="604"/>
      <c r="I618" s="1322" t="s">
        <v>8173</v>
      </c>
      <c r="J618" s="1322">
        <v>20</v>
      </c>
      <c r="K618" s="1371">
        <f t="shared" si="21"/>
        <v>8.4466684500000007</v>
      </c>
      <c r="L618" s="1396">
        <f>N618*[2]коеф!$L$7</f>
        <v>168.933369</v>
      </c>
      <c r="M618" s="1382"/>
      <c r="N618" s="1383">
        <f>P618*[2]коеф!$P$36*J618+1.5</f>
        <v>15.406600000000001</v>
      </c>
      <c r="O618" s="1359"/>
      <c r="P618" s="1296">
        <v>0.31</v>
      </c>
    </row>
    <row r="619" spans="1:18" ht="13.5" hidden="1" customHeight="1">
      <c r="A619" s="259">
        <v>0</v>
      </c>
      <c r="B619" s="597" t="s">
        <v>8626</v>
      </c>
      <c r="C619" s="144" t="s">
        <v>7194</v>
      </c>
      <c r="D619" s="1444" t="s">
        <v>8702</v>
      </c>
      <c r="E619" s="597" t="s">
        <v>5875</v>
      </c>
      <c r="F619" s="597" t="s">
        <v>5876</v>
      </c>
      <c r="G619" s="600" t="s">
        <v>3994</v>
      </c>
      <c r="H619" s="600"/>
      <c r="I619" s="143" t="s">
        <v>6690</v>
      </c>
      <c r="J619" s="1329">
        <v>20</v>
      </c>
      <c r="K619" s="1390">
        <f t="shared" si="21"/>
        <v>10.1682831</v>
      </c>
      <c r="L619" s="1391">
        <f>N619*[2]коеф!$L$7</f>
        <v>203.36566200000001</v>
      </c>
      <c r="M619" s="1382"/>
      <c r="N619" s="1383">
        <f>P619*[2]коеф!$P$36*J619+1.5</f>
        <v>18.546800000000001</v>
      </c>
      <c r="O619" s="1359"/>
      <c r="P619" s="1296">
        <v>0.38</v>
      </c>
    </row>
    <row r="620" spans="1:18" ht="13.5" hidden="1" customHeight="1">
      <c r="A620" s="259">
        <v>0</v>
      </c>
      <c r="B620" s="614" t="s">
        <v>8626</v>
      </c>
      <c r="C620" s="140" t="s">
        <v>7195</v>
      </c>
      <c r="D620" s="1445" t="s">
        <v>8703</v>
      </c>
      <c r="E620" s="614" t="s">
        <v>7196</v>
      </c>
      <c r="F620" s="614" t="s">
        <v>7197</v>
      </c>
      <c r="G620" s="604"/>
      <c r="H620" s="604"/>
      <c r="I620" s="1322" t="s">
        <v>8173</v>
      </c>
      <c r="J620" s="1322">
        <v>50</v>
      </c>
      <c r="K620" s="1371">
        <f t="shared" si="21"/>
        <v>10.658637899999999</v>
      </c>
      <c r="L620" s="1396">
        <f>N620*[2]коеф!$L$7</f>
        <v>532.93189499999994</v>
      </c>
      <c r="M620" s="1382"/>
      <c r="N620" s="1383">
        <f>P620*[2]коеф!$P$36*J620+1.5</f>
        <v>48.602999999999994</v>
      </c>
      <c r="O620" s="1359"/>
      <c r="P620" s="1296">
        <v>0.42</v>
      </c>
    </row>
    <row r="621" spans="1:18" ht="13.5" hidden="1" customHeight="1">
      <c r="A621" s="259">
        <v>0</v>
      </c>
      <c r="B621" s="597" t="s">
        <v>8626</v>
      </c>
      <c r="C621" s="144" t="s">
        <v>7198</v>
      </c>
      <c r="D621" s="1444" t="s">
        <v>8703</v>
      </c>
      <c r="E621" s="597" t="s">
        <v>7196</v>
      </c>
      <c r="F621" s="597" t="s">
        <v>7197</v>
      </c>
      <c r="G621" s="600"/>
      <c r="H621" s="600"/>
      <c r="I621" s="143" t="s">
        <v>6690</v>
      </c>
      <c r="J621" s="1329">
        <v>40</v>
      </c>
      <c r="K621" s="1390">
        <f t="shared" si="21"/>
        <v>13.446269849999998</v>
      </c>
      <c r="L621" s="1391">
        <f>N621*[2]коеф!$L$7</f>
        <v>537.85079399999995</v>
      </c>
      <c r="M621" s="1382"/>
      <c r="N621" s="1383">
        <f>P621*[2]коеф!$P$36*J621+1.5</f>
        <v>49.051600000000001</v>
      </c>
      <c r="O621" s="1359"/>
      <c r="P621" s="1296">
        <v>0.53</v>
      </c>
    </row>
    <row r="622" spans="1:18" ht="13.5" hidden="1" customHeight="1">
      <c r="A622" s="259">
        <v>0</v>
      </c>
      <c r="B622" s="614" t="s">
        <v>8626</v>
      </c>
      <c r="C622" s="140" t="s">
        <v>7199</v>
      </c>
      <c r="D622" s="1445" t="s">
        <v>8704</v>
      </c>
      <c r="E622" s="614" t="s">
        <v>7200</v>
      </c>
      <c r="F622" s="614" t="s">
        <v>7201</v>
      </c>
      <c r="G622" s="604"/>
      <c r="H622" s="604"/>
      <c r="I622" s="1322" t="s">
        <v>8173</v>
      </c>
      <c r="J622" s="1322">
        <v>50</v>
      </c>
      <c r="K622" s="1371">
        <f t="shared" si="21"/>
        <v>7.9532434499999995</v>
      </c>
      <c r="L622" s="1396">
        <f>N622*[2]коеф!$L$7</f>
        <v>397.6621725</v>
      </c>
      <c r="M622" s="1382"/>
      <c r="N622" s="1383">
        <f>P622*[2]коеф!$P$36*J622+1.5</f>
        <v>36.266500000000001</v>
      </c>
      <c r="O622" s="1359"/>
      <c r="P622" s="1296">
        <v>0.31</v>
      </c>
    </row>
    <row r="623" spans="1:18" ht="13.5" hidden="1" customHeight="1">
      <c r="A623" s="259">
        <v>0</v>
      </c>
      <c r="B623" s="597" t="s">
        <v>8626</v>
      </c>
      <c r="C623" s="144" t="s">
        <v>7202</v>
      </c>
      <c r="D623" s="1444" t="s">
        <v>8704</v>
      </c>
      <c r="E623" s="597" t="s">
        <v>7200</v>
      </c>
      <c r="F623" s="597" t="s">
        <v>7201</v>
      </c>
      <c r="G623" s="600"/>
      <c r="H623" s="600"/>
      <c r="I623" s="143" t="s">
        <v>6690</v>
      </c>
      <c r="J623" s="1381">
        <v>40</v>
      </c>
      <c r="K623" s="1390">
        <f t="shared" si="21"/>
        <v>10.986820349999999</v>
      </c>
      <c r="L623" s="1391">
        <f>N623*[2]коеф!$L$7</f>
        <v>439.47281399999997</v>
      </c>
      <c r="M623" s="1382"/>
      <c r="N623" s="1383">
        <f>P623*[2]коеф!$P$36*J623+1.5</f>
        <v>40.079599999999999</v>
      </c>
      <c r="O623" s="1359"/>
      <c r="P623" s="1296">
        <v>0.43</v>
      </c>
    </row>
    <row r="624" spans="1:18" ht="13.5" hidden="1" customHeight="1">
      <c r="A624" s="604">
        <v>0</v>
      </c>
      <c r="B624" s="593" t="s">
        <v>8625</v>
      </c>
      <c r="C624" s="1374" t="s">
        <v>7203</v>
      </c>
      <c r="D624" s="145" t="s">
        <v>7204</v>
      </c>
      <c r="E624" s="208" t="s">
        <v>7205</v>
      </c>
      <c r="F624" s="1444" t="s">
        <v>7206</v>
      </c>
      <c r="G624" s="595"/>
      <c r="H624" s="595"/>
      <c r="I624" s="143" t="s">
        <v>6690</v>
      </c>
      <c r="J624" s="1319">
        <v>30</v>
      </c>
      <c r="K624" s="1390">
        <f t="shared" si="21"/>
        <v>12.79921058</v>
      </c>
      <c r="L624" s="1384">
        <f>N624*[2]коеф!$L$7</f>
        <v>383.97631740000003</v>
      </c>
      <c r="M624" s="1464"/>
      <c r="N624" s="607">
        <f>Q624*[2]коеф!$P$33+0.5</f>
        <v>35.018360000000001</v>
      </c>
      <c r="O624" s="544"/>
      <c r="P624" s="1296">
        <v>19.16</v>
      </c>
      <c r="Q624" s="261">
        <v>16.07</v>
      </c>
      <c r="R624" s="1297">
        <v>14.93</v>
      </c>
    </row>
    <row r="625" spans="1:18" ht="13.5" hidden="1" customHeight="1">
      <c r="A625" s="604">
        <v>0</v>
      </c>
      <c r="B625" s="614" t="s">
        <v>8626</v>
      </c>
      <c r="C625" s="140" t="s">
        <v>7207</v>
      </c>
      <c r="D625" s="1445" t="s">
        <v>8703</v>
      </c>
      <c r="E625" s="593"/>
      <c r="F625" s="593" t="s">
        <v>7208</v>
      </c>
      <c r="G625" s="604" t="s">
        <v>5720</v>
      </c>
      <c r="H625" s="604"/>
      <c r="I625" s="1322" t="s">
        <v>8173</v>
      </c>
      <c r="J625" s="1381">
        <v>20</v>
      </c>
      <c r="K625" s="1371" t="e">
        <f t="shared" si="21"/>
        <v>#REF!</v>
      </c>
      <c r="L625" s="1396" t="e">
        <f>N625*[2]коеф!$L$7</f>
        <v>#REF!</v>
      </c>
      <c r="M625" s="1382"/>
      <c r="N625" s="1383" t="e">
        <f>#REF!*[2]коеф!$P$36*J625+1.5</f>
        <v>#REF!</v>
      </c>
      <c r="O625" s="1359"/>
    </row>
    <row r="626" spans="1:18" ht="13.5" hidden="1" customHeight="1">
      <c r="A626" s="604">
        <v>0</v>
      </c>
      <c r="B626" s="597" t="s">
        <v>8626</v>
      </c>
      <c r="C626" s="144" t="s">
        <v>7209</v>
      </c>
      <c r="D626" s="1444" t="s">
        <v>8703</v>
      </c>
      <c r="E626" s="593"/>
      <c r="F626" s="593" t="s">
        <v>7208</v>
      </c>
      <c r="G626" s="600" t="s">
        <v>5720</v>
      </c>
      <c r="H626" s="600"/>
      <c r="I626" s="143" t="s">
        <v>6690</v>
      </c>
      <c r="J626" s="1329">
        <v>20</v>
      </c>
      <c r="K626" s="1390" t="e">
        <f t="shared" si="21"/>
        <v>#REF!</v>
      </c>
      <c r="L626" s="1391" t="e">
        <f>N626*[2]коеф!$L$7</f>
        <v>#REF!</v>
      </c>
      <c r="M626" s="1391"/>
      <c r="N626" s="1438" t="e">
        <f>#REF!*[2]коеф!$P$36*J626+1.5</f>
        <v>#REF!</v>
      </c>
      <c r="O626" s="1359"/>
    </row>
    <row r="627" spans="1:18" ht="13.5" hidden="1" customHeight="1">
      <c r="A627" s="604">
        <v>0</v>
      </c>
      <c r="B627" s="614" t="s">
        <v>8626</v>
      </c>
      <c r="C627" s="140" t="s">
        <v>7210</v>
      </c>
      <c r="D627" s="1445" t="s">
        <v>8703</v>
      </c>
      <c r="E627" s="593"/>
      <c r="F627" s="593" t="s">
        <v>7208</v>
      </c>
      <c r="G627" s="604" t="s">
        <v>5708</v>
      </c>
      <c r="H627" s="604"/>
      <c r="I627" s="1322" t="s">
        <v>8173</v>
      </c>
      <c r="J627" s="1322">
        <v>20</v>
      </c>
      <c r="K627" s="1371" t="e">
        <f t="shared" si="21"/>
        <v>#REF!</v>
      </c>
      <c r="L627" s="1396" t="e">
        <f>N627*[2]коеф!$L$7</f>
        <v>#REF!</v>
      </c>
      <c r="M627" s="1396"/>
      <c r="N627" s="1461" t="e">
        <f>#REF!*[2]коеф!$P$36*J627+1.5</f>
        <v>#REF!</v>
      </c>
      <c r="O627" s="1359"/>
    </row>
    <row r="628" spans="1:18" ht="13.5" hidden="1" customHeight="1">
      <c r="A628" s="604">
        <v>0</v>
      </c>
      <c r="B628" s="597" t="s">
        <v>8626</v>
      </c>
      <c r="C628" s="144" t="s">
        <v>7211</v>
      </c>
      <c r="D628" s="1444" t="s">
        <v>8703</v>
      </c>
      <c r="E628" s="593"/>
      <c r="F628" s="593" t="s">
        <v>7208</v>
      </c>
      <c r="G628" s="600" t="s">
        <v>5708</v>
      </c>
      <c r="H628" s="600"/>
      <c r="I628" s="143" t="s">
        <v>6690</v>
      </c>
      <c r="J628" s="1329">
        <v>20</v>
      </c>
      <c r="K628" s="1390" t="e">
        <f t="shared" si="21"/>
        <v>#REF!</v>
      </c>
      <c r="L628" s="1391" t="e">
        <f>N628*[2]коеф!$L$7</f>
        <v>#REF!</v>
      </c>
      <c r="M628" s="1391"/>
      <c r="N628" s="1438" t="e">
        <f>#REF!*[2]коеф!$P$36*J628+1.5</f>
        <v>#REF!</v>
      </c>
      <c r="O628" s="1359"/>
    </row>
    <row r="629" spans="1:18" ht="13.5" hidden="1" customHeight="1">
      <c r="A629" s="604">
        <v>0</v>
      </c>
      <c r="B629" s="614" t="s">
        <v>8626</v>
      </c>
      <c r="C629" s="140" t="s">
        <v>7212</v>
      </c>
      <c r="D629" s="1445" t="s">
        <v>8703</v>
      </c>
      <c r="E629" s="593"/>
      <c r="F629" s="593" t="s">
        <v>7208</v>
      </c>
      <c r="G629" s="604" t="s">
        <v>3994</v>
      </c>
      <c r="H629" s="604"/>
      <c r="I629" s="1322" t="s">
        <v>8173</v>
      </c>
      <c r="J629" s="1322">
        <v>20</v>
      </c>
      <c r="K629" s="1371" t="e">
        <f t="shared" si="21"/>
        <v>#REF!</v>
      </c>
      <c r="L629" s="1396" t="e">
        <f>N629*[2]коеф!$L$7</f>
        <v>#REF!</v>
      </c>
      <c r="M629" s="1396"/>
      <c r="N629" s="1461" t="e">
        <f>#REF!*[2]коеф!$P$36*J629+1.5</f>
        <v>#REF!</v>
      </c>
      <c r="O629" s="1359"/>
    </row>
    <row r="630" spans="1:18" ht="13.5" hidden="1" customHeight="1">
      <c r="A630" s="604">
        <v>0</v>
      </c>
      <c r="B630" s="597" t="s">
        <v>8626</v>
      </c>
      <c r="C630" s="144" t="s">
        <v>7213</v>
      </c>
      <c r="D630" s="1444" t="s">
        <v>8703</v>
      </c>
      <c r="E630" s="593"/>
      <c r="F630" s="593" t="s">
        <v>7208</v>
      </c>
      <c r="G630" s="600" t="s">
        <v>3994</v>
      </c>
      <c r="H630" s="600"/>
      <c r="I630" s="143" t="s">
        <v>6690</v>
      </c>
      <c r="J630" s="1381">
        <v>20</v>
      </c>
      <c r="K630" s="1390" t="e">
        <f t="shared" si="21"/>
        <v>#REF!</v>
      </c>
      <c r="L630" s="1391" t="e">
        <f>N630*[2]коеф!$L$7</f>
        <v>#REF!</v>
      </c>
      <c r="M630" s="1382"/>
      <c r="N630" s="1383" t="e">
        <f>#REF!*[2]коеф!$P$36*J630+1.5</f>
        <v>#REF!</v>
      </c>
      <c r="O630" s="1359"/>
    </row>
    <row r="631" spans="1:18" ht="13.5" hidden="1" customHeight="1">
      <c r="A631" s="604">
        <v>0</v>
      </c>
      <c r="B631" s="614" t="s">
        <v>8625</v>
      </c>
      <c r="C631" s="140" t="s">
        <v>7214</v>
      </c>
      <c r="D631" s="141" t="s">
        <v>7215</v>
      </c>
      <c r="E631" s="208" t="s">
        <v>7216</v>
      </c>
      <c r="F631" s="1445" t="s">
        <v>7217</v>
      </c>
      <c r="G631" s="595"/>
      <c r="H631" s="595"/>
      <c r="I631" s="139" t="s">
        <v>6690</v>
      </c>
      <c r="J631" s="1322">
        <v>30</v>
      </c>
      <c r="K631" s="1371">
        <f t="shared" si="21"/>
        <v>12.79921058</v>
      </c>
      <c r="L631" s="1396">
        <f>N631*[2]коеф!$L$7</f>
        <v>383.97631740000003</v>
      </c>
      <c r="M631" s="1431"/>
      <c r="N631" s="607">
        <f>Q631*[2]коеф!$P$33+0.5</f>
        <v>35.018360000000001</v>
      </c>
      <c r="O631" s="544"/>
      <c r="P631" s="1296">
        <v>15.45</v>
      </c>
      <c r="Q631" s="261">
        <v>16.07</v>
      </c>
      <c r="R631" s="1297">
        <v>14.93</v>
      </c>
    </row>
    <row r="632" spans="1:18" ht="13.5" hidden="1" customHeight="1">
      <c r="A632" s="604">
        <v>0</v>
      </c>
      <c r="B632" s="597" t="s">
        <v>8625</v>
      </c>
      <c r="C632" s="144" t="s">
        <v>7218</v>
      </c>
      <c r="D632" s="145" t="s">
        <v>7215</v>
      </c>
      <c r="E632" s="208" t="s">
        <v>7216</v>
      </c>
      <c r="F632" s="1445" t="s">
        <v>7217</v>
      </c>
      <c r="G632" s="595"/>
      <c r="H632" s="595"/>
      <c r="I632" s="1329" t="s">
        <v>8173</v>
      </c>
      <c r="J632" s="1329">
        <v>30</v>
      </c>
      <c r="K632" s="1390">
        <f t="shared" si="21"/>
        <v>9.8158533800000001</v>
      </c>
      <c r="L632" s="1391">
        <f>N632*[2]коеф!$L$7</f>
        <v>294.47560140000002</v>
      </c>
      <c r="M632" s="1449"/>
      <c r="N632" s="608">
        <f>Q632*[2]коеф!$P$33+0.5</f>
        <v>26.85596</v>
      </c>
      <c r="O632" s="544"/>
      <c r="P632" s="1296">
        <v>11.61</v>
      </c>
      <c r="Q632" s="261">
        <v>12.27</v>
      </c>
      <c r="R632" s="1297">
        <v>11.84</v>
      </c>
    </row>
    <row r="633" spans="1:18" ht="13.5" hidden="1" customHeight="1">
      <c r="A633" s="259">
        <v>0</v>
      </c>
      <c r="B633" s="614" t="s">
        <v>8626</v>
      </c>
      <c r="C633" s="140" t="s">
        <v>7219</v>
      </c>
      <c r="D633" s="1467" t="s">
        <v>5715</v>
      </c>
      <c r="E633" s="614" t="s">
        <v>7220</v>
      </c>
      <c r="F633" s="614" t="s">
        <v>7221</v>
      </c>
      <c r="G633" s="604"/>
      <c r="H633" s="604"/>
      <c r="I633" s="1322" t="s">
        <v>8173</v>
      </c>
      <c r="J633" s="1381">
        <v>50</v>
      </c>
      <c r="K633" s="1371">
        <f t="shared" si="21"/>
        <v>7.9532434499999995</v>
      </c>
      <c r="L633" s="1396">
        <f>N633*[2]коеф!$L$7</f>
        <v>397.6621725</v>
      </c>
      <c r="M633" s="1382"/>
      <c r="N633" s="1383">
        <f>P633*[2]коеф!$P$36*J633+1.5</f>
        <v>36.266500000000001</v>
      </c>
      <c r="O633" s="1359"/>
      <c r="P633" s="1296">
        <v>0.31</v>
      </c>
    </row>
    <row r="634" spans="1:18" ht="13.5" hidden="1" customHeight="1">
      <c r="A634" s="259">
        <v>0</v>
      </c>
      <c r="B634" s="597" t="s">
        <v>8626</v>
      </c>
      <c r="C634" s="144" t="s">
        <v>7222</v>
      </c>
      <c r="D634" s="1388" t="s">
        <v>5715</v>
      </c>
      <c r="E634" s="597" t="s">
        <v>7223</v>
      </c>
      <c r="F634" s="597" t="s">
        <v>7221</v>
      </c>
      <c r="G634" s="600"/>
      <c r="H634" s="600"/>
      <c r="I634" s="143" t="s">
        <v>6690</v>
      </c>
      <c r="J634" s="1329">
        <v>40</v>
      </c>
      <c r="K634" s="1390">
        <f t="shared" si="21"/>
        <v>10.986820349999999</v>
      </c>
      <c r="L634" s="1391">
        <f>N634*[2]коеф!$L$7</f>
        <v>439.47281399999997</v>
      </c>
      <c r="M634" s="1382"/>
      <c r="N634" s="1383">
        <f>P634*[2]коеф!$P$36*J634+1.5</f>
        <v>40.079599999999999</v>
      </c>
      <c r="O634" s="1359"/>
      <c r="P634" s="1296">
        <v>0.43</v>
      </c>
    </row>
    <row r="635" spans="1:18" ht="13.5" hidden="1" customHeight="1">
      <c r="A635" s="604">
        <v>0</v>
      </c>
      <c r="B635" s="614" t="s">
        <v>8626</v>
      </c>
      <c r="C635" s="140" t="s">
        <v>7224</v>
      </c>
      <c r="D635" s="1445" t="s">
        <v>8704</v>
      </c>
      <c r="E635" s="593"/>
      <c r="F635" s="593" t="s">
        <v>7201</v>
      </c>
      <c r="G635" s="604" t="s">
        <v>5713</v>
      </c>
      <c r="H635" s="604"/>
      <c r="I635" s="1322" t="s">
        <v>8173</v>
      </c>
      <c r="J635" s="1322">
        <v>20</v>
      </c>
      <c r="K635" s="1371" t="e">
        <f t="shared" si="21"/>
        <v>#REF!</v>
      </c>
      <c r="L635" s="1396" t="e">
        <f>N635*[2]коеф!$L$7</f>
        <v>#REF!</v>
      </c>
      <c r="M635" s="1396"/>
      <c r="N635" s="1461" t="e">
        <f>#REF!*[2]коеф!$P$36*J635+1.5</f>
        <v>#REF!</v>
      </c>
      <c r="O635" s="1359"/>
    </row>
    <row r="636" spans="1:18" ht="13.5" hidden="1" customHeight="1">
      <c r="A636" s="604">
        <v>0</v>
      </c>
      <c r="B636" s="597" t="s">
        <v>8626</v>
      </c>
      <c r="C636" s="144" t="s">
        <v>7225</v>
      </c>
      <c r="D636" s="1444" t="s">
        <v>8704</v>
      </c>
      <c r="E636" s="593"/>
      <c r="F636" s="593" t="s">
        <v>7201</v>
      </c>
      <c r="G636" s="600" t="s">
        <v>5713</v>
      </c>
      <c r="H636" s="600"/>
      <c r="I636" s="143" t="s">
        <v>6690</v>
      </c>
      <c r="J636" s="1329">
        <v>20</v>
      </c>
      <c r="K636" s="1390" t="e">
        <f t="shared" si="21"/>
        <v>#REF!</v>
      </c>
      <c r="L636" s="1391" t="e">
        <f>N636*[2]коеф!$L$7</f>
        <v>#REF!</v>
      </c>
      <c r="M636" s="1391"/>
      <c r="N636" s="1438" t="e">
        <f>#REF!*[2]коеф!$P$36*J636+1.5</f>
        <v>#REF!</v>
      </c>
      <c r="O636" s="1359"/>
    </row>
    <row r="637" spans="1:18" ht="13.5" hidden="1" customHeight="1">
      <c r="A637" s="259">
        <v>0</v>
      </c>
      <c r="B637" s="614" t="s">
        <v>8626</v>
      </c>
      <c r="C637" s="140" t="s">
        <v>7226</v>
      </c>
      <c r="D637" s="1445" t="s">
        <v>7227</v>
      </c>
      <c r="E637" s="614" t="s">
        <v>7228</v>
      </c>
      <c r="F637" s="614" t="s">
        <v>7229</v>
      </c>
      <c r="G637" s="604"/>
      <c r="H637" s="604"/>
      <c r="I637" s="1322" t="s">
        <v>8173</v>
      </c>
      <c r="J637" s="1322">
        <v>50</v>
      </c>
      <c r="K637" s="1371">
        <f t="shared" si="21"/>
        <v>7.9532434499999995</v>
      </c>
      <c r="L637" s="1396">
        <f>N637*[2]коеф!$L$7</f>
        <v>397.6621725</v>
      </c>
      <c r="M637" s="1382"/>
      <c r="N637" s="1383">
        <f>P637*[2]коеф!$P$36*J637+1.5</f>
        <v>36.266500000000001</v>
      </c>
      <c r="O637" s="1359"/>
      <c r="P637" s="1296">
        <v>0.31</v>
      </c>
    </row>
    <row r="638" spans="1:18" ht="13.5" hidden="1" customHeight="1">
      <c r="A638" s="259">
        <v>0</v>
      </c>
      <c r="B638" s="597" t="s">
        <v>8626</v>
      </c>
      <c r="C638" s="144" t="s">
        <v>7230</v>
      </c>
      <c r="D638" s="1444" t="s">
        <v>7227</v>
      </c>
      <c r="E638" s="597" t="s">
        <v>7228</v>
      </c>
      <c r="F638" s="597" t="s">
        <v>7229</v>
      </c>
      <c r="G638" s="600"/>
      <c r="H638" s="600"/>
      <c r="I638" s="143" t="s">
        <v>6690</v>
      </c>
      <c r="J638" s="1329">
        <v>40</v>
      </c>
      <c r="K638" s="1390">
        <f t="shared" ref="K638:K669" si="22">L638/J638</f>
        <v>10.986820349999999</v>
      </c>
      <c r="L638" s="1391">
        <f>N638*[2]коеф!$L$7</f>
        <v>439.47281399999997</v>
      </c>
      <c r="M638" s="1382"/>
      <c r="N638" s="1383">
        <f>P638*[2]коеф!$P$36*J638+1.5</f>
        <v>40.079599999999999</v>
      </c>
      <c r="O638" s="1359"/>
      <c r="P638" s="1296">
        <v>0.43</v>
      </c>
    </row>
    <row r="639" spans="1:18" ht="13.5" hidden="1" customHeight="1">
      <c r="A639" s="604">
        <v>0</v>
      </c>
      <c r="B639" s="614" t="s">
        <v>8626</v>
      </c>
      <c r="C639" s="140" t="s">
        <v>7231</v>
      </c>
      <c r="D639" s="1467" t="s">
        <v>5715</v>
      </c>
      <c r="E639" s="593"/>
      <c r="F639" s="593" t="s">
        <v>7232</v>
      </c>
      <c r="G639" s="604" t="s">
        <v>3994</v>
      </c>
      <c r="H639" s="604"/>
      <c r="I639" s="1322" t="s">
        <v>8173</v>
      </c>
      <c r="J639" s="1322">
        <v>20</v>
      </c>
      <c r="K639" s="1371" t="e">
        <f t="shared" si="22"/>
        <v>#REF!</v>
      </c>
      <c r="L639" s="1396" t="e">
        <f>N639*[2]коеф!$L$7</f>
        <v>#REF!</v>
      </c>
      <c r="M639" s="1396"/>
      <c r="N639" s="1461" t="e">
        <f>#REF!*[2]коеф!$P$36*J639+1.5</f>
        <v>#REF!</v>
      </c>
      <c r="O639" s="1359"/>
    </row>
    <row r="640" spans="1:18" ht="13.5" hidden="1" customHeight="1">
      <c r="A640" s="604">
        <v>0</v>
      </c>
      <c r="B640" s="597" t="s">
        <v>8626</v>
      </c>
      <c r="C640" s="144" t="s">
        <v>7233</v>
      </c>
      <c r="D640" s="1388" t="s">
        <v>5715</v>
      </c>
      <c r="E640" s="593"/>
      <c r="F640" s="593" t="s">
        <v>7232</v>
      </c>
      <c r="G640" s="600" t="s">
        <v>3994</v>
      </c>
      <c r="H640" s="600"/>
      <c r="I640" s="143" t="s">
        <v>6690</v>
      </c>
      <c r="J640" s="1329">
        <v>20</v>
      </c>
      <c r="K640" s="1390" t="e">
        <f t="shared" si="22"/>
        <v>#REF!</v>
      </c>
      <c r="L640" s="1391" t="e">
        <f>N640*[2]коеф!$L$7</f>
        <v>#REF!</v>
      </c>
      <c r="M640" s="1391"/>
      <c r="N640" s="1438" t="e">
        <f>#REF!*[2]коеф!$P$36*J640+1.5</f>
        <v>#REF!</v>
      </c>
      <c r="O640" s="1359"/>
    </row>
    <row r="641" spans="1:18" ht="13.5" hidden="1" customHeight="1">
      <c r="A641" s="604">
        <v>0</v>
      </c>
      <c r="B641" s="614" t="s">
        <v>8626</v>
      </c>
      <c r="C641" s="140" t="s">
        <v>7234</v>
      </c>
      <c r="D641" s="1467" t="s">
        <v>5715</v>
      </c>
      <c r="E641" s="593"/>
      <c r="F641" s="593" t="s">
        <v>7232</v>
      </c>
      <c r="G641" s="604" t="s">
        <v>4001</v>
      </c>
      <c r="H641" s="604"/>
      <c r="I641" s="1322" t="s">
        <v>8173</v>
      </c>
      <c r="J641" s="1322">
        <v>20</v>
      </c>
      <c r="K641" s="1371" t="e">
        <f t="shared" si="22"/>
        <v>#REF!</v>
      </c>
      <c r="L641" s="1396" t="e">
        <f>N641*[2]коеф!$L$7</f>
        <v>#REF!</v>
      </c>
      <c r="M641" s="1396"/>
      <c r="N641" s="1461" t="e">
        <f>#REF!*[2]коеф!$P$36*J641+1.5</f>
        <v>#REF!</v>
      </c>
      <c r="O641" s="1359"/>
    </row>
    <row r="642" spans="1:18" ht="13.5" hidden="1" customHeight="1">
      <c r="A642" s="604">
        <v>0</v>
      </c>
      <c r="B642" s="597" t="s">
        <v>8626</v>
      </c>
      <c r="C642" s="144" t="s">
        <v>7235</v>
      </c>
      <c r="D642" s="1388" t="s">
        <v>5715</v>
      </c>
      <c r="E642" s="593"/>
      <c r="F642" s="593" t="s">
        <v>7232</v>
      </c>
      <c r="G642" s="600" t="s">
        <v>4001</v>
      </c>
      <c r="H642" s="600"/>
      <c r="I642" s="143" t="s">
        <v>6690</v>
      </c>
      <c r="J642" s="1329">
        <v>20</v>
      </c>
      <c r="K642" s="1390" t="e">
        <f t="shared" si="22"/>
        <v>#REF!</v>
      </c>
      <c r="L642" s="1391" t="e">
        <f>N642*[2]коеф!$L$7</f>
        <v>#REF!</v>
      </c>
      <c r="M642" s="1391"/>
      <c r="N642" s="1438" t="e">
        <f>#REF!*[2]коеф!$P$36*J642+1.5</f>
        <v>#REF!</v>
      </c>
      <c r="O642" s="1359"/>
    </row>
    <row r="643" spans="1:18" ht="13.5" hidden="1" customHeight="1">
      <c r="A643" s="604">
        <v>0</v>
      </c>
      <c r="B643" s="614" t="s">
        <v>8626</v>
      </c>
      <c r="C643" s="140" t="s">
        <v>7236</v>
      </c>
      <c r="D643" s="1467" t="s">
        <v>5715</v>
      </c>
      <c r="E643" s="593"/>
      <c r="F643" s="593" t="s">
        <v>7232</v>
      </c>
      <c r="G643" s="604" t="s">
        <v>3997</v>
      </c>
      <c r="H643" s="604"/>
      <c r="I643" s="1322" t="s">
        <v>8173</v>
      </c>
      <c r="J643" s="1322">
        <v>20</v>
      </c>
      <c r="K643" s="1371" t="e">
        <f t="shared" si="22"/>
        <v>#REF!</v>
      </c>
      <c r="L643" s="1396" t="e">
        <f>N643*[2]коеф!$L$7</f>
        <v>#REF!</v>
      </c>
      <c r="M643" s="1396"/>
      <c r="N643" s="1461" t="e">
        <f>#REF!*[2]коеф!$P$36*J643+1.5</f>
        <v>#REF!</v>
      </c>
      <c r="O643" s="1359"/>
    </row>
    <row r="644" spans="1:18" ht="13.5" hidden="1" customHeight="1">
      <c r="A644" s="604">
        <v>0</v>
      </c>
      <c r="B644" s="597" t="s">
        <v>8626</v>
      </c>
      <c r="C644" s="144" t="s">
        <v>7237</v>
      </c>
      <c r="D644" s="1388" t="s">
        <v>5715</v>
      </c>
      <c r="E644" s="593"/>
      <c r="F644" s="593" t="s">
        <v>7232</v>
      </c>
      <c r="G644" s="600" t="s">
        <v>3997</v>
      </c>
      <c r="H644" s="600"/>
      <c r="I644" s="143" t="s">
        <v>6690</v>
      </c>
      <c r="J644" s="1329">
        <v>20</v>
      </c>
      <c r="K644" s="1390" t="e">
        <f t="shared" si="22"/>
        <v>#REF!</v>
      </c>
      <c r="L644" s="1391" t="e">
        <f>N644*[2]коеф!$L$7</f>
        <v>#REF!</v>
      </c>
      <c r="M644" s="1391"/>
      <c r="N644" s="1438" t="e">
        <f>#REF!*[2]коеф!$P$36*J644+1.5</f>
        <v>#REF!</v>
      </c>
      <c r="O644" s="1359"/>
    </row>
    <row r="645" spans="1:18" ht="13.5" hidden="1" customHeight="1">
      <c r="A645" s="604">
        <v>0</v>
      </c>
      <c r="B645" s="614" t="s">
        <v>8626</v>
      </c>
      <c r="C645" s="140" t="s">
        <v>7238</v>
      </c>
      <c r="D645" s="1445" t="s">
        <v>7227</v>
      </c>
      <c r="E645" s="593"/>
      <c r="F645" s="593" t="s">
        <v>7229</v>
      </c>
      <c r="G645" s="1502" t="s">
        <v>3997</v>
      </c>
      <c r="H645" s="1502"/>
      <c r="I645" s="1322" t="s">
        <v>8173</v>
      </c>
      <c r="J645" s="1322">
        <v>20</v>
      </c>
      <c r="K645" s="1371" t="e">
        <f t="shared" si="22"/>
        <v>#REF!</v>
      </c>
      <c r="L645" s="1396" t="e">
        <f>N645*[2]коеф!$L$7</f>
        <v>#REF!</v>
      </c>
      <c r="M645" s="1396"/>
      <c r="N645" s="1461" t="e">
        <f>#REF!*[2]коеф!$P$36*J645+1.5</f>
        <v>#REF!</v>
      </c>
      <c r="O645" s="1359"/>
    </row>
    <row r="646" spans="1:18" ht="13.5" hidden="1" customHeight="1">
      <c r="A646" s="604">
        <v>0</v>
      </c>
      <c r="B646" s="597" t="s">
        <v>8626</v>
      </c>
      <c r="C646" s="144" t="s">
        <v>7239</v>
      </c>
      <c r="D646" s="1444" t="s">
        <v>7227</v>
      </c>
      <c r="E646" s="593"/>
      <c r="F646" s="593" t="s">
        <v>7229</v>
      </c>
      <c r="G646" s="1506" t="s">
        <v>3997</v>
      </c>
      <c r="H646" s="1506"/>
      <c r="I646" s="143" t="s">
        <v>6690</v>
      </c>
      <c r="J646" s="1329">
        <v>20</v>
      </c>
      <c r="K646" s="1390" t="e">
        <f t="shared" si="22"/>
        <v>#REF!</v>
      </c>
      <c r="L646" s="1391" t="e">
        <f>N646*[2]коеф!$L$7</f>
        <v>#REF!</v>
      </c>
      <c r="M646" s="1391"/>
      <c r="N646" s="1438" t="e">
        <f>#REF!*[2]коеф!$P$36*J646+1.5</f>
        <v>#REF!</v>
      </c>
      <c r="O646" s="1359"/>
    </row>
    <row r="647" spans="1:18" ht="13.5" hidden="1" customHeight="1">
      <c r="A647" s="259">
        <v>0</v>
      </c>
      <c r="B647" s="614" t="s">
        <v>8626</v>
      </c>
      <c r="C647" s="140" t="s">
        <v>7240</v>
      </c>
      <c r="D647" s="1445" t="s">
        <v>5718</v>
      </c>
      <c r="E647" s="614" t="s">
        <v>7241</v>
      </c>
      <c r="F647" s="614" t="s">
        <v>7242</v>
      </c>
      <c r="G647" s="604"/>
      <c r="H647" s="604"/>
      <c r="I647" s="1322" t="s">
        <v>8173</v>
      </c>
      <c r="J647" s="1322">
        <v>50</v>
      </c>
      <c r="K647" s="1371">
        <f t="shared" si="22"/>
        <v>7.9532434499999995</v>
      </c>
      <c r="L647" s="1396">
        <f>N647*[2]коеф!$L$7</f>
        <v>397.6621725</v>
      </c>
      <c r="M647" s="1382"/>
      <c r="N647" s="1383">
        <f>P647*[2]коеф!$P$36*J647+1.5</f>
        <v>36.266500000000001</v>
      </c>
      <c r="O647" s="1359"/>
      <c r="P647" s="1296">
        <v>0.31</v>
      </c>
    </row>
    <row r="648" spans="1:18" ht="13.5" hidden="1" customHeight="1">
      <c r="A648" s="604">
        <v>0</v>
      </c>
      <c r="B648" s="597" t="s">
        <v>8626</v>
      </c>
      <c r="C648" s="144" t="s">
        <v>7243</v>
      </c>
      <c r="D648" s="1444" t="s">
        <v>5718</v>
      </c>
      <c r="E648" s="593"/>
      <c r="F648" s="593" t="s">
        <v>7242</v>
      </c>
      <c r="G648" s="1506" t="s">
        <v>5720</v>
      </c>
      <c r="H648" s="1506"/>
      <c r="I648" s="1329" t="s">
        <v>8173</v>
      </c>
      <c r="J648" s="1329">
        <v>20</v>
      </c>
      <c r="K648" s="1390" t="e">
        <f t="shared" si="22"/>
        <v>#REF!</v>
      </c>
      <c r="L648" s="1391" t="e">
        <f>N648*[2]коеф!$L$7</f>
        <v>#REF!</v>
      </c>
      <c r="M648" s="1391"/>
      <c r="N648" s="1438" t="e">
        <f>#REF!*[2]коеф!$P$36*J648+1.5</f>
        <v>#REF!</v>
      </c>
      <c r="O648" s="1359"/>
    </row>
    <row r="649" spans="1:18" ht="13.5" hidden="1" customHeight="1">
      <c r="A649" s="604">
        <v>0</v>
      </c>
      <c r="B649" s="614" t="s">
        <v>8626</v>
      </c>
      <c r="C649" s="140" t="s">
        <v>7244</v>
      </c>
      <c r="D649" s="1445" t="s">
        <v>5718</v>
      </c>
      <c r="E649" s="593"/>
      <c r="F649" s="593" t="s">
        <v>7242</v>
      </c>
      <c r="G649" s="604" t="s">
        <v>5708</v>
      </c>
      <c r="H649" s="604"/>
      <c r="I649" s="1322" t="s">
        <v>8173</v>
      </c>
      <c r="J649" s="1322">
        <v>20</v>
      </c>
      <c r="K649" s="1371" t="e">
        <f t="shared" si="22"/>
        <v>#REF!</v>
      </c>
      <c r="L649" s="1396" t="e">
        <f>N649*[2]коеф!$L$7</f>
        <v>#REF!</v>
      </c>
      <c r="M649" s="1396"/>
      <c r="N649" s="1461" t="e">
        <f>#REF!*[2]коеф!$P$36*J649+1.5</f>
        <v>#REF!</v>
      </c>
      <c r="O649" s="1359"/>
    </row>
    <row r="650" spans="1:18" ht="13.5" hidden="1" customHeight="1">
      <c r="A650" s="604">
        <v>0</v>
      </c>
      <c r="B650" s="597" t="s">
        <v>8626</v>
      </c>
      <c r="C650" s="144" t="s">
        <v>7245</v>
      </c>
      <c r="D650" s="1444" t="s">
        <v>5718</v>
      </c>
      <c r="E650" s="593"/>
      <c r="F650" s="593" t="s">
        <v>7242</v>
      </c>
      <c r="G650" s="600" t="s">
        <v>3994</v>
      </c>
      <c r="H650" s="600"/>
      <c r="I650" s="1329" t="s">
        <v>8173</v>
      </c>
      <c r="J650" s="1329">
        <v>20</v>
      </c>
      <c r="K650" s="1390" t="e">
        <f t="shared" si="22"/>
        <v>#REF!</v>
      </c>
      <c r="L650" s="1391" t="e">
        <f>N650*[2]коеф!$L$7</f>
        <v>#REF!</v>
      </c>
      <c r="M650" s="1391"/>
      <c r="N650" s="1438" t="e">
        <f>#REF!*[2]коеф!$P$36*J650+1.5</f>
        <v>#REF!</v>
      </c>
      <c r="O650" s="1359"/>
    </row>
    <row r="651" spans="1:18" ht="13.5" hidden="1" customHeight="1">
      <c r="A651" s="604">
        <v>0</v>
      </c>
      <c r="B651" s="614" t="s">
        <v>8626</v>
      </c>
      <c r="C651" s="140" t="s">
        <v>7246</v>
      </c>
      <c r="D651" s="1445" t="s">
        <v>5718</v>
      </c>
      <c r="E651" s="593"/>
      <c r="F651" s="593" t="s">
        <v>7242</v>
      </c>
      <c r="G651" s="1502" t="s">
        <v>5720</v>
      </c>
      <c r="H651" s="1502"/>
      <c r="I651" s="139" t="s">
        <v>6690</v>
      </c>
      <c r="J651" s="1322">
        <v>20</v>
      </c>
      <c r="K651" s="1371" t="e">
        <f t="shared" si="22"/>
        <v>#REF!</v>
      </c>
      <c r="L651" s="1396" t="e">
        <f>N651*[2]коеф!$L$7</f>
        <v>#REF!</v>
      </c>
      <c r="M651" s="1396"/>
      <c r="N651" s="1461" t="e">
        <f>#REF!*[2]коеф!$P$36*J651+1.5</f>
        <v>#REF!</v>
      </c>
      <c r="O651" s="1359"/>
    </row>
    <row r="652" spans="1:18" ht="13.5" hidden="1" customHeight="1">
      <c r="A652" s="604">
        <v>0</v>
      </c>
      <c r="B652" s="597" t="s">
        <v>8626</v>
      </c>
      <c r="C652" s="144" t="s">
        <v>7247</v>
      </c>
      <c r="D652" s="1444" t="s">
        <v>5718</v>
      </c>
      <c r="E652" s="593"/>
      <c r="F652" s="593" t="s">
        <v>7242</v>
      </c>
      <c r="G652" s="600" t="s">
        <v>5708</v>
      </c>
      <c r="H652" s="600"/>
      <c r="I652" s="143" t="s">
        <v>6690</v>
      </c>
      <c r="J652" s="1329">
        <v>20</v>
      </c>
      <c r="K652" s="1390" t="e">
        <f t="shared" si="22"/>
        <v>#REF!</v>
      </c>
      <c r="L652" s="1391" t="e">
        <f>N652*[2]коеф!$L$7</f>
        <v>#REF!</v>
      </c>
      <c r="M652" s="1391"/>
      <c r="N652" s="1438" t="e">
        <f>#REF!*[2]коеф!$P$36*J652+1.5</f>
        <v>#REF!</v>
      </c>
      <c r="O652" s="1359"/>
    </row>
    <row r="653" spans="1:18" ht="13.5" hidden="1" customHeight="1">
      <c r="A653" s="604">
        <v>0</v>
      </c>
      <c r="B653" s="614" t="s">
        <v>8626</v>
      </c>
      <c r="C653" s="140" t="s">
        <v>7248</v>
      </c>
      <c r="D653" s="1445" t="s">
        <v>5718</v>
      </c>
      <c r="E653" s="593"/>
      <c r="F653" s="593" t="s">
        <v>7242</v>
      </c>
      <c r="G653" s="604" t="s">
        <v>3994</v>
      </c>
      <c r="H653" s="604"/>
      <c r="I653" s="139" t="s">
        <v>6690</v>
      </c>
      <c r="J653" s="1322">
        <v>20</v>
      </c>
      <c r="K653" s="1371" t="e">
        <f t="shared" si="22"/>
        <v>#REF!</v>
      </c>
      <c r="L653" s="1396" t="e">
        <f>N653*[2]коеф!$L$7</f>
        <v>#REF!</v>
      </c>
      <c r="M653" s="1396"/>
      <c r="N653" s="1461" t="e">
        <f>#REF!*[2]коеф!$P$36*J653+1.5</f>
        <v>#REF!</v>
      </c>
      <c r="O653" s="1359"/>
    </row>
    <row r="654" spans="1:18" ht="13.5" hidden="1" customHeight="1">
      <c r="A654" s="259">
        <v>0</v>
      </c>
      <c r="B654" s="597" t="s">
        <v>8626</v>
      </c>
      <c r="C654" s="144" t="s">
        <v>7249</v>
      </c>
      <c r="D654" s="1444" t="s">
        <v>5718</v>
      </c>
      <c r="E654" s="597" t="s">
        <v>7241</v>
      </c>
      <c r="F654" s="597" t="s">
        <v>7242</v>
      </c>
      <c r="G654" s="600"/>
      <c r="H654" s="600"/>
      <c r="I654" s="143" t="s">
        <v>6690</v>
      </c>
      <c r="J654" s="1381">
        <v>40</v>
      </c>
      <c r="K654" s="1390">
        <f t="shared" si="22"/>
        <v>10.986820349999999</v>
      </c>
      <c r="L654" s="1391">
        <f>N654*[2]коеф!$L$7</f>
        <v>439.47281399999997</v>
      </c>
      <c r="M654" s="1382"/>
      <c r="N654" s="1383">
        <f>P654*[2]коеф!$P$36*J654+1.5</f>
        <v>40.079599999999999</v>
      </c>
      <c r="O654" s="1359"/>
      <c r="P654" s="1296">
        <v>0.43</v>
      </c>
    </row>
    <row r="655" spans="1:18" ht="13.5" hidden="1" customHeight="1">
      <c r="A655" s="604">
        <v>0</v>
      </c>
      <c r="B655" s="614" t="s">
        <v>8625</v>
      </c>
      <c r="C655" s="140" t="s">
        <v>7250</v>
      </c>
      <c r="D655" s="141" t="s">
        <v>7251</v>
      </c>
      <c r="E655" s="208" t="s">
        <v>7252</v>
      </c>
      <c r="F655" s="1445" t="s">
        <v>7253</v>
      </c>
      <c r="G655" s="595"/>
      <c r="H655" s="595"/>
      <c r="I655" s="139" t="s">
        <v>6690</v>
      </c>
      <c r="J655" s="1322">
        <v>30</v>
      </c>
      <c r="K655" s="1371">
        <f t="shared" si="22"/>
        <v>12.79921058</v>
      </c>
      <c r="L655" s="1396">
        <f>N655*[2]коеф!$L$7</f>
        <v>383.97631740000003</v>
      </c>
      <c r="M655" s="1431"/>
      <c r="N655" s="607">
        <f>Q655*[2]коеф!$P$33+0.5</f>
        <v>35.018360000000001</v>
      </c>
      <c r="O655" s="544"/>
      <c r="P655" s="1296">
        <v>15.45</v>
      </c>
      <c r="Q655" s="261">
        <v>16.07</v>
      </c>
      <c r="R655" s="1297">
        <v>14.93</v>
      </c>
    </row>
    <row r="656" spans="1:18" ht="13.5" hidden="1" customHeight="1">
      <c r="A656" s="604">
        <v>0</v>
      </c>
      <c r="B656" s="597" t="s">
        <v>8625</v>
      </c>
      <c r="C656" s="144" t="s">
        <v>7254</v>
      </c>
      <c r="D656" s="145" t="s">
        <v>7255</v>
      </c>
      <c r="E656" s="208" t="s">
        <v>7252</v>
      </c>
      <c r="F656" s="1445" t="s">
        <v>7253</v>
      </c>
      <c r="G656" s="595"/>
      <c r="H656" s="595"/>
      <c r="I656" s="1329" t="s">
        <v>8173</v>
      </c>
      <c r="J656" s="1329">
        <v>30</v>
      </c>
      <c r="K656" s="1390">
        <f t="shared" si="22"/>
        <v>9.8158533800000001</v>
      </c>
      <c r="L656" s="1391">
        <f>N656*[2]коеф!$L$7</f>
        <v>294.47560140000002</v>
      </c>
      <c r="M656" s="1449"/>
      <c r="N656" s="608">
        <f>Q656*[2]коеф!$P$33+0.5</f>
        <v>26.85596</v>
      </c>
      <c r="O656" s="544"/>
      <c r="P656" s="1296">
        <v>11.61</v>
      </c>
      <c r="Q656" s="261">
        <v>12.27</v>
      </c>
      <c r="R656" s="1297">
        <v>11.84</v>
      </c>
    </row>
    <row r="657" spans="1:18" ht="13.5" hidden="1" customHeight="1">
      <c r="A657" s="259">
        <v>0</v>
      </c>
      <c r="B657" s="614" t="s">
        <v>8626</v>
      </c>
      <c r="C657" s="140" t="s">
        <v>7256</v>
      </c>
      <c r="D657" s="1445" t="s">
        <v>8705</v>
      </c>
      <c r="E657" s="614" t="s">
        <v>7257</v>
      </c>
      <c r="F657" s="614" t="s">
        <v>7258</v>
      </c>
      <c r="G657" s="604"/>
      <c r="H657" s="604"/>
      <c r="I657" s="1322" t="s">
        <v>8173</v>
      </c>
      <c r="J657" s="1381">
        <v>50</v>
      </c>
      <c r="K657" s="1371">
        <f t="shared" si="22"/>
        <v>11.150527799999999</v>
      </c>
      <c r="L657" s="1396">
        <f>N657*[2]коеф!$L$7</f>
        <v>557.52638999999999</v>
      </c>
      <c r="M657" s="1382"/>
      <c r="N657" s="1383">
        <f>P657*[2]коеф!$P$36*J657+1.5</f>
        <v>50.845999999999997</v>
      </c>
      <c r="O657" s="1359"/>
      <c r="P657" s="1296">
        <v>0.44</v>
      </c>
    </row>
    <row r="658" spans="1:18" ht="13.5" hidden="1" customHeight="1">
      <c r="A658" s="259">
        <v>0</v>
      </c>
      <c r="B658" s="597" t="s">
        <v>8626</v>
      </c>
      <c r="C658" s="144" t="s">
        <v>7259</v>
      </c>
      <c r="D658" s="1444" t="s">
        <v>8705</v>
      </c>
      <c r="E658" s="597" t="s">
        <v>7257</v>
      </c>
      <c r="F658" s="597" t="s">
        <v>7258</v>
      </c>
      <c r="G658" s="600"/>
      <c r="H658" s="600"/>
      <c r="I658" s="143" t="s">
        <v>6690</v>
      </c>
      <c r="J658" s="1329">
        <v>40</v>
      </c>
      <c r="K658" s="1390">
        <f t="shared" si="22"/>
        <v>14.184104700000001</v>
      </c>
      <c r="L658" s="1391">
        <f>N658*[2]коеф!$L$7</f>
        <v>567.36418800000001</v>
      </c>
      <c r="M658" s="1382"/>
      <c r="N658" s="1383">
        <f>P658*[2]коеф!$P$36*J658+1.5</f>
        <v>51.743200000000002</v>
      </c>
      <c r="O658" s="1359"/>
      <c r="P658" s="1296">
        <v>0.56000000000000005</v>
      </c>
    </row>
    <row r="659" spans="1:18" ht="13.5" hidden="1" customHeight="1">
      <c r="A659" s="259">
        <v>0</v>
      </c>
      <c r="B659" s="614" t="s">
        <v>8626</v>
      </c>
      <c r="C659" s="140" t="s">
        <v>7260</v>
      </c>
      <c r="D659" s="1445" t="s">
        <v>7261</v>
      </c>
      <c r="E659" s="614" t="s">
        <v>7262</v>
      </c>
      <c r="F659" s="614" t="s">
        <v>7263</v>
      </c>
      <c r="G659" s="604"/>
      <c r="H659" s="604"/>
      <c r="I659" s="1322" t="s">
        <v>8173</v>
      </c>
      <c r="J659" s="1322">
        <v>50</v>
      </c>
      <c r="K659" s="1371">
        <f t="shared" si="22"/>
        <v>7.9532434499999995</v>
      </c>
      <c r="L659" s="1396">
        <f>N659*[2]коеф!$L$7</f>
        <v>397.6621725</v>
      </c>
      <c r="M659" s="1382"/>
      <c r="N659" s="1383">
        <f>P659*[2]коеф!$P$36*J659+1.5</f>
        <v>36.266500000000001</v>
      </c>
      <c r="O659" s="1359"/>
      <c r="P659" s="1296">
        <v>0.31</v>
      </c>
    </row>
    <row r="660" spans="1:18" ht="13.5" hidden="1" customHeight="1">
      <c r="A660" s="259">
        <v>0</v>
      </c>
      <c r="B660" s="593" t="s">
        <v>8626</v>
      </c>
      <c r="C660" s="1374" t="s">
        <v>7264</v>
      </c>
      <c r="D660" s="1454" t="s">
        <v>7261</v>
      </c>
      <c r="E660" s="593" t="s">
        <v>7262</v>
      </c>
      <c r="F660" s="593" t="s">
        <v>7263</v>
      </c>
      <c r="G660" s="595" t="s">
        <v>5485</v>
      </c>
      <c r="H660" s="595"/>
      <c r="I660" s="1381" t="s">
        <v>8173</v>
      </c>
      <c r="J660" s="1381">
        <v>20</v>
      </c>
      <c r="K660" s="1378">
        <f t="shared" si="22"/>
        <v>9.6763931999999997</v>
      </c>
      <c r="L660" s="1382">
        <f>N660*[2]коеф!$L$7</f>
        <v>193.52786399999999</v>
      </c>
      <c r="M660" s="1382"/>
      <c r="N660" s="1383">
        <f>P660*[2]коеф!$P$36*J660+1.5</f>
        <v>17.6496</v>
      </c>
      <c r="O660" s="1359"/>
      <c r="P660" s="1296">
        <v>0.36</v>
      </c>
    </row>
    <row r="661" spans="1:18" ht="13.5" hidden="1" customHeight="1">
      <c r="A661" s="604">
        <v>0</v>
      </c>
      <c r="B661" s="614" t="s">
        <v>8625</v>
      </c>
      <c r="C661" s="140" t="s">
        <v>7265</v>
      </c>
      <c r="D661" s="141" t="s">
        <v>7266</v>
      </c>
      <c r="E661" s="208" t="s">
        <v>7267</v>
      </c>
      <c r="F661" s="1445" t="s">
        <v>7268</v>
      </c>
      <c r="G661" s="595"/>
      <c r="H661" s="595"/>
      <c r="I661" s="139" t="s">
        <v>6690</v>
      </c>
      <c r="J661" s="1322">
        <v>30</v>
      </c>
      <c r="K661" s="1371">
        <f t="shared" si="22"/>
        <v>12.79921058</v>
      </c>
      <c r="L661" s="1396">
        <f>N661*[2]коеф!$L$7</f>
        <v>383.97631740000003</v>
      </c>
      <c r="M661" s="1431"/>
      <c r="N661" s="607">
        <f>Q661*[2]коеф!$P$33+0.5</f>
        <v>35.018360000000001</v>
      </c>
      <c r="O661" s="544"/>
      <c r="P661" s="1296">
        <v>15.45</v>
      </c>
      <c r="Q661" s="261">
        <v>16.07</v>
      </c>
      <c r="R661" s="1297">
        <v>14.93</v>
      </c>
    </row>
    <row r="662" spans="1:18" ht="13.5" hidden="1" customHeight="1">
      <c r="A662" s="604">
        <v>0</v>
      </c>
      <c r="B662" s="597" t="s">
        <v>8625</v>
      </c>
      <c r="C662" s="144" t="s">
        <v>7269</v>
      </c>
      <c r="D662" s="145" t="s">
        <v>7266</v>
      </c>
      <c r="E662" s="208" t="s">
        <v>7267</v>
      </c>
      <c r="F662" s="1445" t="s">
        <v>7268</v>
      </c>
      <c r="G662" s="595"/>
      <c r="H662" s="595"/>
      <c r="I662" s="1329" t="s">
        <v>8173</v>
      </c>
      <c r="J662" s="1329">
        <v>30</v>
      </c>
      <c r="K662" s="1390">
        <f t="shared" si="22"/>
        <v>9.8158533800000001</v>
      </c>
      <c r="L662" s="1391">
        <f>N662*[2]коеф!$L$7</f>
        <v>294.47560140000002</v>
      </c>
      <c r="M662" s="1449"/>
      <c r="N662" s="608">
        <f>Q662*[2]коеф!$P$33+0.5</f>
        <v>26.85596</v>
      </c>
      <c r="O662" s="544"/>
      <c r="P662" s="1296">
        <v>11.61</v>
      </c>
      <c r="Q662" s="261">
        <v>12.27</v>
      </c>
      <c r="R662" s="1297">
        <v>11.84</v>
      </c>
    </row>
    <row r="663" spans="1:18" ht="13.5" hidden="1" customHeight="1">
      <c r="A663" s="604">
        <v>0</v>
      </c>
      <c r="B663" s="593" t="s">
        <v>8626</v>
      </c>
      <c r="C663" s="1374" t="s">
        <v>7270</v>
      </c>
      <c r="D663" s="1454" t="s">
        <v>8705</v>
      </c>
      <c r="E663" s="593" t="s">
        <v>7262</v>
      </c>
      <c r="F663" s="593" t="s">
        <v>7258</v>
      </c>
      <c r="G663" s="595" t="s">
        <v>5708</v>
      </c>
      <c r="H663" s="595"/>
      <c r="I663" s="1381" t="s">
        <v>8173</v>
      </c>
      <c r="J663" s="1381">
        <v>20</v>
      </c>
      <c r="K663" s="1378" t="e">
        <f t="shared" si="22"/>
        <v>#REF!</v>
      </c>
      <c r="L663" s="1382" t="e">
        <f>N663*[2]коеф!$L$7</f>
        <v>#REF!</v>
      </c>
      <c r="M663" s="1382"/>
      <c r="N663" s="1383" t="e">
        <f>#REF!*[2]коеф!$P$36*J663+1.5</f>
        <v>#REF!</v>
      </c>
      <c r="O663" s="1359"/>
    </row>
    <row r="664" spans="1:18" ht="13.5" hidden="1" customHeight="1">
      <c r="A664" s="604">
        <v>0</v>
      </c>
      <c r="B664" s="593" t="s">
        <v>8626</v>
      </c>
      <c r="C664" s="1374" t="s">
        <v>7271</v>
      </c>
      <c r="D664" s="1454" t="s">
        <v>8705</v>
      </c>
      <c r="E664" s="593" t="s">
        <v>7262</v>
      </c>
      <c r="F664" s="593" t="s">
        <v>7258</v>
      </c>
      <c r="G664" s="595" t="s">
        <v>5708</v>
      </c>
      <c r="H664" s="595"/>
      <c r="I664" s="1405" t="s">
        <v>6690</v>
      </c>
      <c r="J664" s="1381">
        <v>20</v>
      </c>
      <c r="K664" s="1378" t="e">
        <f t="shared" si="22"/>
        <v>#REF!</v>
      </c>
      <c r="L664" s="1382" t="e">
        <f>N664*[2]коеф!$L$7</f>
        <v>#REF!</v>
      </c>
      <c r="M664" s="1382"/>
      <c r="N664" s="1383" t="e">
        <f>#REF!*[2]коеф!$P$36*J664+1.5</f>
        <v>#REF!</v>
      </c>
      <c r="O664" s="1359"/>
    </row>
    <row r="665" spans="1:18" ht="13.5" hidden="1" customHeight="1">
      <c r="A665" s="604">
        <v>0</v>
      </c>
      <c r="B665" s="593" t="s">
        <v>8626</v>
      </c>
      <c r="C665" s="1374" t="s">
        <v>7272</v>
      </c>
      <c r="D665" s="1454" t="s">
        <v>8705</v>
      </c>
      <c r="E665" s="593" t="s">
        <v>7262</v>
      </c>
      <c r="F665" s="593" t="s">
        <v>7258</v>
      </c>
      <c r="G665" s="595" t="s">
        <v>7273</v>
      </c>
      <c r="H665" s="595"/>
      <c r="I665" s="1381" t="s">
        <v>8173</v>
      </c>
      <c r="J665" s="1381">
        <v>20</v>
      </c>
      <c r="K665" s="1378" t="e">
        <f t="shared" si="22"/>
        <v>#REF!</v>
      </c>
      <c r="L665" s="1382" t="e">
        <f>N665*[2]коеф!$L$7</f>
        <v>#REF!</v>
      </c>
      <c r="M665" s="1382"/>
      <c r="N665" s="1383" t="e">
        <f>#REF!*[2]коеф!$P$36*J665+1.5</f>
        <v>#REF!</v>
      </c>
      <c r="O665" s="1359"/>
    </row>
    <row r="666" spans="1:18" ht="13.5" hidden="1" customHeight="1">
      <c r="A666" s="604">
        <v>0</v>
      </c>
      <c r="B666" s="593" t="s">
        <v>8626</v>
      </c>
      <c r="C666" s="1374" t="s">
        <v>7274</v>
      </c>
      <c r="D666" s="1454" t="s">
        <v>8705</v>
      </c>
      <c r="E666" s="593" t="s">
        <v>7262</v>
      </c>
      <c r="F666" s="593" t="s">
        <v>7258</v>
      </c>
      <c r="G666" s="595" t="s">
        <v>7273</v>
      </c>
      <c r="H666" s="595"/>
      <c r="I666" s="1405" t="s">
        <v>6690</v>
      </c>
      <c r="J666" s="1381">
        <v>20</v>
      </c>
      <c r="K666" s="1378" t="e">
        <f t="shared" si="22"/>
        <v>#REF!</v>
      </c>
      <c r="L666" s="1382" t="e">
        <f>N666*[2]коеф!$L$7</f>
        <v>#REF!</v>
      </c>
      <c r="M666" s="1382"/>
      <c r="N666" s="1383" t="e">
        <f>#REF!*[2]коеф!$P$36*J666+1.5</f>
        <v>#REF!</v>
      </c>
      <c r="O666" s="1359"/>
    </row>
    <row r="667" spans="1:18" ht="13.5" hidden="1" customHeight="1">
      <c r="A667" s="604">
        <v>0</v>
      </c>
      <c r="B667" s="593" t="s">
        <v>8626</v>
      </c>
      <c r="C667" s="1374" t="s">
        <v>7275</v>
      </c>
      <c r="D667" s="1454" t="s">
        <v>8706</v>
      </c>
      <c r="E667" s="593" t="s">
        <v>7262</v>
      </c>
      <c r="F667" s="593" t="s">
        <v>8706</v>
      </c>
      <c r="G667" s="595"/>
      <c r="H667" s="595"/>
      <c r="I667" s="1381" t="s">
        <v>8173</v>
      </c>
      <c r="J667" s="1381">
        <v>50</v>
      </c>
      <c r="K667" s="1378" t="e">
        <f t="shared" si="22"/>
        <v>#REF!</v>
      </c>
      <c r="L667" s="1382" t="e">
        <f>N667*[2]коеф!$L$7</f>
        <v>#REF!</v>
      </c>
      <c r="M667" s="1382"/>
      <c r="N667" s="1383" t="e">
        <f>#REF!*[2]коеф!$P$36*J667+1.5</f>
        <v>#REF!</v>
      </c>
      <c r="O667" s="1359"/>
    </row>
    <row r="668" spans="1:18" ht="13.5" hidden="1" customHeight="1">
      <c r="A668" s="604">
        <v>0</v>
      </c>
      <c r="B668" s="593" t="s">
        <v>8626</v>
      </c>
      <c r="C668" s="1374" t="s">
        <v>7276</v>
      </c>
      <c r="D668" s="1454" t="s">
        <v>8706</v>
      </c>
      <c r="E668" s="593" t="s">
        <v>7262</v>
      </c>
      <c r="F668" s="593" t="s">
        <v>8706</v>
      </c>
      <c r="G668" s="595"/>
      <c r="H668" s="595"/>
      <c r="I668" s="1405" t="s">
        <v>6690</v>
      </c>
      <c r="J668" s="1381">
        <v>40</v>
      </c>
      <c r="K668" s="1378" t="e">
        <f t="shared" si="22"/>
        <v>#REF!</v>
      </c>
      <c r="L668" s="1382" t="e">
        <f>N668*[2]коеф!$L$7</f>
        <v>#REF!</v>
      </c>
      <c r="M668" s="1382"/>
      <c r="N668" s="1383" t="e">
        <f>#REF!*[2]коеф!$P$36*J668+1.5</f>
        <v>#REF!</v>
      </c>
      <c r="O668" s="1359"/>
    </row>
    <row r="669" spans="1:18" ht="13.5" hidden="1" customHeight="1">
      <c r="A669" s="604">
        <v>0</v>
      </c>
      <c r="B669" s="593" t="s">
        <v>8626</v>
      </c>
      <c r="C669" s="1374" t="s">
        <v>7277</v>
      </c>
      <c r="D669" s="1454" t="s">
        <v>7261</v>
      </c>
      <c r="E669" s="593" t="s">
        <v>7262</v>
      </c>
      <c r="F669" s="593" t="s">
        <v>7263</v>
      </c>
      <c r="G669" s="595" t="s">
        <v>5530</v>
      </c>
      <c r="H669" s="595"/>
      <c r="I669" s="1381" t="s">
        <v>8173</v>
      </c>
      <c r="J669" s="1381">
        <v>20</v>
      </c>
      <c r="K669" s="1378" t="e">
        <f t="shared" si="22"/>
        <v>#REF!</v>
      </c>
      <c r="L669" s="1382" t="e">
        <f>N669*[2]коеф!$L$7</f>
        <v>#REF!</v>
      </c>
      <c r="M669" s="1382"/>
      <c r="N669" s="1383" t="e">
        <f>#REF!*[2]коеф!$P$36*J669+1.5</f>
        <v>#REF!</v>
      </c>
      <c r="O669" s="1359"/>
    </row>
    <row r="670" spans="1:18" ht="13.5" hidden="1" customHeight="1">
      <c r="A670" s="604">
        <v>0</v>
      </c>
      <c r="B670" s="593" t="s">
        <v>8626</v>
      </c>
      <c r="C670" s="1374" t="s">
        <v>7278</v>
      </c>
      <c r="D670" s="1454" t="s">
        <v>7261</v>
      </c>
      <c r="E670" s="593" t="s">
        <v>7262</v>
      </c>
      <c r="F670" s="593" t="s">
        <v>7263</v>
      </c>
      <c r="G670" s="595" t="s">
        <v>5530</v>
      </c>
      <c r="H670" s="595"/>
      <c r="I670" s="1405" t="s">
        <v>6690</v>
      </c>
      <c r="J670" s="1381">
        <v>20</v>
      </c>
      <c r="K670" s="1378" t="e">
        <f t="shared" ref="K670:K701" si="23">L670/J670</f>
        <v>#REF!</v>
      </c>
      <c r="L670" s="1382" t="e">
        <f>N670*[2]коеф!$L$7</f>
        <v>#REF!</v>
      </c>
      <c r="M670" s="1382"/>
      <c r="N670" s="1383" t="e">
        <f>#REF!*[2]коеф!$P$36*J670+1.5</f>
        <v>#REF!</v>
      </c>
      <c r="O670" s="1359"/>
    </row>
    <row r="671" spans="1:18" ht="13.5" hidden="1" customHeight="1">
      <c r="A671" s="259">
        <v>0</v>
      </c>
      <c r="B671" s="597" t="s">
        <v>8626</v>
      </c>
      <c r="C671" s="144" t="s">
        <v>7279</v>
      </c>
      <c r="D671" s="1444" t="s">
        <v>7261</v>
      </c>
      <c r="E671" s="597" t="s">
        <v>7262</v>
      </c>
      <c r="F671" s="597" t="s">
        <v>7263</v>
      </c>
      <c r="G671" s="600"/>
      <c r="H671" s="600"/>
      <c r="I671" s="143" t="s">
        <v>6690</v>
      </c>
      <c r="J671" s="1329">
        <v>40</v>
      </c>
      <c r="K671" s="1390">
        <f t="shared" si="23"/>
        <v>10.986820349999999</v>
      </c>
      <c r="L671" s="1391">
        <f>N671*[2]коеф!$L$7</f>
        <v>439.47281399999997</v>
      </c>
      <c r="M671" s="1382"/>
      <c r="N671" s="1383">
        <f>P671*[2]коеф!$P$36*J671+1.5</f>
        <v>40.079599999999999</v>
      </c>
      <c r="O671" s="1359"/>
      <c r="P671" s="1296">
        <v>0.43</v>
      </c>
    </row>
    <row r="672" spans="1:18" ht="13.5" hidden="1" customHeight="1">
      <c r="A672" s="604">
        <v>0</v>
      </c>
      <c r="B672" s="597" t="s">
        <v>8626</v>
      </c>
      <c r="C672" s="144" t="s">
        <v>7280</v>
      </c>
      <c r="D672" s="1444" t="s">
        <v>7261</v>
      </c>
      <c r="E672" s="593" t="s">
        <v>7281</v>
      </c>
      <c r="F672" s="593" t="s">
        <v>7263</v>
      </c>
      <c r="G672" s="600" t="s">
        <v>5485</v>
      </c>
      <c r="H672" s="600"/>
      <c r="I672" s="143" t="s">
        <v>6690</v>
      </c>
      <c r="J672" s="1329">
        <v>20</v>
      </c>
      <c r="K672" s="1390" t="e">
        <f t="shared" si="23"/>
        <v>#REF!</v>
      </c>
      <c r="L672" s="1391" t="e">
        <f>N672*[2]коеф!$L$7</f>
        <v>#REF!</v>
      </c>
      <c r="M672" s="1391"/>
      <c r="N672" s="1438" t="e">
        <f>#REF!*[2]коеф!$P$36*J672+1.5</f>
        <v>#REF!</v>
      </c>
      <c r="O672" s="1359"/>
    </row>
    <row r="673" spans="1:19" ht="13.5" hidden="1" customHeight="1">
      <c r="A673" s="604">
        <v>0</v>
      </c>
      <c r="B673" s="614" t="s">
        <v>8626</v>
      </c>
      <c r="C673" s="140" t="s">
        <v>7282</v>
      </c>
      <c r="D673" s="1445" t="s">
        <v>7261</v>
      </c>
      <c r="E673" s="593" t="s">
        <v>7283</v>
      </c>
      <c r="F673" s="593" t="s">
        <v>7263</v>
      </c>
      <c r="G673" s="604" t="s">
        <v>7284</v>
      </c>
      <c r="H673" s="604"/>
      <c r="I673" s="1322" t="s">
        <v>8173</v>
      </c>
      <c r="J673" s="1322">
        <v>20</v>
      </c>
      <c r="K673" s="1371" t="e">
        <f t="shared" si="23"/>
        <v>#REF!</v>
      </c>
      <c r="L673" s="1396" t="e">
        <f>N673*[2]коеф!$L$7</f>
        <v>#REF!</v>
      </c>
      <c r="M673" s="1396"/>
      <c r="N673" s="1461" t="e">
        <f>#REF!*[2]коеф!$P$36*J673+1.5</f>
        <v>#REF!</v>
      </c>
      <c r="O673" s="1359"/>
    </row>
    <row r="674" spans="1:19" ht="13.5" hidden="1" customHeight="1">
      <c r="A674" s="604">
        <v>0</v>
      </c>
      <c r="B674" s="597" t="s">
        <v>8626</v>
      </c>
      <c r="C674" s="144" t="s">
        <v>7285</v>
      </c>
      <c r="D674" s="1444" t="s">
        <v>7261</v>
      </c>
      <c r="E674" s="593" t="s">
        <v>7283</v>
      </c>
      <c r="F674" s="593" t="s">
        <v>7263</v>
      </c>
      <c r="G674" s="600" t="s">
        <v>7284</v>
      </c>
      <c r="H674" s="600"/>
      <c r="I674" s="143" t="s">
        <v>6690</v>
      </c>
      <c r="J674" s="1329">
        <v>20</v>
      </c>
      <c r="K674" s="1390" t="e">
        <f t="shared" si="23"/>
        <v>#REF!</v>
      </c>
      <c r="L674" s="1391" t="e">
        <f>N674*[2]коеф!$L$7</f>
        <v>#REF!</v>
      </c>
      <c r="M674" s="1391"/>
      <c r="N674" s="1438" t="e">
        <f>#REF!*[2]коеф!$P$36*J674+1.5</f>
        <v>#REF!</v>
      </c>
      <c r="O674" s="1359"/>
    </row>
    <row r="675" spans="1:19" ht="13.5" hidden="1" customHeight="1">
      <c r="A675" s="604">
        <v>0</v>
      </c>
      <c r="B675" s="614" t="s">
        <v>8626</v>
      </c>
      <c r="C675" s="140" t="s">
        <v>7286</v>
      </c>
      <c r="D675" s="1445" t="s">
        <v>7261</v>
      </c>
      <c r="E675" s="593" t="s">
        <v>7283</v>
      </c>
      <c r="F675" s="593" t="s">
        <v>7263</v>
      </c>
      <c r="G675" s="604" t="s">
        <v>5708</v>
      </c>
      <c r="H675" s="604"/>
      <c r="I675" s="1322" t="s">
        <v>8173</v>
      </c>
      <c r="J675" s="1322">
        <v>20</v>
      </c>
      <c r="K675" s="1371" t="e">
        <f t="shared" si="23"/>
        <v>#REF!</v>
      </c>
      <c r="L675" s="1396" t="e">
        <f>N675*[2]коеф!$L$7</f>
        <v>#REF!</v>
      </c>
      <c r="M675" s="1396"/>
      <c r="N675" s="1461" t="e">
        <f>#REF!*[2]коеф!$P$36*J675+1.5</f>
        <v>#REF!</v>
      </c>
      <c r="O675" s="1359"/>
    </row>
    <row r="676" spans="1:19" ht="13.5" hidden="1" customHeight="1">
      <c r="A676" s="604">
        <v>0</v>
      </c>
      <c r="B676" s="597" t="s">
        <v>8626</v>
      </c>
      <c r="C676" s="144" t="s">
        <v>7287</v>
      </c>
      <c r="D676" s="1444" t="s">
        <v>7261</v>
      </c>
      <c r="E676" s="593" t="s">
        <v>7283</v>
      </c>
      <c r="F676" s="593" t="s">
        <v>7263</v>
      </c>
      <c r="G676" s="600" t="s">
        <v>5708</v>
      </c>
      <c r="H676" s="600"/>
      <c r="I676" s="143" t="s">
        <v>6690</v>
      </c>
      <c r="J676" s="1329">
        <v>20</v>
      </c>
      <c r="K676" s="1390" t="e">
        <f t="shared" si="23"/>
        <v>#REF!</v>
      </c>
      <c r="L676" s="1391" t="e">
        <f>N676*[2]коеф!$L$7</f>
        <v>#REF!</v>
      </c>
      <c r="M676" s="1391"/>
      <c r="N676" s="1438" t="e">
        <f>#REF!*[2]коеф!$P$36*J676+1.5</f>
        <v>#REF!</v>
      </c>
      <c r="O676" s="1359"/>
    </row>
    <row r="677" spans="1:19" ht="13.5" hidden="1" customHeight="1">
      <c r="A677" s="604">
        <v>0</v>
      </c>
      <c r="B677" s="614" t="s">
        <v>8626</v>
      </c>
      <c r="C677" s="140" t="s">
        <v>7288</v>
      </c>
      <c r="D677" s="1467" t="s">
        <v>7289</v>
      </c>
      <c r="E677" s="593" t="s">
        <v>5863</v>
      </c>
      <c r="F677" s="593" t="s">
        <v>7289</v>
      </c>
      <c r="G677" s="604"/>
      <c r="H677" s="604"/>
      <c r="I677" s="1322" t="s">
        <v>8173</v>
      </c>
      <c r="J677" s="1322">
        <v>50</v>
      </c>
      <c r="K677" s="1371" t="e">
        <f t="shared" si="23"/>
        <v>#REF!</v>
      </c>
      <c r="L677" s="1396" t="e">
        <f>N677*[2]коеф!$L$7</f>
        <v>#REF!</v>
      </c>
      <c r="M677" s="1396"/>
      <c r="N677" s="1461" t="e">
        <f>#REF!*[2]коеф!$P$36*J677+1.5</f>
        <v>#REF!</v>
      </c>
      <c r="O677" s="1359"/>
    </row>
    <row r="678" spans="1:19" ht="13.5" hidden="1" customHeight="1">
      <c r="A678" s="604">
        <v>0</v>
      </c>
      <c r="B678" s="597" t="s">
        <v>8626</v>
      </c>
      <c r="C678" s="144" t="s">
        <v>7290</v>
      </c>
      <c r="D678" s="1388" t="s">
        <v>7289</v>
      </c>
      <c r="E678" s="593" t="s">
        <v>3993</v>
      </c>
      <c r="F678" s="593" t="s">
        <v>7289</v>
      </c>
      <c r="G678" s="600"/>
      <c r="H678" s="600"/>
      <c r="I678" s="143" t="s">
        <v>6690</v>
      </c>
      <c r="J678" s="1329">
        <v>40</v>
      </c>
      <c r="K678" s="1390" t="e">
        <f t="shared" si="23"/>
        <v>#REF!</v>
      </c>
      <c r="L678" s="1391" t="e">
        <f>N678*[2]коеф!$L$7</f>
        <v>#REF!</v>
      </c>
      <c r="M678" s="1391"/>
      <c r="N678" s="1438" t="e">
        <f>#REF!*[2]коеф!$P$36*J678+1.5</f>
        <v>#REF!</v>
      </c>
      <c r="O678" s="1359"/>
    </row>
    <row r="679" spans="1:19" ht="13.5" hidden="1" customHeight="1">
      <c r="A679" s="259">
        <v>0</v>
      </c>
      <c r="B679" s="614" t="s">
        <v>8626</v>
      </c>
      <c r="C679" s="140" t="s">
        <v>7291</v>
      </c>
      <c r="D679" s="1445" t="s">
        <v>8706</v>
      </c>
      <c r="E679" s="614" t="s">
        <v>7292</v>
      </c>
      <c r="F679" s="614" t="s">
        <v>8706</v>
      </c>
      <c r="G679" s="604" t="s">
        <v>3994</v>
      </c>
      <c r="H679" s="604"/>
      <c r="I679" s="1322" t="s">
        <v>8173</v>
      </c>
      <c r="J679" s="1322">
        <v>20</v>
      </c>
      <c r="K679" s="1371">
        <f t="shared" si="23"/>
        <v>8.4466684500000007</v>
      </c>
      <c r="L679" s="1396">
        <f>N679*[2]коеф!$L$7</f>
        <v>168.933369</v>
      </c>
      <c r="M679" s="1382"/>
      <c r="N679" s="1383">
        <f>P679*[2]коеф!$P$36*J679+1.5</f>
        <v>15.406600000000001</v>
      </c>
      <c r="O679" s="1359"/>
      <c r="P679" s="1296">
        <v>0.31</v>
      </c>
    </row>
    <row r="680" spans="1:19" ht="13.5" hidden="1" customHeight="1">
      <c r="A680" s="259">
        <v>0</v>
      </c>
      <c r="B680" s="597" t="s">
        <v>8626</v>
      </c>
      <c r="C680" s="144" t="s">
        <v>7293</v>
      </c>
      <c r="D680" s="1444" t="s">
        <v>8706</v>
      </c>
      <c r="E680" s="597" t="s">
        <v>7292</v>
      </c>
      <c r="F680" s="597" t="s">
        <v>8706</v>
      </c>
      <c r="G680" s="600" t="s">
        <v>3994</v>
      </c>
      <c r="H680" s="600"/>
      <c r="I680" s="143" t="s">
        <v>6690</v>
      </c>
      <c r="J680" s="1329">
        <v>20</v>
      </c>
      <c r="K680" s="1390">
        <f t="shared" si="23"/>
        <v>10.1682831</v>
      </c>
      <c r="L680" s="1391">
        <f>N680*[2]коеф!$L$7</f>
        <v>203.36566200000001</v>
      </c>
      <c r="M680" s="1382"/>
      <c r="N680" s="1383">
        <f>P680*[2]коеф!$P$36*J680+1.5</f>
        <v>18.546800000000001</v>
      </c>
      <c r="O680" s="1359"/>
      <c r="P680" s="1296">
        <v>0.38</v>
      </c>
    </row>
    <row r="681" spans="1:19" ht="13.5" hidden="1" customHeight="1">
      <c r="A681" s="604">
        <v>0</v>
      </c>
      <c r="B681" s="614" t="s">
        <v>8625</v>
      </c>
      <c r="C681" s="1374" t="s">
        <v>7294</v>
      </c>
      <c r="D681" s="141" t="s">
        <v>8706</v>
      </c>
      <c r="E681" s="614" t="s">
        <v>7292</v>
      </c>
      <c r="F681" s="614" t="s">
        <v>8706</v>
      </c>
      <c r="G681" s="604" t="s">
        <v>3994</v>
      </c>
      <c r="H681" s="604"/>
      <c r="I681" s="139" t="s">
        <v>6690</v>
      </c>
      <c r="J681" s="1322">
        <v>30</v>
      </c>
      <c r="K681" s="1371">
        <f t="shared" si="23"/>
        <v>12.79921058</v>
      </c>
      <c r="L681" s="1396">
        <f>N681*[2]коеф!$L$7</f>
        <v>383.97631740000003</v>
      </c>
      <c r="M681" s="1431"/>
      <c r="N681" s="607">
        <f>Q681*[2]коеф!$P$33+0.5</f>
        <v>35.018360000000001</v>
      </c>
      <c r="O681" s="544"/>
      <c r="P681" s="1296">
        <v>15.45</v>
      </c>
      <c r="Q681" s="261">
        <v>16.07</v>
      </c>
      <c r="R681" s="1297">
        <v>14.93</v>
      </c>
    </row>
    <row r="682" spans="1:19" ht="13.5" hidden="1" customHeight="1">
      <c r="A682" s="604">
        <v>0</v>
      </c>
      <c r="B682" s="614" t="s">
        <v>8625</v>
      </c>
      <c r="C682" s="1374" t="s">
        <v>7295</v>
      </c>
      <c r="D682" s="145" t="s">
        <v>8706</v>
      </c>
      <c r="E682" s="597" t="s">
        <v>7292</v>
      </c>
      <c r="F682" s="597" t="s">
        <v>8706</v>
      </c>
      <c r="G682" s="600" t="s">
        <v>3994</v>
      </c>
      <c r="H682" s="595"/>
      <c r="I682" s="1381" t="s">
        <v>8173</v>
      </c>
      <c r="J682" s="1381">
        <v>30</v>
      </c>
      <c r="K682" s="1378">
        <f t="shared" si="23"/>
        <v>9.8158533800000001</v>
      </c>
      <c r="L682" s="1382">
        <f>N682*[2]коеф!$L$7</f>
        <v>294.47560140000002</v>
      </c>
      <c r="M682" s="1499"/>
      <c r="N682" s="608">
        <f>Q682*[2]коеф!$P$33+0.5</f>
        <v>26.85596</v>
      </c>
      <c r="O682" s="544"/>
      <c r="P682" s="1296">
        <v>11.61</v>
      </c>
      <c r="Q682" s="261">
        <v>12.27</v>
      </c>
      <c r="R682" s="1297">
        <v>11.84</v>
      </c>
    </row>
    <row r="683" spans="1:19" ht="13.5" hidden="1" customHeight="1">
      <c r="A683" s="259">
        <v>0</v>
      </c>
      <c r="B683" s="614" t="s">
        <v>8626</v>
      </c>
      <c r="C683" s="140" t="s">
        <v>7296</v>
      </c>
      <c r="D683" s="1445" t="s">
        <v>7289</v>
      </c>
      <c r="E683" s="614" t="s">
        <v>7297</v>
      </c>
      <c r="F683" s="614" t="s">
        <v>7289</v>
      </c>
      <c r="G683" s="604" t="s">
        <v>3994</v>
      </c>
      <c r="H683" s="604"/>
      <c r="I683" s="1322" t="s">
        <v>8173</v>
      </c>
      <c r="J683" s="1322">
        <v>20</v>
      </c>
      <c r="K683" s="1371">
        <f t="shared" si="23"/>
        <v>8.4466684500000007</v>
      </c>
      <c r="L683" s="1396">
        <f>N683*[2]коеф!$L$7</f>
        <v>168.933369</v>
      </c>
      <c r="M683" s="1382"/>
      <c r="N683" s="1383">
        <f>P683*[2]коеф!$P$36*J683+1.5</f>
        <v>15.406600000000001</v>
      </c>
      <c r="O683" s="1359"/>
      <c r="P683" s="1296">
        <v>0.31</v>
      </c>
    </row>
    <row r="684" spans="1:19" ht="13.5" hidden="1" customHeight="1">
      <c r="A684" s="259">
        <v>0</v>
      </c>
      <c r="B684" s="597" t="s">
        <v>8626</v>
      </c>
      <c r="C684" s="144" t="s">
        <v>7298</v>
      </c>
      <c r="D684" s="1444" t="s">
        <v>7289</v>
      </c>
      <c r="E684" s="597" t="s">
        <v>7297</v>
      </c>
      <c r="F684" s="597" t="s">
        <v>7289</v>
      </c>
      <c r="G684" s="600" t="s">
        <v>3994</v>
      </c>
      <c r="H684" s="600"/>
      <c r="I684" s="143" t="s">
        <v>6690</v>
      </c>
      <c r="J684" s="1381">
        <v>20</v>
      </c>
      <c r="K684" s="1390">
        <f t="shared" si="23"/>
        <v>10.1682831</v>
      </c>
      <c r="L684" s="1391">
        <f>N684*[2]коеф!$L$7</f>
        <v>203.36566200000001</v>
      </c>
      <c r="M684" s="1382"/>
      <c r="N684" s="1383">
        <f>P684*[2]коеф!$P$36*J684+1.5</f>
        <v>18.546800000000001</v>
      </c>
      <c r="O684" s="1359"/>
      <c r="P684" s="1296">
        <v>0.38</v>
      </c>
    </row>
    <row r="685" spans="1:19" ht="13.5" hidden="1" customHeight="1">
      <c r="A685" s="604">
        <v>0</v>
      </c>
      <c r="B685" s="614" t="s">
        <v>8625</v>
      </c>
      <c r="C685" s="140" t="s">
        <v>7299</v>
      </c>
      <c r="D685" s="1428" t="s">
        <v>7300</v>
      </c>
      <c r="E685" s="208" t="s">
        <v>7301</v>
      </c>
      <c r="F685" s="1467" t="s">
        <v>7302</v>
      </c>
      <c r="G685" s="595"/>
      <c r="H685" s="595"/>
      <c r="I685" s="139" t="s">
        <v>6690</v>
      </c>
      <c r="J685" s="1322">
        <v>30</v>
      </c>
      <c r="K685" s="1371">
        <f t="shared" si="23"/>
        <v>12.79921058</v>
      </c>
      <c r="L685" s="1396">
        <f>N685*[2]коеф!$L$7</f>
        <v>383.97631740000003</v>
      </c>
      <c r="M685" s="1431"/>
      <c r="N685" s="607">
        <f>Q685*[2]коеф!$P$33+0.5</f>
        <v>35.018360000000001</v>
      </c>
      <c r="O685" s="544"/>
      <c r="P685" s="1296">
        <v>15.45</v>
      </c>
      <c r="Q685" s="261">
        <v>16.07</v>
      </c>
      <c r="R685" s="1297">
        <v>14.93</v>
      </c>
    </row>
    <row r="686" spans="1:19" ht="13.5" hidden="1" customHeight="1">
      <c r="A686" s="604">
        <v>0</v>
      </c>
      <c r="B686" s="144" t="s">
        <v>8625</v>
      </c>
      <c r="C686" s="144" t="s">
        <v>7303</v>
      </c>
      <c r="D686" s="1432" t="s">
        <v>7300</v>
      </c>
      <c r="E686" s="208" t="s">
        <v>7301</v>
      </c>
      <c r="F686" s="1467" t="s">
        <v>7302</v>
      </c>
      <c r="G686" s="595"/>
      <c r="H686" s="595"/>
      <c r="I686" s="1329" t="s">
        <v>8173</v>
      </c>
      <c r="J686" s="1329">
        <v>30</v>
      </c>
      <c r="K686" s="1390">
        <f t="shared" si="23"/>
        <v>9.8158533800000001</v>
      </c>
      <c r="L686" s="1391">
        <f>N686*[2]коеф!$L$7</f>
        <v>294.47560140000002</v>
      </c>
      <c r="M686" s="1449"/>
      <c r="N686" s="608">
        <f>Q686*[2]коеф!$P$33+0.5</f>
        <v>26.85596</v>
      </c>
      <c r="O686" s="544"/>
      <c r="P686" s="1296">
        <v>11.61</v>
      </c>
      <c r="Q686" s="261">
        <v>12.27</v>
      </c>
      <c r="R686" s="1297">
        <v>11.84</v>
      </c>
      <c r="S686" s="1290"/>
    </row>
    <row r="687" spans="1:19" ht="13.5" hidden="1" customHeight="1">
      <c r="A687" s="259">
        <v>0</v>
      </c>
      <c r="B687" s="614" t="s">
        <v>8626</v>
      </c>
      <c r="C687" s="140" t="s">
        <v>7304</v>
      </c>
      <c r="D687" s="1467" t="s">
        <v>8707</v>
      </c>
      <c r="E687" s="614" t="s">
        <v>7305</v>
      </c>
      <c r="F687" s="614" t="s">
        <v>7306</v>
      </c>
      <c r="G687" s="604"/>
      <c r="H687" s="604"/>
      <c r="I687" s="1322" t="s">
        <v>8173</v>
      </c>
      <c r="J687" s="1381">
        <v>50</v>
      </c>
      <c r="K687" s="1371">
        <f t="shared" si="23"/>
        <v>7.9532434499999995</v>
      </c>
      <c r="L687" s="1396">
        <f>N687*[2]коеф!$L$7</f>
        <v>397.6621725</v>
      </c>
      <c r="M687" s="1382"/>
      <c r="N687" s="1383">
        <f>P687*[2]коеф!$P$36*J687+1.5</f>
        <v>36.266500000000001</v>
      </c>
      <c r="O687" s="1359"/>
      <c r="P687" s="1296">
        <v>0.31</v>
      </c>
    </row>
    <row r="688" spans="1:19" ht="13.5" hidden="1" customHeight="1">
      <c r="A688" s="259">
        <v>0</v>
      </c>
      <c r="B688" s="597" t="s">
        <v>8626</v>
      </c>
      <c r="C688" s="144" t="s">
        <v>7307</v>
      </c>
      <c r="D688" s="1380" t="s">
        <v>8707</v>
      </c>
      <c r="E688" s="597" t="s">
        <v>7305</v>
      </c>
      <c r="F688" s="597" t="s">
        <v>7306</v>
      </c>
      <c r="G688" s="600"/>
      <c r="H688" s="600"/>
      <c r="I688" s="143" t="s">
        <v>6690</v>
      </c>
      <c r="J688" s="1329">
        <v>40</v>
      </c>
      <c r="K688" s="1390">
        <f t="shared" si="23"/>
        <v>10.986820349999999</v>
      </c>
      <c r="L688" s="1391">
        <f>N688*[2]коеф!$L$7</f>
        <v>439.47281399999997</v>
      </c>
      <c r="M688" s="1382"/>
      <c r="N688" s="1383">
        <f>P688*[2]коеф!$P$36*J688+1.5</f>
        <v>40.079599999999999</v>
      </c>
      <c r="O688" s="1359"/>
      <c r="P688" s="1296">
        <v>0.43</v>
      </c>
    </row>
    <row r="689" spans="1:18" ht="13.5" hidden="1" customHeight="1">
      <c r="A689" s="259">
        <v>0</v>
      </c>
      <c r="B689" s="614" t="s">
        <v>8626</v>
      </c>
      <c r="C689" s="1562" t="s">
        <v>7308</v>
      </c>
      <c r="D689" s="1467" t="s">
        <v>7309</v>
      </c>
      <c r="E689" s="614" t="s">
        <v>7310</v>
      </c>
      <c r="F689" s="614" t="s">
        <v>7191</v>
      </c>
      <c r="G689" s="604"/>
      <c r="H689" s="604"/>
      <c r="I689" s="1322" t="s">
        <v>8173</v>
      </c>
      <c r="J689" s="1322">
        <v>50</v>
      </c>
      <c r="K689" s="1371">
        <f t="shared" si="23"/>
        <v>7.9532434499999995</v>
      </c>
      <c r="L689" s="1396">
        <f>N689*[2]коеф!$L$7</f>
        <v>397.6621725</v>
      </c>
      <c r="M689" s="1382"/>
      <c r="N689" s="1383">
        <f>P689*[2]коеф!$P$36*J689+1.5</f>
        <v>36.266500000000001</v>
      </c>
      <c r="O689" s="1359"/>
      <c r="P689" s="1296">
        <v>0.31</v>
      </c>
    </row>
    <row r="690" spans="1:18" ht="13.5" hidden="1" customHeight="1">
      <c r="A690" s="259">
        <v>0</v>
      </c>
      <c r="B690" s="597" t="s">
        <v>8626</v>
      </c>
      <c r="C690" s="1563" t="s">
        <v>7311</v>
      </c>
      <c r="D690" s="1388" t="s">
        <v>7309</v>
      </c>
      <c r="E690" s="597" t="s">
        <v>7310</v>
      </c>
      <c r="F690" s="597" t="s">
        <v>7191</v>
      </c>
      <c r="G690" s="600"/>
      <c r="H690" s="600"/>
      <c r="I690" s="143" t="s">
        <v>6690</v>
      </c>
      <c r="J690" s="1329">
        <v>40</v>
      </c>
      <c r="K690" s="1390">
        <f t="shared" si="23"/>
        <v>10.986820349999999</v>
      </c>
      <c r="L690" s="1391">
        <f>N690*[2]коеф!$L$7</f>
        <v>439.47281399999997</v>
      </c>
      <c r="M690" s="1382"/>
      <c r="N690" s="1383">
        <f>P690*[2]коеф!$P$36*J690+1.5</f>
        <v>40.079599999999999</v>
      </c>
      <c r="O690" s="1359"/>
      <c r="P690" s="1296">
        <v>0.43</v>
      </c>
    </row>
    <row r="691" spans="1:18" ht="13.5" hidden="1" customHeight="1">
      <c r="A691" s="604">
        <v>0</v>
      </c>
      <c r="B691" s="614" t="s">
        <v>8626</v>
      </c>
      <c r="C691" s="140" t="s">
        <v>7312</v>
      </c>
      <c r="D691" s="1380" t="s">
        <v>8707</v>
      </c>
      <c r="E691" s="593"/>
      <c r="F691" s="593" t="s">
        <v>7306</v>
      </c>
      <c r="G691" s="604" t="s">
        <v>3994</v>
      </c>
      <c r="H691" s="604"/>
      <c r="I691" s="1322" t="s">
        <v>8173</v>
      </c>
      <c r="J691" s="1322">
        <v>20</v>
      </c>
      <c r="K691" s="1371" t="e">
        <f t="shared" si="23"/>
        <v>#REF!</v>
      </c>
      <c r="L691" s="1396" t="e">
        <f>N691*[2]коеф!$L$7</f>
        <v>#REF!</v>
      </c>
      <c r="M691" s="1396"/>
      <c r="N691" s="1461" t="e">
        <f>#REF!*[2]коеф!$P$36*J691+1.5</f>
        <v>#REF!</v>
      </c>
      <c r="O691" s="1359"/>
    </row>
    <row r="692" spans="1:18" ht="13.5" hidden="1" customHeight="1">
      <c r="A692" s="604">
        <v>0</v>
      </c>
      <c r="B692" s="597" t="s">
        <v>8626</v>
      </c>
      <c r="C692" s="144" t="s">
        <v>7313</v>
      </c>
      <c r="D692" s="1388" t="s">
        <v>8707</v>
      </c>
      <c r="E692" s="593"/>
      <c r="F692" s="593" t="s">
        <v>7306</v>
      </c>
      <c r="G692" s="600" t="s">
        <v>3994</v>
      </c>
      <c r="H692" s="600"/>
      <c r="I692" s="143" t="s">
        <v>6690</v>
      </c>
      <c r="J692" s="1329">
        <v>20</v>
      </c>
      <c r="K692" s="1390" t="e">
        <f t="shared" si="23"/>
        <v>#REF!</v>
      </c>
      <c r="L692" s="1391" t="e">
        <f>N692*[2]коеф!$L$7</f>
        <v>#REF!</v>
      </c>
      <c r="M692" s="1391"/>
      <c r="N692" s="1438" t="e">
        <f>#REF!*[2]коеф!$P$36*J692+1.5</f>
        <v>#REF!</v>
      </c>
      <c r="O692" s="1359"/>
    </row>
    <row r="693" spans="1:18" ht="13.5" hidden="1" customHeight="1">
      <c r="A693" s="604">
        <v>0</v>
      </c>
      <c r="B693" s="614" t="s">
        <v>8626</v>
      </c>
      <c r="C693" s="140" t="s">
        <v>7314</v>
      </c>
      <c r="D693" s="1467" t="s">
        <v>8707</v>
      </c>
      <c r="E693" s="593"/>
      <c r="F693" s="593" t="s">
        <v>7306</v>
      </c>
      <c r="G693" s="604" t="s">
        <v>3997</v>
      </c>
      <c r="H693" s="604"/>
      <c r="I693" s="1322" t="s">
        <v>8173</v>
      </c>
      <c r="J693" s="1322">
        <v>20</v>
      </c>
      <c r="K693" s="1371" t="e">
        <f t="shared" si="23"/>
        <v>#REF!</v>
      </c>
      <c r="L693" s="1396" t="e">
        <f>N693*[2]коеф!$L$7</f>
        <v>#REF!</v>
      </c>
      <c r="M693" s="1396"/>
      <c r="N693" s="1461" t="e">
        <f>#REF!*[2]коеф!$P$36*J693+1.5</f>
        <v>#REF!</v>
      </c>
      <c r="O693" s="1359"/>
    </row>
    <row r="694" spans="1:18" ht="13.5" hidden="1" customHeight="1">
      <c r="A694" s="604">
        <v>0</v>
      </c>
      <c r="B694" s="597" t="s">
        <v>8626</v>
      </c>
      <c r="C694" s="144" t="s">
        <v>7315</v>
      </c>
      <c r="D694" s="1388" t="s">
        <v>8707</v>
      </c>
      <c r="E694" s="593"/>
      <c r="F694" s="593" t="s">
        <v>7306</v>
      </c>
      <c r="G694" s="600" t="s">
        <v>3997</v>
      </c>
      <c r="H694" s="600"/>
      <c r="I694" s="143" t="s">
        <v>6690</v>
      </c>
      <c r="J694" s="1381">
        <v>20</v>
      </c>
      <c r="K694" s="1390" t="e">
        <f t="shared" si="23"/>
        <v>#REF!</v>
      </c>
      <c r="L694" s="1391" t="e">
        <f>N694*[2]коеф!$L$7</f>
        <v>#REF!</v>
      </c>
      <c r="M694" s="1382"/>
      <c r="N694" s="1383" t="e">
        <f>#REF!*[2]коеф!$P$36*J694+1.5</f>
        <v>#REF!</v>
      </c>
      <c r="O694" s="1359"/>
    </row>
    <row r="695" spans="1:18" ht="13.5" hidden="1" customHeight="1">
      <c r="A695" s="604">
        <v>0</v>
      </c>
      <c r="B695" s="140" t="s">
        <v>8625</v>
      </c>
      <c r="C695" s="140" t="s">
        <v>7316</v>
      </c>
      <c r="D695" s="1428" t="s">
        <v>7317</v>
      </c>
      <c r="E695" s="208" t="s">
        <v>7318</v>
      </c>
      <c r="F695" s="1467" t="s">
        <v>7319</v>
      </c>
      <c r="G695" s="595"/>
      <c r="H695" s="595"/>
      <c r="I695" s="139" t="s">
        <v>6690</v>
      </c>
      <c r="J695" s="1322">
        <v>30</v>
      </c>
      <c r="K695" s="1371">
        <f t="shared" si="23"/>
        <v>12.79921058</v>
      </c>
      <c r="L695" s="1396">
        <f>N695*[2]коеф!$L$7</f>
        <v>383.97631740000003</v>
      </c>
      <c r="M695" s="1431"/>
      <c r="N695" s="607">
        <f>Q695*[2]коеф!$P$33+0.5</f>
        <v>35.018360000000001</v>
      </c>
      <c r="O695" s="544"/>
      <c r="P695" s="1296">
        <v>15.45</v>
      </c>
      <c r="Q695" s="261">
        <v>16.07</v>
      </c>
      <c r="R695" s="1297">
        <v>14.93</v>
      </c>
    </row>
    <row r="696" spans="1:18" ht="13.5" hidden="1" customHeight="1">
      <c r="A696" s="604">
        <v>0</v>
      </c>
      <c r="B696" s="144" t="s">
        <v>8625</v>
      </c>
      <c r="C696" s="144" t="s">
        <v>7320</v>
      </c>
      <c r="D696" s="1432" t="s">
        <v>7317</v>
      </c>
      <c r="E696" s="208" t="s">
        <v>7318</v>
      </c>
      <c r="F696" s="1467" t="s">
        <v>7319</v>
      </c>
      <c r="G696" s="595"/>
      <c r="H696" s="595"/>
      <c r="I696" s="1329" t="s">
        <v>8173</v>
      </c>
      <c r="J696" s="1329">
        <v>30</v>
      </c>
      <c r="K696" s="1390">
        <f t="shared" si="23"/>
        <v>9.8158533800000001</v>
      </c>
      <c r="L696" s="1391">
        <f>N696*[2]коеф!$L$7</f>
        <v>294.47560140000002</v>
      </c>
      <c r="M696" s="1449"/>
      <c r="N696" s="608">
        <f>Q696*[2]коеф!$P$33+0.5</f>
        <v>26.85596</v>
      </c>
      <c r="O696" s="544"/>
      <c r="P696" s="1296">
        <v>11.61</v>
      </c>
      <c r="Q696" s="261">
        <v>12.27</v>
      </c>
      <c r="R696" s="1297">
        <v>11.84</v>
      </c>
    </row>
    <row r="697" spans="1:18" ht="13.5" hidden="1" customHeight="1">
      <c r="A697" s="604">
        <v>0</v>
      </c>
      <c r="B697" s="614" t="s">
        <v>8626</v>
      </c>
      <c r="C697" s="140" t="s">
        <v>7234</v>
      </c>
      <c r="D697" s="1467" t="s">
        <v>7321</v>
      </c>
      <c r="E697" s="593"/>
      <c r="F697" s="593" t="s">
        <v>7322</v>
      </c>
      <c r="G697" s="604" t="s">
        <v>4001</v>
      </c>
      <c r="H697" s="604"/>
      <c r="I697" s="1322" t="s">
        <v>8173</v>
      </c>
      <c r="J697" s="1381">
        <v>20</v>
      </c>
      <c r="K697" s="1371" t="e">
        <f t="shared" si="23"/>
        <v>#REF!</v>
      </c>
      <c r="L697" s="1396" t="e">
        <f>N697*[2]коеф!$L$7</f>
        <v>#REF!</v>
      </c>
      <c r="M697" s="1382"/>
      <c r="N697" s="1383" t="e">
        <f>#REF!*[2]коеф!$P$36*J697+1.5</f>
        <v>#REF!</v>
      </c>
      <c r="O697" s="1359"/>
    </row>
    <row r="698" spans="1:18" ht="13.5" hidden="1" customHeight="1">
      <c r="A698" s="604">
        <v>0</v>
      </c>
      <c r="B698" s="597" t="s">
        <v>8626</v>
      </c>
      <c r="C698" s="144" t="s">
        <v>7235</v>
      </c>
      <c r="D698" s="1388" t="s">
        <v>7321</v>
      </c>
      <c r="E698" s="593"/>
      <c r="F698" s="593" t="s">
        <v>7322</v>
      </c>
      <c r="G698" s="600" t="s">
        <v>4001</v>
      </c>
      <c r="H698" s="600"/>
      <c r="I698" s="143" t="s">
        <v>6690</v>
      </c>
      <c r="J698" s="1329">
        <v>20</v>
      </c>
      <c r="K698" s="1390" t="e">
        <f t="shared" si="23"/>
        <v>#REF!</v>
      </c>
      <c r="L698" s="1391" t="e">
        <f>N698*[2]коеф!$L$7</f>
        <v>#REF!</v>
      </c>
      <c r="M698" s="1391"/>
      <c r="N698" s="1438" t="e">
        <f>#REF!*[2]коеф!$P$36*J698+1.5</f>
        <v>#REF!</v>
      </c>
      <c r="O698" s="1359"/>
    </row>
    <row r="699" spans="1:18" ht="13.5" hidden="1" customHeight="1">
      <c r="A699" s="604">
        <v>0</v>
      </c>
      <c r="B699" s="614" t="s">
        <v>8626</v>
      </c>
      <c r="C699" s="140" t="s">
        <v>7236</v>
      </c>
      <c r="D699" s="1467" t="s">
        <v>7321</v>
      </c>
      <c r="E699" s="593"/>
      <c r="F699" s="593" t="s">
        <v>7322</v>
      </c>
      <c r="G699" s="604" t="s">
        <v>3997</v>
      </c>
      <c r="H699" s="604"/>
      <c r="I699" s="1322" t="s">
        <v>8173</v>
      </c>
      <c r="J699" s="1322">
        <v>20</v>
      </c>
      <c r="K699" s="1371" t="e">
        <f t="shared" si="23"/>
        <v>#REF!</v>
      </c>
      <c r="L699" s="1396" t="e">
        <f>N699*[2]коеф!$L$7</f>
        <v>#REF!</v>
      </c>
      <c r="M699" s="1396"/>
      <c r="N699" s="1461" t="e">
        <f>#REF!*[2]коеф!$P$36*J699+1.5</f>
        <v>#REF!</v>
      </c>
      <c r="O699" s="1359"/>
    </row>
    <row r="700" spans="1:18" ht="13.5" hidden="1" customHeight="1">
      <c r="A700" s="604">
        <v>0</v>
      </c>
      <c r="B700" s="597" t="s">
        <v>8626</v>
      </c>
      <c r="C700" s="144" t="s">
        <v>7237</v>
      </c>
      <c r="D700" s="1388" t="s">
        <v>7321</v>
      </c>
      <c r="E700" s="593"/>
      <c r="F700" s="593" t="s">
        <v>7322</v>
      </c>
      <c r="G700" s="600" t="s">
        <v>3997</v>
      </c>
      <c r="H700" s="600"/>
      <c r="I700" s="143" t="s">
        <v>6690</v>
      </c>
      <c r="J700" s="1329">
        <v>20</v>
      </c>
      <c r="K700" s="1390" t="e">
        <f t="shared" si="23"/>
        <v>#REF!</v>
      </c>
      <c r="L700" s="1391" t="e">
        <f>N700*[2]коеф!$L$7</f>
        <v>#REF!</v>
      </c>
      <c r="M700" s="1391"/>
      <c r="N700" s="1438" t="e">
        <f>#REF!*[2]коеф!$P$36*J700+1.5</f>
        <v>#REF!</v>
      </c>
      <c r="O700" s="1359"/>
    </row>
    <row r="701" spans="1:18" ht="13.5" hidden="1" customHeight="1">
      <c r="A701" s="259">
        <v>0</v>
      </c>
      <c r="B701" s="614" t="s">
        <v>8626</v>
      </c>
      <c r="C701" s="140" t="s">
        <v>7323</v>
      </c>
      <c r="D701" s="1467" t="s">
        <v>7324</v>
      </c>
      <c r="E701" s="614" t="s">
        <v>7325</v>
      </c>
      <c r="F701" s="614" t="s">
        <v>7326</v>
      </c>
      <c r="G701" s="604"/>
      <c r="H701" s="604"/>
      <c r="I701" s="1322" t="s">
        <v>8173</v>
      </c>
      <c r="J701" s="1322">
        <v>50</v>
      </c>
      <c r="K701" s="1371">
        <f t="shared" si="23"/>
        <v>7.9532434499999995</v>
      </c>
      <c r="L701" s="1396">
        <f>N701*[2]коеф!$L$7</f>
        <v>397.6621725</v>
      </c>
      <c r="M701" s="1382"/>
      <c r="N701" s="1383">
        <f>P701*[2]коеф!$P$36*J701+1.5</f>
        <v>36.266500000000001</v>
      </c>
      <c r="O701" s="1359"/>
      <c r="P701" s="1296">
        <v>0.31</v>
      </c>
    </row>
    <row r="702" spans="1:18" ht="13.5" hidden="1" customHeight="1">
      <c r="A702" s="259">
        <v>0</v>
      </c>
      <c r="B702" s="597" t="s">
        <v>8626</v>
      </c>
      <c r="C702" s="144" t="s">
        <v>7327</v>
      </c>
      <c r="D702" s="1388" t="s">
        <v>7324</v>
      </c>
      <c r="E702" s="597" t="s">
        <v>7325</v>
      </c>
      <c r="F702" s="597" t="s">
        <v>7326</v>
      </c>
      <c r="G702" s="600"/>
      <c r="H702" s="600"/>
      <c r="I702" s="143" t="s">
        <v>6690</v>
      </c>
      <c r="J702" s="1329">
        <v>40</v>
      </c>
      <c r="K702" s="1390">
        <f>L702/J702</f>
        <v>10.986820349999999</v>
      </c>
      <c r="L702" s="1391">
        <f>N702*[2]коеф!$L$7</f>
        <v>439.47281399999997</v>
      </c>
      <c r="M702" s="1382"/>
      <c r="N702" s="1383">
        <f>P702*[2]коеф!$P$36*J702+1.5</f>
        <v>40.079599999999999</v>
      </c>
      <c r="O702" s="1359"/>
      <c r="P702" s="1296">
        <v>0.43</v>
      </c>
    </row>
    <row r="703" spans="1:18" ht="13.5" hidden="1" customHeight="1">
      <c r="A703" s="259">
        <v>0</v>
      </c>
      <c r="B703" s="614" t="s">
        <v>8626</v>
      </c>
      <c r="C703" s="140" t="s">
        <v>7328</v>
      </c>
      <c r="D703" s="1445" t="s">
        <v>5825</v>
      </c>
      <c r="E703" s="614" t="s">
        <v>7329</v>
      </c>
      <c r="F703" s="614" t="s">
        <v>5825</v>
      </c>
      <c r="G703" s="604"/>
      <c r="H703" s="604"/>
      <c r="I703" s="1322" t="s">
        <v>8173</v>
      </c>
      <c r="J703" s="1322">
        <v>50</v>
      </c>
      <c r="K703" s="1371">
        <f>L703/J703</f>
        <v>7.9532434499999995</v>
      </c>
      <c r="L703" s="1396">
        <f>N703*[2]коеф!$L$7</f>
        <v>397.6621725</v>
      </c>
      <c r="M703" s="1382"/>
      <c r="N703" s="1383">
        <f>P703*[2]коеф!$P$36*J703+1.5</f>
        <v>36.266500000000001</v>
      </c>
      <c r="O703" s="1359"/>
      <c r="P703" s="1296">
        <v>0.31</v>
      </c>
    </row>
    <row r="704" spans="1:18" ht="13.5" hidden="1" customHeight="1">
      <c r="A704" s="259">
        <v>0</v>
      </c>
      <c r="B704" s="597" t="s">
        <v>8626</v>
      </c>
      <c r="C704" s="144" t="s">
        <v>7330</v>
      </c>
      <c r="D704" s="1444" t="s">
        <v>5825</v>
      </c>
      <c r="E704" s="597" t="s">
        <v>7329</v>
      </c>
      <c r="F704" s="597" t="s">
        <v>5825</v>
      </c>
      <c r="G704" s="600"/>
      <c r="H704" s="600"/>
      <c r="I704" s="143" t="s">
        <v>6690</v>
      </c>
      <c r="J704" s="1381">
        <v>40</v>
      </c>
      <c r="K704" s="1390">
        <f>L704/J704</f>
        <v>10.986820349999999</v>
      </c>
      <c r="L704" s="1391">
        <f>N704*[2]коеф!$L$7</f>
        <v>439.47281399999997</v>
      </c>
      <c r="M704" s="1382"/>
      <c r="N704" s="1383">
        <f>P704*[2]коеф!$P$36*J704+1.5</f>
        <v>40.079599999999999</v>
      </c>
      <c r="O704" s="1359"/>
      <c r="P704" s="1296">
        <v>0.43</v>
      </c>
    </row>
    <row r="705" spans="1:18" ht="13.5" hidden="1" customHeight="1">
      <c r="A705" s="604">
        <v>0</v>
      </c>
      <c r="B705" s="137" t="s">
        <v>8625</v>
      </c>
      <c r="C705" s="1374" t="s">
        <v>7331</v>
      </c>
      <c r="D705" s="145" t="s">
        <v>7332</v>
      </c>
      <c r="E705" s="208" t="s">
        <v>7333</v>
      </c>
      <c r="F705" s="1444" t="s">
        <v>7334</v>
      </c>
      <c r="G705" s="595"/>
      <c r="H705" s="595"/>
      <c r="I705" s="143" t="s">
        <v>6690</v>
      </c>
      <c r="J705" s="1319">
        <v>30</v>
      </c>
      <c r="K705" s="1390">
        <f>L705/J705</f>
        <v>12.79921058</v>
      </c>
      <c r="L705" s="1384">
        <f>N705*[2]коеф!$L$7</f>
        <v>383.97631740000003</v>
      </c>
      <c r="M705" s="1464"/>
      <c r="N705" s="607">
        <f>Q705*[2]коеф!$P$33+0.5</f>
        <v>35.018360000000001</v>
      </c>
      <c r="O705" s="544"/>
      <c r="P705" s="1296">
        <v>15.45</v>
      </c>
      <c r="Q705" s="261">
        <v>16.07</v>
      </c>
    </row>
    <row r="706" spans="1:18" ht="13.5" hidden="1" customHeight="1">
      <c r="A706" s="604">
        <v>0</v>
      </c>
      <c r="B706" s="614" t="s">
        <v>8626</v>
      </c>
      <c r="C706" s="140" t="s">
        <v>7335</v>
      </c>
      <c r="D706" s="1369" t="s">
        <v>5731</v>
      </c>
      <c r="E706" s="593"/>
      <c r="F706" s="593" t="s">
        <v>7336</v>
      </c>
      <c r="G706" s="1502" t="s">
        <v>5720</v>
      </c>
      <c r="H706" s="1502"/>
      <c r="I706" s="1322" t="s">
        <v>8173</v>
      </c>
      <c r="J706" s="1381">
        <v>20</v>
      </c>
      <c r="K706" s="1371" t="e">
        <f>L706/J706</f>
        <v>#REF!</v>
      </c>
      <c r="L706" s="1396" t="e">
        <f>N706*[2]коеф!$L$7</f>
        <v>#REF!</v>
      </c>
      <c r="M706" s="1382"/>
      <c r="N706" s="1383" t="e">
        <f>#REF!*[2]коеф!$P$36*J706+1.5</f>
        <v>#REF!</v>
      </c>
      <c r="O706" s="1359"/>
    </row>
    <row r="707" spans="1:18" ht="13.5" hidden="1" customHeight="1">
      <c r="A707" s="604">
        <v>0</v>
      </c>
      <c r="B707" s="597" t="s">
        <v>8626</v>
      </c>
      <c r="C707" s="144" t="s">
        <v>7337</v>
      </c>
      <c r="D707" s="1416" t="s">
        <v>5731</v>
      </c>
      <c r="E707" s="593"/>
      <c r="F707" s="593" t="s">
        <v>7336</v>
      </c>
      <c r="G707" s="1506" t="s">
        <v>5720</v>
      </c>
      <c r="H707" s="1506"/>
      <c r="I707" s="143" t="s">
        <v>6690</v>
      </c>
      <c r="J707" s="1329">
        <v>20</v>
      </c>
      <c r="K707" s="1390">
        <v>4.7063999999999995</v>
      </c>
      <c r="L707" s="1391" t="e">
        <f>N707*[2]коеф!$L$7</f>
        <v>#REF!</v>
      </c>
      <c r="M707" s="1391"/>
      <c r="N707" s="1438" t="e">
        <f>#REF!*[2]коеф!$P$36*J707+1.5</f>
        <v>#REF!</v>
      </c>
      <c r="O707" s="1359"/>
    </row>
    <row r="708" spans="1:18" ht="13.5" hidden="1" customHeight="1">
      <c r="A708" s="604">
        <v>0</v>
      </c>
      <c r="B708" s="614" t="s">
        <v>8626</v>
      </c>
      <c r="C708" s="140" t="s">
        <v>7338</v>
      </c>
      <c r="D708" s="1369" t="s">
        <v>5731</v>
      </c>
      <c r="E708" s="593"/>
      <c r="F708" s="593" t="s">
        <v>7336</v>
      </c>
      <c r="G708" s="1502" t="s">
        <v>5708</v>
      </c>
      <c r="H708" s="1502"/>
      <c r="I708" s="1322" t="s">
        <v>8173</v>
      </c>
      <c r="J708" s="1322">
        <v>20</v>
      </c>
      <c r="K708" s="1371" t="e">
        <f>L708/J708</f>
        <v>#REF!</v>
      </c>
      <c r="L708" s="1396" t="e">
        <f>N708*[2]коеф!$L$7</f>
        <v>#REF!</v>
      </c>
      <c r="M708" s="1396"/>
      <c r="N708" s="1461" t="e">
        <f>#REF!*[2]коеф!$P$36*J708+1.5</f>
        <v>#REF!</v>
      </c>
      <c r="O708" s="1359"/>
    </row>
    <row r="709" spans="1:18" ht="13.5" hidden="1" customHeight="1">
      <c r="A709" s="604">
        <v>0</v>
      </c>
      <c r="B709" s="597" t="s">
        <v>8626</v>
      </c>
      <c r="C709" s="144" t="s">
        <v>7339</v>
      </c>
      <c r="D709" s="1416" t="s">
        <v>5731</v>
      </c>
      <c r="E709" s="593"/>
      <c r="F709" s="593" t="s">
        <v>7336</v>
      </c>
      <c r="G709" s="1506" t="s">
        <v>5708</v>
      </c>
      <c r="H709" s="1506"/>
      <c r="I709" s="143" t="s">
        <v>6690</v>
      </c>
      <c r="J709" s="1329">
        <v>20</v>
      </c>
      <c r="K709" s="1390">
        <v>4.7063999999999995</v>
      </c>
      <c r="L709" s="1391" t="e">
        <f>N709*[2]коеф!$L$7</f>
        <v>#REF!</v>
      </c>
      <c r="M709" s="1391"/>
      <c r="N709" s="1438" t="e">
        <f>#REF!*[2]коеф!$P$36*J709+1.5</f>
        <v>#REF!</v>
      </c>
      <c r="O709" s="1359"/>
    </row>
    <row r="710" spans="1:18" ht="13.5" hidden="1" customHeight="1">
      <c r="A710" s="604">
        <v>0</v>
      </c>
      <c r="B710" s="614" t="s">
        <v>8626</v>
      </c>
      <c r="C710" s="140" t="s">
        <v>7340</v>
      </c>
      <c r="D710" s="1369" t="s">
        <v>5731</v>
      </c>
      <c r="E710" s="593"/>
      <c r="F710" s="593" t="s">
        <v>7336</v>
      </c>
      <c r="G710" s="604" t="s">
        <v>3994</v>
      </c>
      <c r="H710" s="604"/>
      <c r="I710" s="1322" t="s">
        <v>8173</v>
      </c>
      <c r="J710" s="1322">
        <v>20</v>
      </c>
      <c r="K710" s="1371" t="e">
        <f>L710/J710</f>
        <v>#REF!</v>
      </c>
      <c r="L710" s="1396" t="e">
        <f>N710*[2]коеф!$L$7</f>
        <v>#REF!</v>
      </c>
      <c r="M710" s="1396"/>
      <c r="N710" s="1461" t="e">
        <f>#REF!*[2]коеф!$P$36*J710+1.5</f>
        <v>#REF!</v>
      </c>
      <c r="O710" s="1359"/>
    </row>
    <row r="711" spans="1:18" ht="13.5" hidden="1" customHeight="1">
      <c r="A711" s="604">
        <v>0</v>
      </c>
      <c r="B711" s="597" t="s">
        <v>8626</v>
      </c>
      <c r="C711" s="144" t="s">
        <v>7341</v>
      </c>
      <c r="D711" s="1416" t="s">
        <v>5731</v>
      </c>
      <c r="E711" s="593"/>
      <c r="F711" s="593" t="s">
        <v>7336</v>
      </c>
      <c r="G711" s="600" t="s">
        <v>3994</v>
      </c>
      <c r="H711" s="600"/>
      <c r="I711" s="143" t="s">
        <v>6690</v>
      </c>
      <c r="J711" s="1329">
        <v>20</v>
      </c>
      <c r="K711" s="1390">
        <v>4.7063999999999995</v>
      </c>
      <c r="L711" s="1391" t="e">
        <f>N711*[2]коеф!$L$7</f>
        <v>#REF!</v>
      </c>
      <c r="M711" s="1391"/>
      <c r="N711" s="1438" t="e">
        <f>#REF!*[2]коеф!$P$36*J711+1.5</f>
        <v>#REF!</v>
      </c>
      <c r="O711" s="1359"/>
    </row>
    <row r="712" spans="1:18" ht="13.5" hidden="1" customHeight="1">
      <c r="A712" s="604">
        <v>0</v>
      </c>
      <c r="B712" s="614" t="s">
        <v>8626</v>
      </c>
      <c r="C712" s="140" t="s">
        <v>7342</v>
      </c>
      <c r="D712" s="1369" t="s">
        <v>5731</v>
      </c>
      <c r="E712" s="593"/>
      <c r="F712" s="593" t="s">
        <v>7336</v>
      </c>
      <c r="G712" s="1502" t="s">
        <v>5738</v>
      </c>
      <c r="H712" s="1502"/>
      <c r="I712" s="1322" t="s">
        <v>8173</v>
      </c>
      <c r="J712" s="1322">
        <v>20</v>
      </c>
      <c r="K712" s="1371" t="e">
        <f>L712/J712</f>
        <v>#REF!</v>
      </c>
      <c r="L712" s="1396" t="e">
        <f>N712*[2]коеф!$L$7</f>
        <v>#REF!</v>
      </c>
      <c r="M712" s="1396"/>
      <c r="N712" s="1461" t="e">
        <f>#REF!*[2]коеф!$P$36*J712+1.5</f>
        <v>#REF!</v>
      </c>
      <c r="O712" s="1359"/>
    </row>
    <row r="713" spans="1:18" ht="13.5" hidden="1" customHeight="1">
      <c r="A713" s="604">
        <v>0</v>
      </c>
      <c r="B713" s="597" t="s">
        <v>8626</v>
      </c>
      <c r="C713" s="144" t="s">
        <v>7343</v>
      </c>
      <c r="D713" s="1416" t="s">
        <v>5731</v>
      </c>
      <c r="E713" s="593"/>
      <c r="F713" s="593" t="s">
        <v>7336</v>
      </c>
      <c r="G713" s="1506" t="s">
        <v>5738</v>
      </c>
      <c r="H713" s="1506"/>
      <c r="I713" s="143" t="s">
        <v>6690</v>
      </c>
      <c r="J713" s="1381">
        <v>20</v>
      </c>
      <c r="K713" s="1390">
        <v>4.7063999999999995</v>
      </c>
      <c r="L713" s="1391" t="e">
        <f>N713*[2]коеф!$L$7</f>
        <v>#REF!</v>
      </c>
      <c r="M713" s="1382"/>
      <c r="N713" s="1383" t="e">
        <f>#REF!*[2]коеф!$P$36*J713+1.5</f>
        <v>#REF!</v>
      </c>
      <c r="O713" s="1359"/>
    </row>
    <row r="714" spans="1:18" ht="13.5" hidden="1" customHeight="1">
      <c r="A714" s="604">
        <v>0</v>
      </c>
      <c r="B714" s="140" t="s">
        <v>8625</v>
      </c>
      <c r="C714" s="140" t="s">
        <v>7344</v>
      </c>
      <c r="D714" s="678" t="s">
        <v>7345</v>
      </c>
      <c r="E714" s="208" t="s">
        <v>7346</v>
      </c>
      <c r="F714" s="1369" t="s">
        <v>7347</v>
      </c>
      <c r="G714" s="1397"/>
      <c r="H714" s="1397"/>
      <c r="I714" s="139" t="s">
        <v>6690</v>
      </c>
      <c r="J714" s="1322">
        <v>30</v>
      </c>
      <c r="K714" s="1371">
        <f t="shared" ref="K714:K734" si="24">L714/J714</f>
        <v>12.79921058</v>
      </c>
      <c r="L714" s="1396">
        <f>N714*[2]коеф!$L$7</f>
        <v>383.97631740000003</v>
      </c>
      <c r="M714" s="1431"/>
      <c r="N714" s="607">
        <f>Q714*[2]коеф!$P$33+0.5</f>
        <v>35.018360000000001</v>
      </c>
      <c r="O714" s="544"/>
      <c r="P714" s="1296">
        <v>15.45</v>
      </c>
      <c r="Q714" s="261">
        <v>16.07</v>
      </c>
      <c r="R714" s="1297">
        <v>14.93</v>
      </c>
    </row>
    <row r="715" spans="1:18" ht="13.5" hidden="1" customHeight="1">
      <c r="A715" s="604">
        <v>0</v>
      </c>
      <c r="B715" s="144" t="s">
        <v>8625</v>
      </c>
      <c r="C715" s="144" t="s">
        <v>7348</v>
      </c>
      <c r="D715" s="1408" t="s">
        <v>7349</v>
      </c>
      <c r="E715" s="208" t="s">
        <v>7350</v>
      </c>
      <c r="F715" s="1369" t="s">
        <v>7351</v>
      </c>
      <c r="G715" s="1397"/>
      <c r="H715" s="1397"/>
      <c r="I715" s="1329" t="s">
        <v>8173</v>
      </c>
      <c r="J715" s="1329">
        <v>30</v>
      </c>
      <c r="K715" s="1390">
        <f t="shared" si="24"/>
        <v>9.8158533800000001</v>
      </c>
      <c r="L715" s="1391">
        <f>N715*[2]коеф!$L$7</f>
        <v>294.47560140000002</v>
      </c>
      <c r="M715" s="1449"/>
      <c r="N715" s="609">
        <f>Q715*[2]коеф!$P$33+0.5</f>
        <v>26.85596</v>
      </c>
      <c r="O715" s="544"/>
      <c r="P715" s="1296">
        <v>11.61</v>
      </c>
      <c r="Q715" s="261">
        <v>12.27</v>
      </c>
      <c r="R715" s="1297">
        <v>11.84</v>
      </c>
    </row>
    <row r="716" spans="1:18" ht="13.5" hidden="1" customHeight="1">
      <c r="A716" s="604">
        <v>0</v>
      </c>
      <c r="B716" s="144" t="s">
        <v>8625</v>
      </c>
      <c r="C716" s="1374" t="s">
        <v>7352</v>
      </c>
      <c r="D716" s="1436" t="s">
        <v>7353</v>
      </c>
      <c r="E716" s="208" t="s">
        <v>7354</v>
      </c>
      <c r="F716" s="1380" t="s">
        <v>7355</v>
      </c>
      <c r="G716" s="1397"/>
      <c r="H716" s="1397"/>
      <c r="I716" s="143" t="s">
        <v>6690</v>
      </c>
      <c r="J716" s="1329">
        <v>30</v>
      </c>
      <c r="K716" s="1390">
        <f t="shared" si="24"/>
        <v>12.79921058</v>
      </c>
      <c r="L716" s="1391">
        <f>N716*[2]коеф!$L$7</f>
        <v>383.97631740000003</v>
      </c>
      <c r="M716" s="1449"/>
      <c r="N716" s="607">
        <f>Q716*[2]коеф!$P$33+0.5</f>
        <v>35.018360000000001</v>
      </c>
      <c r="O716" s="544"/>
      <c r="P716" s="1296">
        <v>15.45</v>
      </c>
      <c r="Q716" s="261">
        <v>16.07</v>
      </c>
      <c r="R716" s="1297">
        <v>14.93</v>
      </c>
    </row>
    <row r="717" spans="1:18" ht="13.5" hidden="1" customHeight="1">
      <c r="A717" s="259">
        <v>0</v>
      </c>
      <c r="B717" s="614" t="s">
        <v>8626</v>
      </c>
      <c r="C717" s="140" t="s">
        <v>7356</v>
      </c>
      <c r="D717" s="1467" t="s">
        <v>7357</v>
      </c>
      <c r="E717" s="614" t="s">
        <v>7358</v>
      </c>
      <c r="F717" s="614" t="s">
        <v>7359</v>
      </c>
      <c r="G717" s="604"/>
      <c r="H717" s="604"/>
      <c r="I717" s="1322" t="s">
        <v>8173</v>
      </c>
      <c r="J717" s="1381">
        <v>50</v>
      </c>
      <c r="K717" s="1371">
        <f t="shared" si="24"/>
        <v>7.9532434499999995</v>
      </c>
      <c r="L717" s="1396">
        <f>N717*[2]коеф!$L$7</f>
        <v>397.6621725</v>
      </c>
      <c r="M717" s="1382"/>
      <c r="N717" s="1383">
        <f>P717*[2]коеф!$P$36*J717+1.5</f>
        <v>36.266500000000001</v>
      </c>
      <c r="O717" s="1359"/>
      <c r="P717" s="1296">
        <v>0.31</v>
      </c>
    </row>
    <row r="718" spans="1:18" ht="13.5" hidden="1" customHeight="1">
      <c r="A718" s="259">
        <v>0</v>
      </c>
      <c r="B718" s="597" t="s">
        <v>8626</v>
      </c>
      <c r="C718" s="144" t="s">
        <v>7360</v>
      </c>
      <c r="D718" s="1388" t="s">
        <v>7357</v>
      </c>
      <c r="E718" s="597" t="s">
        <v>7358</v>
      </c>
      <c r="F718" s="597" t="s">
        <v>7359</v>
      </c>
      <c r="G718" s="600"/>
      <c r="H718" s="600"/>
      <c r="I718" s="143" t="s">
        <v>6690</v>
      </c>
      <c r="J718" s="1329">
        <v>40</v>
      </c>
      <c r="K718" s="1390">
        <f t="shared" si="24"/>
        <v>10.986820349999999</v>
      </c>
      <c r="L718" s="1391">
        <f>N718*[2]коеф!$L$7</f>
        <v>439.47281399999997</v>
      </c>
      <c r="M718" s="1382"/>
      <c r="N718" s="1383">
        <f>P718*[2]коеф!$P$36*J718+1.5</f>
        <v>40.079599999999999</v>
      </c>
      <c r="O718" s="1359"/>
      <c r="P718" s="1296">
        <v>0.43</v>
      </c>
    </row>
    <row r="719" spans="1:18" ht="13.5" hidden="1" customHeight="1">
      <c r="A719" s="604">
        <v>0</v>
      </c>
      <c r="B719" s="614" t="s">
        <v>8626</v>
      </c>
      <c r="C719" s="140" t="s">
        <v>7361</v>
      </c>
      <c r="D719" s="1445" t="s">
        <v>5825</v>
      </c>
      <c r="E719" s="593"/>
      <c r="F719" s="593" t="s">
        <v>5825</v>
      </c>
      <c r="G719" s="1502" t="s">
        <v>5720</v>
      </c>
      <c r="H719" s="1502"/>
      <c r="I719" s="1322" t="s">
        <v>8173</v>
      </c>
      <c r="J719" s="1322">
        <v>20</v>
      </c>
      <c r="K719" s="1371" t="e">
        <f t="shared" si="24"/>
        <v>#REF!</v>
      </c>
      <c r="L719" s="1396" t="e">
        <f>N719*[2]коеф!$L$7</f>
        <v>#REF!</v>
      </c>
      <c r="M719" s="1396"/>
      <c r="N719" s="1461" t="e">
        <f>#REF!*[2]коеф!$P$36*J719+1.5</f>
        <v>#REF!</v>
      </c>
      <c r="O719" s="1359"/>
    </row>
    <row r="720" spans="1:18" ht="13.5" hidden="1" customHeight="1">
      <c r="A720" s="604">
        <v>0</v>
      </c>
      <c r="B720" s="593" t="s">
        <v>8626</v>
      </c>
      <c r="C720" s="1374" t="s">
        <v>7362</v>
      </c>
      <c r="D720" s="1454" t="s">
        <v>5825</v>
      </c>
      <c r="E720" s="593"/>
      <c r="F720" s="593" t="s">
        <v>5825</v>
      </c>
      <c r="G720" s="1397" t="s">
        <v>5720</v>
      </c>
      <c r="H720" s="1397"/>
      <c r="I720" s="1405" t="s">
        <v>6690</v>
      </c>
      <c r="J720" s="1381">
        <v>20</v>
      </c>
      <c r="K720" s="1378" t="e">
        <f t="shared" si="24"/>
        <v>#REF!</v>
      </c>
      <c r="L720" s="1382" t="e">
        <f>N720*[2]коеф!$L$7</f>
        <v>#REF!</v>
      </c>
      <c r="M720" s="1382"/>
      <c r="N720" s="1383" t="e">
        <f>#REF!*[2]коеф!$P$36*J720+1.5</f>
        <v>#REF!</v>
      </c>
      <c r="O720" s="1359"/>
    </row>
    <row r="721" spans="1:18" ht="13.5" hidden="1" customHeight="1">
      <c r="A721" s="604">
        <v>0</v>
      </c>
      <c r="B721" s="137" t="s">
        <v>8625</v>
      </c>
      <c r="C721" s="137" t="s">
        <v>7363</v>
      </c>
      <c r="D721" s="138" t="s">
        <v>7364</v>
      </c>
      <c r="E721" s="208" t="s">
        <v>7365</v>
      </c>
      <c r="F721" s="1439" t="s">
        <v>7366</v>
      </c>
      <c r="G721" s="1397"/>
      <c r="H721" s="1397"/>
      <c r="I721" s="136" t="s">
        <v>6690</v>
      </c>
      <c r="J721" s="1319">
        <v>30</v>
      </c>
      <c r="K721" s="1357">
        <f t="shared" si="24"/>
        <v>12.79921058</v>
      </c>
      <c r="L721" s="1384">
        <f>N721*[2]коеф!$L$7</f>
        <v>383.97631740000003</v>
      </c>
      <c r="M721" s="1464"/>
      <c r="N721" s="607">
        <f>Q721*[2]коеф!$P$33+0.5</f>
        <v>35.018360000000001</v>
      </c>
      <c r="O721" s="544"/>
      <c r="P721" s="1296">
        <v>15.45</v>
      </c>
      <c r="Q721" s="261">
        <v>16.07</v>
      </c>
    </row>
    <row r="722" spans="1:18" ht="13.5" hidden="1" customHeight="1">
      <c r="A722" s="259">
        <v>0</v>
      </c>
      <c r="B722" s="614" t="s">
        <v>8626</v>
      </c>
      <c r="C722" s="140" t="s">
        <v>7367</v>
      </c>
      <c r="D722" s="1445" t="s">
        <v>7368</v>
      </c>
      <c r="E722" s="614" t="s">
        <v>7369</v>
      </c>
      <c r="F722" s="614" t="s">
        <v>7368</v>
      </c>
      <c r="G722" s="604"/>
      <c r="H722" s="604"/>
      <c r="I722" s="1322" t="s">
        <v>8173</v>
      </c>
      <c r="J722" s="1381">
        <v>50</v>
      </c>
      <c r="K722" s="1371">
        <f t="shared" si="24"/>
        <v>10.658637899999999</v>
      </c>
      <c r="L722" s="1396">
        <f>N722*[2]коеф!$L$7</f>
        <v>532.93189499999994</v>
      </c>
      <c r="M722" s="1382"/>
      <c r="N722" s="1383">
        <f>P722*[2]коеф!$P$36*J722+1.5</f>
        <v>48.602999999999994</v>
      </c>
      <c r="O722" s="1359"/>
      <c r="P722" s="1296">
        <v>0.42</v>
      </c>
    </row>
    <row r="723" spans="1:18" ht="13.5" hidden="1" customHeight="1">
      <c r="A723" s="259">
        <v>0</v>
      </c>
      <c r="B723" s="597" t="s">
        <v>8626</v>
      </c>
      <c r="C723" s="144" t="s">
        <v>7370</v>
      </c>
      <c r="D723" s="1444" t="s">
        <v>7368</v>
      </c>
      <c r="E723" s="597" t="s">
        <v>7369</v>
      </c>
      <c r="F723" s="597" t="s">
        <v>7368</v>
      </c>
      <c r="G723" s="600"/>
      <c r="H723" s="600"/>
      <c r="I723" s="143" t="s">
        <v>6690</v>
      </c>
      <c r="J723" s="1329">
        <v>40</v>
      </c>
      <c r="K723" s="1390">
        <f t="shared" si="24"/>
        <v>13.446269849999998</v>
      </c>
      <c r="L723" s="1391">
        <f>N723*[2]коеф!$L$7</f>
        <v>537.85079399999995</v>
      </c>
      <c r="M723" s="1382"/>
      <c r="N723" s="1383">
        <f>P723*[2]коеф!$P$36*J723+1.5</f>
        <v>49.051600000000001</v>
      </c>
      <c r="O723" s="1359"/>
      <c r="P723" s="1296">
        <v>0.53</v>
      </c>
    </row>
    <row r="724" spans="1:18" ht="13.5" hidden="1" customHeight="1">
      <c r="A724" s="604">
        <v>0</v>
      </c>
      <c r="B724" s="614" t="s">
        <v>8626</v>
      </c>
      <c r="C724" s="140" t="s">
        <v>7371</v>
      </c>
      <c r="D724" s="1445" t="s">
        <v>7372</v>
      </c>
      <c r="E724" s="593"/>
      <c r="F724" s="593" t="s">
        <v>7368</v>
      </c>
      <c r="G724" s="1502" t="s">
        <v>3994</v>
      </c>
      <c r="H724" s="1502"/>
      <c r="I724" s="1322" t="s">
        <v>8173</v>
      </c>
      <c r="J724" s="1322">
        <v>20</v>
      </c>
      <c r="K724" s="1371" t="e">
        <f t="shared" si="24"/>
        <v>#REF!</v>
      </c>
      <c r="L724" s="1396" t="e">
        <f>N724*[2]коеф!$L$7</f>
        <v>#REF!</v>
      </c>
      <c r="M724" s="1396"/>
      <c r="N724" s="1461" t="e">
        <f>#REF!*[2]коеф!$P$36*J724+1.5</f>
        <v>#REF!</v>
      </c>
      <c r="O724" s="1359"/>
    </row>
    <row r="725" spans="1:18" ht="13.5" hidden="1" customHeight="1">
      <c r="A725" s="604">
        <v>0</v>
      </c>
      <c r="B725" s="614" t="s">
        <v>8626</v>
      </c>
      <c r="C725" s="140" t="s">
        <v>7373</v>
      </c>
      <c r="D725" s="1445" t="s">
        <v>5829</v>
      </c>
      <c r="E725" s="593"/>
      <c r="F725" s="593" t="s">
        <v>5829</v>
      </c>
      <c r="G725" s="604"/>
      <c r="H725" s="604"/>
      <c r="I725" s="1322" t="s">
        <v>8173</v>
      </c>
      <c r="J725" s="1322">
        <v>50</v>
      </c>
      <c r="K725" s="1371" t="e">
        <f t="shared" si="24"/>
        <v>#REF!</v>
      </c>
      <c r="L725" s="1396" t="e">
        <f>N725*[2]коеф!$L$7</f>
        <v>#REF!</v>
      </c>
      <c r="M725" s="1396"/>
      <c r="N725" s="1461" t="e">
        <f>#REF!*[2]коеф!$P$36*J725+1.5</f>
        <v>#REF!</v>
      </c>
      <c r="O725" s="1359"/>
    </row>
    <row r="726" spans="1:18" ht="13.5" hidden="1" customHeight="1">
      <c r="A726" s="604">
        <v>0</v>
      </c>
      <c r="B726" s="597" t="s">
        <v>8626</v>
      </c>
      <c r="C726" s="144" t="s">
        <v>7374</v>
      </c>
      <c r="D726" s="1444" t="s">
        <v>5829</v>
      </c>
      <c r="E726" s="593"/>
      <c r="F726" s="593" t="s">
        <v>5829</v>
      </c>
      <c r="G726" s="600"/>
      <c r="H726" s="600"/>
      <c r="I726" s="143" t="s">
        <v>6690</v>
      </c>
      <c r="J726" s="1329">
        <v>40</v>
      </c>
      <c r="K726" s="1390" t="e">
        <f t="shared" si="24"/>
        <v>#REF!</v>
      </c>
      <c r="L726" s="1391" t="e">
        <f>N726*[2]коеф!$L$7</f>
        <v>#REF!</v>
      </c>
      <c r="M726" s="1391"/>
      <c r="N726" s="1438" t="e">
        <f>#REF!*[2]коеф!$P$36*J726+1.5</f>
        <v>#REF!</v>
      </c>
      <c r="O726" s="1359"/>
    </row>
    <row r="727" spans="1:18" ht="13.5" hidden="1" customHeight="1">
      <c r="A727" s="259">
        <v>0</v>
      </c>
      <c r="B727" s="614" t="s">
        <v>8626</v>
      </c>
      <c r="C727" s="140" t="s">
        <v>7375</v>
      </c>
      <c r="D727" s="1445" t="s">
        <v>5829</v>
      </c>
      <c r="E727" s="614" t="s">
        <v>7376</v>
      </c>
      <c r="F727" s="614" t="s">
        <v>5829</v>
      </c>
      <c r="G727" s="1502" t="s">
        <v>5720</v>
      </c>
      <c r="H727" s="1502"/>
      <c r="I727" s="1322" t="s">
        <v>8173</v>
      </c>
      <c r="J727" s="1322">
        <v>20</v>
      </c>
      <c r="K727" s="1371">
        <f t="shared" si="24"/>
        <v>15.087182099999998</v>
      </c>
      <c r="L727" s="1396">
        <f>N727*[2]коеф!$L$7</f>
        <v>301.74364199999997</v>
      </c>
      <c r="M727" s="1382"/>
      <c r="N727" s="1383">
        <f>P727*[2]коеф!$P$36*J727+1.5</f>
        <v>27.518799999999995</v>
      </c>
      <c r="O727" s="1359"/>
      <c r="P727" s="1296">
        <v>0.57999999999999996</v>
      </c>
    </row>
    <row r="728" spans="1:18" ht="13.5" hidden="1" customHeight="1">
      <c r="A728" s="259">
        <v>0</v>
      </c>
      <c r="B728" s="597" t="s">
        <v>8626</v>
      </c>
      <c r="C728" s="144" t="s">
        <v>7377</v>
      </c>
      <c r="D728" s="1444" t="s">
        <v>5829</v>
      </c>
      <c r="E728" s="597" t="s">
        <v>7376</v>
      </c>
      <c r="F728" s="597" t="s">
        <v>5829</v>
      </c>
      <c r="G728" s="1506" t="s">
        <v>5720</v>
      </c>
      <c r="H728" s="1506"/>
      <c r="I728" s="143" t="s">
        <v>6690</v>
      </c>
      <c r="J728" s="1329">
        <v>20</v>
      </c>
      <c r="K728" s="1390">
        <f t="shared" si="24"/>
        <v>18.530411399999998</v>
      </c>
      <c r="L728" s="1391">
        <f>N728*[2]коеф!$L$7</f>
        <v>370.608228</v>
      </c>
      <c r="M728" s="1382"/>
      <c r="N728" s="1383">
        <f>P728*[2]коеф!$P$36*J728+1.5</f>
        <v>33.799199999999999</v>
      </c>
      <c r="O728" s="1359"/>
      <c r="P728" s="1296">
        <v>0.72</v>
      </c>
    </row>
    <row r="729" spans="1:18" ht="13.5" hidden="1" customHeight="1">
      <c r="A729" s="604">
        <v>0</v>
      </c>
      <c r="B729" s="614" t="s">
        <v>8626</v>
      </c>
      <c r="C729" s="140" t="s">
        <v>7378</v>
      </c>
      <c r="D729" s="1445" t="s">
        <v>7379</v>
      </c>
      <c r="E729" s="593" t="s">
        <v>3993</v>
      </c>
      <c r="F729" s="593" t="s">
        <v>7380</v>
      </c>
      <c r="G729" s="604"/>
      <c r="H729" s="604"/>
      <c r="I729" s="139" t="s">
        <v>6690</v>
      </c>
      <c r="J729" s="1322">
        <v>40</v>
      </c>
      <c r="K729" s="1371" t="e">
        <f t="shared" si="24"/>
        <v>#REF!</v>
      </c>
      <c r="L729" s="1396" t="e">
        <f>N729*[2]коеф!$L$7</f>
        <v>#REF!</v>
      </c>
      <c r="M729" s="1396"/>
      <c r="N729" s="1461" t="e">
        <f>#REF!*[2]коеф!$P$36*J729+1.5</f>
        <v>#REF!</v>
      </c>
      <c r="O729" s="1359"/>
    </row>
    <row r="730" spans="1:18" ht="13.5" hidden="1" customHeight="1">
      <c r="A730" s="604">
        <v>0</v>
      </c>
      <c r="B730" s="597" t="s">
        <v>8626</v>
      </c>
      <c r="C730" s="144" t="s">
        <v>7381</v>
      </c>
      <c r="D730" s="1444" t="s">
        <v>7382</v>
      </c>
      <c r="E730" s="593" t="s">
        <v>5863</v>
      </c>
      <c r="F730" s="593" t="s">
        <v>7383</v>
      </c>
      <c r="G730" s="600"/>
      <c r="H730" s="600"/>
      <c r="I730" s="1329" t="s">
        <v>8173</v>
      </c>
      <c r="J730" s="1329">
        <v>50</v>
      </c>
      <c r="K730" s="1390" t="e">
        <f t="shared" si="24"/>
        <v>#REF!</v>
      </c>
      <c r="L730" s="1391" t="e">
        <f>N730*[2]коеф!$L$7</f>
        <v>#REF!</v>
      </c>
      <c r="M730" s="1391"/>
      <c r="N730" s="1438" t="e">
        <f>#REF!*[2]коеф!$P$36*J730+1.5</f>
        <v>#REF!</v>
      </c>
      <c r="O730" s="1359"/>
    </row>
    <row r="731" spans="1:18" ht="13.5" hidden="1" customHeight="1">
      <c r="A731" s="259">
        <v>0</v>
      </c>
      <c r="B731" s="614" t="s">
        <v>8626</v>
      </c>
      <c r="C731" s="140" t="s">
        <v>7384</v>
      </c>
      <c r="D731" s="1445" t="s">
        <v>7382</v>
      </c>
      <c r="E731" s="614" t="s">
        <v>7385</v>
      </c>
      <c r="F731" s="614" t="s">
        <v>7386</v>
      </c>
      <c r="G731" s="604" t="s">
        <v>3997</v>
      </c>
      <c r="H731" s="604"/>
      <c r="I731" s="1322" t="s">
        <v>8173</v>
      </c>
      <c r="J731" s="1322">
        <v>20</v>
      </c>
      <c r="K731" s="1371">
        <f t="shared" si="24"/>
        <v>8.4466684500000007</v>
      </c>
      <c r="L731" s="1396">
        <f>N731*[2]коеф!$L$7</f>
        <v>168.933369</v>
      </c>
      <c r="M731" s="1382"/>
      <c r="N731" s="1383">
        <f>P731*[2]коеф!$P$36*J731+1.5</f>
        <v>15.406600000000001</v>
      </c>
      <c r="O731" s="1359"/>
      <c r="P731" s="1296">
        <v>0.31</v>
      </c>
    </row>
    <row r="732" spans="1:18" ht="13.5" hidden="1" customHeight="1">
      <c r="A732" s="259">
        <v>0</v>
      </c>
      <c r="B732" s="597" t="s">
        <v>8626</v>
      </c>
      <c r="C732" s="144" t="s">
        <v>7387</v>
      </c>
      <c r="D732" s="1444" t="s">
        <v>7379</v>
      </c>
      <c r="E732" s="597" t="s">
        <v>7388</v>
      </c>
      <c r="F732" s="597" t="s">
        <v>7386</v>
      </c>
      <c r="G732" s="600" t="s">
        <v>3997</v>
      </c>
      <c r="H732" s="600"/>
      <c r="I732" s="1329" t="s">
        <v>6690</v>
      </c>
      <c r="J732" s="1381">
        <v>20</v>
      </c>
      <c r="K732" s="1390">
        <f t="shared" si="24"/>
        <v>10.1682831</v>
      </c>
      <c r="L732" s="1391">
        <f>N732*[2]коеф!$L$7</f>
        <v>203.36566200000001</v>
      </c>
      <c r="M732" s="1382"/>
      <c r="N732" s="1383">
        <f>P732*[2]коеф!$P$36*J732+1.5</f>
        <v>18.546800000000001</v>
      </c>
      <c r="O732" s="1359"/>
      <c r="P732" s="1296">
        <v>0.38</v>
      </c>
    </row>
    <row r="733" spans="1:18" ht="13.5" hidden="1" customHeight="1">
      <c r="A733" s="604">
        <v>0</v>
      </c>
      <c r="B733" s="140" t="s">
        <v>8625</v>
      </c>
      <c r="C733" s="140" t="s">
        <v>7389</v>
      </c>
      <c r="D733" s="141" t="s">
        <v>7390</v>
      </c>
      <c r="E733" s="208" t="s">
        <v>7391</v>
      </c>
      <c r="F733" s="1445" t="s">
        <v>7392</v>
      </c>
      <c r="G733" s="595"/>
      <c r="H733" s="595"/>
      <c r="I733" s="139" t="s">
        <v>6690</v>
      </c>
      <c r="J733" s="1322">
        <v>30</v>
      </c>
      <c r="K733" s="1371">
        <f t="shared" si="24"/>
        <v>12.79921058</v>
      </c>
      <c r="L733" s="1396">
        <f>N733*[2]коеф!$L$7</f>
        <v>383.97631740000003</v>
      </c>
      <c r="M733" s="1431"/>
      <c r="N733" s="607">
        <f>Q733*[2]коеф!$P$33+0.5</f>
        <v>35.018360000000001</v>
      </c>
      <c r="O733" s="544"/>
      <c r="P733" s="1296">
        <v>15.45</v>
      </c>
      <c r="Q733" s="261">
        <v>16.07</v>
      </c>
      <c r="R733" s="1297">
        <v>14.93</v>
      </c>
    </row>
    <row r="734" spans="1:18" ht="13.5" hidden="1" customHeight="1">
      <c r="A734" s="604">
        <v>0</v>
      </c>
      <c r="B734" s="144" t="s">
        <v>8625</v>
      </c>
      <c r="C734" s="144" t="s">
        <v>7393</v>
      </c>
      <c r="D734" s="145" t="s">
        <v>7390</v>
      </c>
      <c r="E734" s="208" t="s">
        <v>7391</v>
      </c>
      <c r="F734" s="1445" t="s">
        <v>7392</v>
      </c>
      <c r="G734" s="595"/>
      <c r="H734" s="595"/>
      <c r="I734" s="1329" t="s">
        <v>8173</v>
      </c>
      <c r="J734" s="1329">
        <v>30</v>
      </c>
      <c r="K734" s="1390">
        <f t="shared" si="24"/>
        <v>9.8158533800000001</v>
      </c>
      <c r="L734" s="1391">
        <f>N734*[2]коеф!$L$7</f>
        <v>294.47560140000002</v>
      </c>
      <c r="M734" s="1449"/>
      <c r="N734" s="608">
        <f>Q734*[2]коеф!$P$33+0.5</f>
        <v>26.85596</v>
      </c>
      <c r="O734" s="544"/>
      <c r="P734" s="1296">
        <v>11.61</v>
      </c>
      <c r="Q734" s="261">
        <v>12.27</v>
      </c>
      <c r="R734" s="1297">
        <v>11.84</v>
      </c>
    </row>
    <row r="735" spans="1:18" ht="13.5" hidden="1" customHeight="1">
      <c r="A735" s="259">
        <v>0</v>
      </c>
      <c r="B735" s="614" t="s">
        <v>8626</v>
      </c>
      <c r="C735" s="140" t="s">
        <v>7394</v>
      </c>
      <c r="D735" s="1445" t="s">
        <v>8711</v>
      </c>
      <c r="E735" s="614" t="s">
        <v>7395</v>
      </c>
      <c r="F735" s="614" t="s">
        <v>7396</v>
      </c>
      <c r="G735" s="604" t="s">
        <v>5708</v>
      </c>
      <c r="H735" s="604"/>
      <c r="I735" s="139" t="s">
        <v>6690</v>
      </c>
      <c r="J735" s="1381">
        <v>20</v>
      </c>
      <c r="K735" s="1371">
        <v>4.7063999999999995</v>
      </c>
      <c r="L735" s="1396">
        <f>N735*[2]коеф!$L$7</f>
        <v>528.01299600000004</v>
      </c>
      <c r="M735" s="1382"/>
      <c r="N735" s="1383">
        <f>P735*[2]коеф!$P$36*J735+1.5</f>
        <v>48.154400000000003</v>
      </c>
      <c r="O735" s="1359"/>
      <c r="P735" s="1296">
        <v>1.04</v>
      </c>
    </row>
    <row r="736" spans="1:18" ht="13.5" hidden="1" customHeight="1">
      <c r="A736" s="259">
        <v>0</v>
      </c>
      <c r="B736" s="597" t="s">
        <v>8626</v>
      </c>
      <c r="C736" s="144" t="s">
        <v>7397</v>
      </c>
      <c r="D736" s="1444" t="s">
        <v>8711</v>
      </c>
      <c r="E736" s="597" t="s">
        <v>7395</v>
      </c>
      <c r="F736" s="597" t="s">
        <v>7396</v>
      </c>
      <c r="G736" s="600" t="s">
        <v>5708</v>
      </c>
      <c r="H736" s="600"/>
      <c r="I736" s="1329" t="s">
        <v>8173</v>
      </c>
      <c r="J736" s="1329">
        <v>20</v>
      </c>
      <c r="K736" s="1390">
        <f t="shared" ref="K736:K742" si="25">L736/J736</f>
        <v>24.679035150000001</v>
      </c>
      <c r="L736" s="1391">
        <f>N736*[2]коеф!$L$7</f>
        <v>493.58070300000003</v>
      </c>
      <c r="M736" s="1382"/>
      <c r="N736" s="1383">
        <f>P736*[2]коеф!$P$36*J736+1.5</f>
        <v>45.014200000000002</v>
      </c>
      <c r="O736" s="1359"/>
      <c r="P736" s="1296">
        <v>0.97</v>
      </c>
    </row>
    <row r="737" spans="1:18" ht="13.5" hidden="1" customHeight="1">
      <c r="A737" s="604">
        <v>0</v>
      </c>
      <c r="B737" s="614" t="s">
        <v>8626</v>
      </c>
      <c r="C737" s="140" t="s">
        <v>7398</v>
      </c>
      <c r="D737" s="1445" t="s">
        <v>8711</v>
      </c>
      <c r="E737" s="593" t="s">
        <v>5863</v>
      </c>
      <c r="F737" s="593" t="s">
        <v>7396</v>
      </c>
      <c r="G737" s="604"/>
      <c r="H737" s="604"/>
      <c r="I737" s="1322" t="s">
        <v>8173</v>
      </c>
      <c r="J737" s="1322">
        <v>50</v>
      </c>
      <c r="K737" s="1371" t="e">
        <f t="shared" si="25"/>
        <v>#REF!</v>
      </c>
      <c r="L737" s="1396" t="e">
        <f>N737*[2]коеф!$L$7</f>
        <v>#REF!</v>
      </c>
      <c r="M737" s="1396"/>
      <c r="N737" s="1461" t="e">
        <f>#REF!*[2]коеф!$P$36*J737+1.5</f>
        <v>#REF!</v>
      </c>
      <c r="O737" s="1359"/>
    </row>
    <row r="738" spans="1:18" ht="13.5" hidden="1" customHeight="1">
      <c r="A738" s="604">
        <v>0</v>
      </c>
      <c r="B738" s="597" t="s">
        <v>8626</v>
      </c>
      <c r="C738" s="144" t="s">
        <v>7399</v>
      </c>
      <c r="D738" s="1444" t="s">
        <v>8711</v>
      </c>
      <c r="E738" s="593" t="s">
        <v>3993</v>
      </c>
      <c r="F738" s="593" t="s">
        <v>7396</v>
      </c>
      <c r="G738" s="600"/>
      <c r="H738" s="600"/>
      <c r="I738" s="143" t="s">
        <v>6690</v>
      </c>
      <c r="J738" s="1381">
        <v>40</v>
      </c>
      <c r="K738" s="1390" t="e">
        <f t="shared" si="25"/>
        <v>#REF!</v>
      </c>
      <c r="L738" s="1391" t="e">
        <f>N738*[2]коеф!$L$7</f>
        <v>#REF!</v>
      </c>
      <c r="M738" s="1382"/>
      <c r="N738" s="1383" t="e">
        <f>#REF!*[2]коеф!$P$36*J738+1.5</f>
        <v>#REF!</v>
      </c>
      <c r="O738" s="1359"/>
    </row>
    <row r="739" spans="1:18" ht="13.5" hidden="1" customHeight="1">
      <c r="A739" s="604">
        <v>0</v>
      </c>
      <c r="B739" s="137" t="s">
        <v>8625</v>
      </c>
      <c r="C739" s="137" t="s">
        <v>7400</v>
      </c>
      <c r="D739" s="138" t="s">
        <v>7401</v>
      </c>
      <c r="E739" s="208" t="s">
        <v>3993</v>
      </c>
      <c r="F739" s="1439" t="s">
        <v>7402</v>
      </c>
      <c r="G739" s="600"/>
      <c r="H739" s="600"/>
      <c r="I739" s="136" t="s">
        <v>6690</v>
      </c>
      <c r="J739" s="1319">
        <v>10</v>
      </c>
      <c r="K739" s="1357">
        <f t="shared" si="25"/>
        <v>30.837176520000003</v>
      </c>
      <c r="L739" s="1384">
        <f>N739*[2]коеф!$L$7</f>
        <v>308.37176520000003</v>
      </c>
      <c r="M739" s="1464"/>
      <c r="N739" s="607">
        <f>Q739*[2]коеф!$P$33+0.5</f>
        <v>28.123280000000001</v>
      </c>
      <c r="O739" s="544"/>
      <c r="P739" s="1296">
        <v>12.48</v>
      </c>
      <c r="Q739" s="261">
        <v>12.86</v>
      </c>
      <c r="R739" s="1297">
        <v>6.53</v>
      </c>
    </row>
    <row r="740" spans="1:18" ht="13.5" hidden="1" customHeight="1">
      <c r="A740" s="604">
        <v>0</v>
      </c>
      <c r="B740" s="593" t="s">
        <v>8626</v>
      </c>
      <c r="C740" s="1374" t="s">
        <v>7403</v>
      </c>
      <c r="D740" s="1454" t="s">
        <v>7404</v>
      </c>
      <c r="E740" s="593" t="s">
        <v>5863</v>
      </c>
      <c r="F740" s="593" t="s">
        <v>7405</v>
      </c>
      <c r="G740" s="604"/>
      <c r="H740" s="595"/>
      <c r="I740" s="1381" t="s">
        <v>8173</v>
      </c>
      <c r="J740" s="1381">
        <v>50</v>
      </c>
      <c r="K740" s="1378" t="e">
        <f t="shared" si="25"/>
        <v>#REF!</v>
      </c>
      <c r="L740" s="1382" t="e">
        <f>N740*[2]коеф!$L$7</f>
        <v>#REF!</v>
      </c>
      <c r="M740" s="1382"/>
      <c r="N740" s="1383" t="e">
        <f>#REF!*[2]коеф!$P$36*J740+1.5</f>
        <v>#REF!</v>
      </c>
      <c r="O740" s="1359"/>
    </row>
    <row r="741" spans="1:18" ht="13.5" hidden="1" customHeight="1">
      <c r="A741" s="604">
        <v>0</v>
      </c>
      <c r="B741" s="597" t="s">
        <v>8626</v>
      </c>
      <c r="C741" s="144" t="s">
        <v>7406</v>
      </c>
      <c r="D741" s="1444" t="s">
        <v>7404</v>
      </c>
      <c r="E741" s="593" t="s">
        <v>3993</v>
      </c>
      <c r="F741" s="593" t="s">
        <v>7405</v>
      </c>
      <c r="G741" s="600"/>
      <c r="H741" s="600"/>
      <c r="I741" s="143" t="s">
        <v>6690</v>
      </c>
      <c r="J741" s="1329">
        <v>40</v>
      </c>
      <c r="K741" s="1390" t="e">
        <f t="shared" si="25"/>
        <v>#REF!</v>
      </c>
      <c r="L741" s="1391" t="e">
        <f>N741*[2]коеф!$L$7</f>
        <v>#REF!</v>
      </c>
      <c r="M741" s="1391"/>
      <c r="N741" s="1438" t="e">
        <f>#REF!*[2]коеф!$P$36*J741+1.5</f>
        <v>#REF!</v>
      </c>
      <c r="O741" s="1359"/>
    </row>
    <row r="742" spans="1:18" ht="13.5" hidden="1" customHeight="1">
      <c r="A742" s="259">
        <v>0</v>
      </c>
      <c r="B742" s="614" t="s">
        <v>8626</v>
      </c>
      <c r="C742" s="140" t="s">
        <v>7407</v>
      </c>
      <c r="D742" s="1445" t="s">
        <v>7404</v>
      </c>
      <c r="E742" s="614" t="s">
        <v>7408</v>
      </c>
      <c r="F742" s="614" t="s">
        <v>7405</v>
      </c>
      <c r="G742" s="604" t="s">
        <v>5530</v>
      </c>
      <c r="H742" s="604"/>
      <c r="I742" s="1322" t="s">
        <v>8173</v>
      </c>
      <c r="J742" s="1322">
        <v>20</v>
      </c>
      <c r="K742" s="1371">
        <f t="shared" si="25"/>
        <v>8.4466684500000007</v>
      </c>
      <c r="L742" s="1396">
        <f>N742*[2]коеф!$L$7</f>
        <v>168.933369</v>
      </c>
      <c r="M742" s="1382"/>
      <c r="N742" s="1383">
        <f>P742*[2]коеф!$P$36*J742+1.5</f>
        <v>15.406600000000001</v>
      </c>
      <c r="O742" s="1359"/>
      <c r="P742" s="1296">
        <v>0.31</v>
      </c>
    </row>
    <row r="743" spans="1:18" ht="13.5" hidden="1" customHeight="1">
      <c r="A743" s="259">
        <v>0</v>
      </c>
      <c r="B743" s="597" t="s">
        <v>8626</v>
      </c>
      <c r="C743" s="144" t="s">
        <v>7409</v>
      </c>
      <c r="D743" s="1444" t="s">
        <v>7404</v>
      </c>
      <c r="E743" s="597" t="s">
        <v>7408</v>
      </c>
      <c r="F743" s="597" t="s">
        <v>7405</v>
      </c>
      <c r="G743" s="600" t="s">
        <v>5530</v>
      </c>
      <c r="H743" s="600"/>
      <c r="I743" s="143" t="s">
        <v>6690</v>
      </c>
      <c r="J743" s="1381">
        <v>20</v>
      </c>
      <c r="K743" s="1390">
        <v>4.7063999999999995</v>
      </c>
      <c r="L743" s="1391">
        <f>N743*[2]коеф!$L$7</f>
        <v>203.36566200000001</v>
      </c>
      <c r="M743" s="1382"/>
      <c r="N743" s="1383">
        <f>P743*[2]коеф!$P$36*J743+1.5</f>
        <v>18.546800000000001</v>
      </c>
      <c r="O743" s="1359"/>
      <c r="P743" s="1296">
        <v>0.38</v>
      </c>
    </row>
    <row r="744" spans="1:18" ht="13.5" hidden="1" customHeight="1">
      <c r="A744" s="604">
        <v>0</v>
      </c>
      <c r="B744" s="137" t="s">
        <v>8625</v>
      </c>
      <c r="C744" s="137" t="s">
        <v>7410</v>
      </c>
      <c r="D744" s="138" t="s">
        <v>7411</v>
      </c>
      <c r="E744" s="208" t="s">
        <v>7412</v>
      </c>
      <c r="F744" s="1439" t="s">
        <v>7413</v>
      </c>
      <c r="G744" s="541"/>
      <c r="H744" s="541"/>
      <c r="I744" s="259" t="s">
        <v>8173</v>
      </c>
      <c r="J744" s="1319">
        <v>30</v>
      </c>
      <c r="K744" s="1357">
        <f t="shared" ref="K744:K756" si="26">L744/J744</f>
        <v>9.8158533800000001</v>
      </c>
      <c r="L744" s="1384">
        <f>N744*[2]коеф!$L$7</f>
        <v>294.47560140000002</v>
      </c>
      <c r="M744" s="1464"/>
      <c r="N744" s="607">
        <f>Q744*[2]коеф!$P$33+0.5</f>
        <v>26.85596</v>
      </c>
      <c r="O744" s="544"/>
      <c r="P744" s="1296">
        <v>11.61</v>
      </c>
      <c r="Q744" s="261">
        <v>12.27</v>
      </c>
      <c r="R744" s="1297">
        <v>11.84</v>
      </c>
    </row>
    <row r="745" spans="1:18" ht="13.5" hidden="1" customHeight="1">
      <c r="A745" s="604">
        <v>0</v>
      </c>
      <c r="B745" s="540" t="s">
        <v>8622</v>
      </c>
      <c r="C745" s="1420" t="s">
        <v>7414</v>
      </c>
      <c r="D745" s="1564" t="s">
        <v>5807</v>
      </c>
      <c r="E745" s="593" t="s">
        <v>5835</v>
      </c>
      <c r="F745" s="593" t="s">
        <v>7415</v>
      </c>
      <c r="G745" s="541"/>
      <c r="H745" s="541"/>
      <c r="I745" s="541" t="s">
        <v>8173</v>
      </c>
      <c r="J745" s="1423">
        <v>25</v>
      </c>
      <c r="K745" s="1565" t="e">
        <f t="shared" si="26"/>
        <v>#REF!</v>
      </c>
      <c r="L745" s="543" t="e">
        <f>N745*[2]коеф!$L$7</f>
        <v>#REF!</v>
      </c>
      <c r="M745" s="543"/>
      <c r="N745" s="1316" t="e">
        <f>#REF!*[2]коеф!$P$67*J745+1.5</f>
        <v>#REF!</v>
      </c>
      <c r="O745" s="1316"/>
      <c r="P745" s="1400"/>
    </row>
    <row r="746" spans="1:18" ht="13.5" hidden="1" customHeight="1">
      <c r="A746" s="604">
        <v>0</v>
      </c>
      <c r="B746" s="540" t="s">
        <v>8622</v>
      </c>
      <c r="C746" s="1420" t="s">
        <v>7416</v>
      </c>
      <c r="D746" s="1564" t="s">
        <v>5807</v>
      </c>
      <c r="E746" s="593" t="s">
        <v>5808</v>
      </c>
      <c r="F746" s="593" t="s">
        <v>7415</v>
      </c>
      <c r="G746" s="541"/>
      <c r="H746" s="541"/>
      <c r="I746" s="541" t="s">
        <v>6690</v>
      </c>
      <c r="J746" s="1423">
        <v>25</v>
      </c>
      <c r="K746" s="1565" t="e">
        <f t="shared" si="26"/>
        <v>#REF!</v>
      </c>
      <c r="L746" s="543" t="e">
        <f>N746*[2]коеф!$L$7</f>
        <v>#REF!</v>
      </c>
      <c r="M746" s="543"/>
      <c r="N746" s="1316" t="e">
        <f>#REF!*[2]коеф!$P$67*J746+1.5</f>
        <v>#REF!</v>
      </c>
      <c r="O746" s="1316"/>
      <c r="P746" s="1400"/>
    </row>
    <row r="747" spans="1:18" ht="13.5" hidden="1" customHeight="1">
      <c r="A747" s="604">
        <v>0</v>
      </c>
      <c r="B747" s="540" t="s">
        <v>8622</v>
      </c>
      <c r="C747" s="1420" t="s">
        <v>7417</v>
      </c>
      <c r="D747" s="687" t="s">
        <v>5812</v>
      </c>
      <c r="E747" s="593" t="s">
        <v>7418</v>
      </c>
      <c r="F747" s="593" t="s">
        <v>7419</v>
      </c>
      <c r="G747" s="1422"/>
      <c r="H747" s="1422"/>
      <c r="I747" s="541" t="s">
        <v>8173</v>
      </c>
      <c r="J747" s="1423">
        <v>25</v>
      </c>
      <c r="K747" s="1565" t="e">
        <f t="shared" si="26"/>
        <v>#REF!</v>
      </c>
      <c r="L747" s="543" t="e">
        <f>N747*[2]коеф!$L$7</f>
        <v>#REF!</v>
      </c>
      <c r="M747" s="543"/>
      <c r="N747" s="1316" t="e">
        <f>#REF!*[2]коеф!$P$67*J747+1.5</f>
        <v>#REF!</v>
      </c>
      <c r="O747" s="1316"/>
      <c r="P747" s="1400"/>
    </row>
    <row r="748" spans="1:18" ht="13.5" hidden="1" customHeight="1">
      <c r="A748" s="604">
        <v>0</v>
      </c>
      <c r="B748" s="540" t="s">
        <v>8622</v>
      </c>
      <c r="C748" s="1420" t="s">
        <v>7420</v>
      </c>
      <c r="D748" s="687" t="s">
        <v>5817</v>
      </c>
      <c r="E748" s="593" t="s">
        <v>7421</v>
      </c>
      <c r="F748" s="593" t="s">
        <v>7422</v>
      </c>
      <c r="G748" s="1422"/>
      <c r="H748" s="1422"/>
      <c r="I748" s="541" t="s">
        <v>8173</v>
      </c>
      <c r="J748" s="1423">
        <v>25</v>
      </c>
      <c r="K748" s="1565" t="e">
        <f t="shared" si="26"/>
        <v>#REF!</v>
      </c>
      <c r="L748" s="543" t="e">
        <f>N748*[2]коеф!$L$7</f>
        <v>#REF!</v>
      </c>
      <c r="M748" s="543"/>
      <c r="N748" s="1316" t="e">
        <f>#REF!*[2]коеф!$P$67*J748+1.5</f>
        <v>#REF!</v>
      </c>
      <c r="O748" s="1316"/>
      <c r="P748" s="1400"/>
    </row>
    <row r="749" spans="1:18" ht="13.5" hidden="1" customHeight="1">
      <c r="A749" s="604">
        <v>0</v>
      </c>
      <c r="B749" s="540" t="s">
        <v>8622</v>
      </c>
      <c r="C749" s="1420" t="s">
        <v>7423</v>
      </c>
      <c r="D749" s="687" t="s">
        <v>5817</v>
      </c>
      <c r="E749" s="593" t="s">
        <v>7424</v>
      </c>
      <c r="F749" s="593" t="s">
        <v>7422</v>
      </c>
      <c r="G749" s="1422"/>
      <c r="H749" s="1422"/>
      <c r="I749" s="541" t="s">
        <v>6690</v>
      </c>
      <c r="J749" s="1423">
        <v>25</v>
      </c>
      <c r="K749" s="1565" t="e">
        <f t="shared" si="26"/>
        <v>#REF!</v>
      </c>
      <c r="L749" s="543" t="e">
        <f>N749*[2]коеф!$L$7</f>
        <v>#REF!</v>
      </c>
      <c r="M749" s="543"/>
      <c r="N749" s="1316" t="e">
        <f>#REF!*[2]коеф!$P$67*J749+1.5</f>
        <v>#REF!</v>
      </c>
      <c r="O749" s="1316"/>
      <c r="P749" s="1400"/>
    </row>
    <row r="750" spans="1:18" ht="13.5" hidden="1" customHeight="1">
      <c r="A750" s="604">
        <v>0</v>
      </c>
      <c r="B750" s="540" t="s">
        <v>8622</v>
      </c>
      <c r="C750" s="1420" t="s">
        <v>7425</v>
      </c>
      <c r="D750" s="687" t="s">
        <v>5819</v>
      </c>
      <c r="E750" s="593" t="s">
        <v>7426</v>
      </c>
      <c r="F750" s="593" t="s">
        <v>7427</v>
      </c>
      <c r="G750" s="1422"/>
      <c r="H750" s="1422"/>
      <c r="I750" s="541" t="s">
        <v>8173</v>
      </c>
      <c r="J750" s="1423">
        <v>25</v>
      </c>
      <c r="K750" s="1565" t="e">
        <f t="shared" si="26"/>
        <v>#REF!</v>
      </c>
      <c r="L750" s="543" t="e">
        <f>N750*[2]коеф!$L$7</f>
        <v>#REF!</v>
      </c>
      <c r="M750" s="543"/>
      <c r="N750" s="1316" t="e">
        <f>#REF!*[2]коеф!$P$67*J750+1.5</f>
        <v>#REF!</v>
      </c>
      <c r="O750" s="1316"/>
      <c r="P750" s="1400"/>
    </row>
    <row r="751" spans="1:18" s="261" customFormat="1" ht="13.5" hidden="1" customHeight="1">
      <c r="A751" s="604">
        <v>0</v>
      </c>
      <c r="B751" s="540" t="s">
        <v>8622</v>
      </c>
      <c r="C751" s="1420" t="s">
        <v>7428</v>
      </c>
      <c r="D751" s="687" t="s">
        <v>5819</v>
      </c>
      <c r="E751" s="593" t="s">
        <v>7429</v>
      </c>
      <c r="F751" s="593" t="s">
        <v>7427</v>
      </c>
      <c r="G751" s="1422"/>
      <c r="H751" s="1422"/>
      <c r="I751" s="541" t="s">
        <v>6690</v>
      </c>
      <c r="J751" s="1423">
        <v>25</v>
      </c>
      <c r="K751" s="1565" t="e">
        <f t="shared" si="26"/>
        <v>#REF!</v>
      </c>
      <c r="L751" s="543" t="e">
        <f>N751*[2]коеф!$L$7</f>
        <v>#REF!</v>
      </c>
      <c r="M751" s="543"/>
      <c r="N751" s="1316" t="e">
        <f>#REF!*[2]коеф!$P$67*J751+1.5</f>
        <v>#REF!</v>
      </c>
      <c r="O751" s="1316"/>
      <c r="P751" s="1400"/>
      <c r="R751" s="1312"/>
    </row>
    <row r="752" spans="1:18" s="261" customFormat="1" ht="13.5" hidden="1" customHeight="1">
      <c r="A752" s="604">
        <v>0</v>
      </c>
      <c r="B752" s="540" t="s">
        <v>8622</v>
      </c>
      <c r="C752" s="1420" t="s">
        <v>7430</v>
      </c>
      <c r="D752" s="1564" t="s">
        <v>5823</v>
      </c>
      <c r="E752" s="593" t="s">
        <v>7431</v>
      </c>
      <c r="F752" s="593" t="s">
        <v>7432</v>
      </c>
      <c r="G752" s="1422"/>
      <c r="H752" s="1422"/>
      <c r="I752" s="541" t="s">
        <v>8173</v>
      </c>
      <c r="J752" s="1423">
        <v>25</v>
      </c>
      <c r="K752" s="1565" t="e">
        <f t="shared" si="26"/>
        <v>#REF!</v>
      </c>
      <c r="L752" s="543" t="e">
        <f>N752*[2]коеф!$L$7</f>
        <v>#REF!</v>
      </c>
      <c r="M752" s="543"/>
      <c r="N752" s="1316" t="e">
        <f>#REF!*[2]коеф!$P$67*J752+1.5</f>
        <v>#REF!</v>
      </c>
      <c r="O752" s="1316"/>
      <c r="P752" s="1400"/>
      <c r="R752" s="1312"/>
    </row>
    <row r="753" spans="1:18" s="261" customFormat="1" ht="13.5" hidden="1" customHeight="1">
      <c r="A753" s="604">
        <v>0</v>
      </c>
      <c r="B753" s="540" t="s">
        <v>8622</v>
      </c>
      <c r="C753" s="1420" t="s">
        <v>7433</v>
      </c>
      <c r="D753" s="1564" t="s">
        <v>5823</v>
      </c>
      <c r="E753" s="593" t="s">
        <v>7434</v>
      </c>
      <c r="F753" s="593" t="s">
        <v>7432</v>
      </c>
      <c r="G753" s="1422"/>
      <c r="H753" s="1422"/>
      <c r="I753" s="541" t="s">
        <v>6690</v>
      </c>
      <c r="J753" s="1423">
        <v>25</v>
      </c>
      <c r="K753" s="1565" t="e">
        <f t="shared" si="26"/>
        <v>#REF!</v>
      </c>
      <c r="L753" s="543" t="e">
        <f>N753*[2]коеф!$L$7</f>
        <v>#REF!</v>
      </c>
      <c r="M753" s="543"/>
      <c r="N753" s="1316" t="e">
        <f>#REF!*[2]коеф!$P$67*J753+1.5</f>
        <v>#REF!</v>
      </c>
      <c r="O753" s="1316"/>
      <c r="P753" s="1400"/>
      <c r="R753" s="1312"/>
    </row>
    <row r="754" spans="1:18" s="261" customFormat="1" ht="13.5" hidden="1" customHeight="1">
      <c r="A754" s="604">
        <v>0</v>
      </c>
      <c r="B754" s="540" t="s">
        <v>8622</v>
      </c>
      <c r="C754" s="1420" t="s">
        <v>7435</v>
      </c>
      <c r="D754" s="1564" t="s">
        <v>7324</v>
      </c>
      <c r="E754" s="593" t="s">
        <v>7436</v>
      </c>
      <c r="F754" s="593" t="s">
        <v>7326</v>
      </c>
      <c r="G754" s="1422"/>
      <c r="H754" s="1422"/>
      <c r="I754" s="541" t="s">
        <v>8173</v>
      </c>
      <c r="J754" s="1423">
        <v>25</v>
      </c>
      <c r="K754" s="1565" t="e">
        <f t="shared" si="26"/>
        <v>#REF!</v>
      </c>
      <c r="L754" s="543" t="e">
        <f>N754*[2]коеф!$L$7</f>
        <v>#REF!</v>
      </c>
      <c r="M754" s="543"/>
      <c r="N754" s="1316" t="e">
        <f>#REF!*[2]коеф!$P$67*J754+1.5</f>
        <v>#REF!</v>
      </c>
      <c r="O754" s="1316"/>
      <c r="P754" s="1400"/>
      <c r="R754" s="1312"/>
    </row>
    <row r="755" spans="1:18" s="261" customFormat="1" ht="13.5" hidden="1" customHeight="1">
      <c r="A755" s="604">
        <v>0</v>
      </c>
      <c r="B755" s="540" t="s">
        <v>8622</v>
      </c>
      <c r="C755" s="1420" t="s">
        <v>7437</v>
      </c>
      <c r="D755" s="1564" t="s">
        <v>7324</v>
      </c>
      <c r="E755" s="593" t="s">
        <v>7438</v>
      </c>
      <c r="F755" s="593" t="s">
        <v>7326</v>
      </c>
      <c r="G755" s="1422"/>
      <c r="H755" s="1422"/>
      <c r="I755" s="541" t="s">
        <v>6690</v>
      </c>
      <c r="J755" s="1423">
        <v>25</v>
      </c>
      <c r="K755" s="1565" t="e">
        <f t="shared" si="26"/>
        <v>#REF!</v>
      </c>
      <c r="L755" s="543" t="e">
        <f>N755*[2]коеф!$L$7</f>
        <v>#REF!</v>
      </c>
      <c r="M755" s="543"/>
      <c r="N755" s="1316" t="e">
        <f>#REF!*[2]коеф!$P$67*J755+1.5</f>
        <v>#REF!</v>
      </c>
      <c r="O755" s="1316"/>
      <c r="P755" s="1400"/>
      <c r="R755" s="1312"/>
    </row>
    <row r="756" spans="1:18" s="261" customFormat="1" ht="13.5" hidden="1" customHeight="1">
      <c r="A756" s="604">
        <v>0</v>
      </c>
      <c r="B756" s="540" t="s">
        <v>8622</v>
      </c>
      <c r="C756" s="1420" t="s">
        <v>7439</v>
      </c>
      <c r="D756" s="1564" t="s">
        <v>7440</v>
      </c>
      <c r="E756" s="593" t="s">
        <v>7441</v>
      </c>
      <c r="F756" s="593" t="s">
        <v>7442</v>
      </c>
      <c r="G756" s="1422"/>
      <c r="H756" s="1422"/>
      <c r="I756" s="541" t="s">
        <v>6690</v>
      </c>
      <c r="J756" s="1423">
        <v>25</v>
      </c>
      <c r="K756" s="1565" t="e">
        <f t="shared" si="26"/>
        <v>#REF!</v>
      </c>
      <c r="L756" s="543" t="e">
        <f>N756*[2]коеф!$L$7</f>
        <v>#REF!</v>
      </c>
      <c r="M756" s="543"/>
      <c r="N756" s="1316" t="e">
        <f>#REF!*[2]коеф!$P$67*J756+1.5</f>
        <v>#REF!</v>
      </c>
      <c r="O756" s="1316"/>
      <c r="P756" s="1400"/>
      <c r="R756" s="1312"/>
    </row>
    <row r="757" spans="1:18" s="261" customFormat="1" ht="13.5" hidden="1" customHeight="1">
      <c r="A757" s="604">
        <v>0</v>
      </c>
      <c r="B757" s="256" t="s">
        <v>8626</v>
      </c>
      <c r="C757" s="137" t="s">
        <v>7443</v>
      </c>
      <c r="D757" s="1439" t="s">
        <v>7444</v>
      </c>
      <c r="E757" s="593" t="s">
        <v>7445</v>
      </c>
      <c r="F757" s="593" t="s">
        <v>7444</v>
      </c>
      <c r="G757" s="259"/>
      <c r="H757" s="259"/>
      <c r="I757" s="136" t="s">
        <v>6690</v>
      </c>
      <c r="J757" s="1319">
        <v>20</v>
      </c>
      <c r="K757" s="1357">
        <v>4.7063999999999995</v>
      </c>
      <c r="L757" s="1384" t="e">
        <f>N757*[2]коеф!$L$7</f>
        <v>#REF!</v>
      </c>
      <c r="M757" s="1384"/>
      <c r="N757" s="1358" t="e">
        <f>#REF!*[2]коеф!$P$36*J757+1.5</f>
        <v>#REF!</v>
      </c>
      <c r="O757" s="1359"/>
      <c r="P757" s="1296"/>
      <c r="R757" s="1312"/>
    </row>
    <row r="758" spans="1:18" s="261" customFormat="1" ht="13.5" hidden="1" customHeight="1">
      <c r="A758" s="604">
        <v>0</v>
      </c>
      <c r="B758" s="256" t="s">
        <v>8626</v>
      </c>
      <c r="C758" s="137" t="s">
        <v>7446</v>
      </c>
      <c r="D758" s="1439" t="s">
        <v>7447</v>
      </c>
      <c r="E758" s="593" t="s">
        <v>7448</v>
      </c>
      <c r="F758" s="593" t="s">
        <v>7447</v>
      </c>
      <c r="G758" s="259"/>
      <c r="H758" s="259"/>
      <c r="I758" s="136" t="s">
        <v>6690</v>
      </c>
      <c r="J758" s="1319">
        <v>20</v>
      </c>
      <c r="K758" s="1357">
        <v>4.7063999999999995</v>
      </c>
      <c r="L758" s="1384" t="e">
        <f>N758*[2]коеф!$L$7</f>
        <v>#REF!</v>
      </c>
      <c r="M758" s="1384"/>
      <c r="N758" s="1358" t="e">
        <f>#REF!*[2]коеф!$P$36*J758+1.5</f>
        <v>#REF!</v>
      </c>
      <c r="O758" s="1359"/>
      <c r="P758" s="1296"/>
      <c r="R758" s="1312"/>
    </row>
    <row r="759" spans="1:18" s="261" customFormat="1" ht="13.5" hidden="1" customHeight="1">
      <c r="A759" s="604">
        <v>0</v>
      </c>
      <c r="B759" s="256" t="s">
        <v>8626</v>
      </c>
      <c r="C759" s="137" t="s">
        <v>7449</v>
      </c>
      <c r="D759" s="1439" t="s">
        <v>7450</v>
      </c>
      <c r="E759" s="593" t="s">
        <v>7451</v>
      </c>
      <c r="F759" s="593" t="s">
        <v>7450</v>
      </c>
      <c r="G759" s="259"/>
      <c r="H759" s="259"/>
      <c r="I759" s="136" t="s">
        <v>6690</v>
      </c>
      <c r="J759" s="1319">
        <v>20</v>
      </c>
      <c r="K759" s="1357">
        <v>4.7063999999999995</v>
      </c>
      <c r="L759" s="1384" t="e">
        <f>N759*[2]коеф!$L$7</f>
        <v>#REF!</v>
      </c>
      <c r="M759" s="1384"/>
      <c r="N759" s="1358" t="e">
        <f>#REF!*[2]коеф!$P$36*J759+1.5</f>
        <v>#REF!</v>
      </c>
      <c r="O759" s="1359"/>
      <c r="P759" s="1296"/>
      <c r="R759" s="1312"/>
    </row>
    <row r="760" spans="1:18" s="261" customFormat="1" ht="13.5" hidden="1" customHeight="1">
      <c r="A760" s="604">
        <v>0</v>
      </c>
      <c r="B760" s="256" t="s">
        <v>8626</v>
      </c>
      <c r="C760" s="137" t="s">
        <v>7452</v>
      </c>
      <c r="D760" s="1439" t="s">
        <v>7453</v>
      </c>
      <c r="E760" s="593"/>
      <c r="F760" s="593" t="s">
        <v>7453</v>
      </c>
      <c r="G760" s="259"/>
      <c r="H760" s="259"/>
      <c r="I760" s="136" t="s">
        <v>6690</v>
      </c>
      <c r="J760" s="1319">
        <v>20</v>
      </c>
      <c r="K760" s="1357">
        <v>4.7063999999999995</v>
      </c>
      <c r="L760" s="1384">
        <f>N760*[2]коеф!$L$7</f>
        <v>1438.009311</v>
      </c>
      <c r="M760" s="1396"/>
      <c r="N760" s="1461">
        <f>P760*[2]коеф!$P$36+1.5</f>
        <v>131.1454</v>
      </c>
      <c r="O760" s="1359"/>
      <c r="P760" s="1296">
        <v>57.8</v>
      </c>
      <c r="R760" s="1312"/>
    </row>
    <row r="761" spans="1:18" s="261" customFormat="1" ht="13.5" hidden="1" customHeight="1">
      <c r="A761" s="259">
        <v>0</v>
      </c>
      <c r="B761" s="137" t="s">
        <v>8625</v>
      </c>
      <c r="C761" s="137" t="s">
        <v>7454</v>
      </c>
      <c r="D761" s="138" t="s">
        <v>7455</v>
      </c>
      <c r="E761" s="208" t="s">
        <v>7456</v>
      </c>
      <c r="F761" s="1439" t="s">
        <v>7455</v>
      </c>
      <c r="G761" s="1566"/>
      <c r="H761" s="1566"/>
      <c r="I761" s="136" t="s">
        <v>6690</v>
      </c>
      <c r="J761" s="1319">
        <v>10</v>
      </c>
      <c r="K761" s="1390">
        <f>L761/J761</f>
        <v>60.796363559999996</v>
      </c>
      <c r="L761" s="1384">
        <f>N761*[2]коеф!$L$7</f>
        <v>607.96363559999998</v>
      </c>
      <c r="M761" s="1464"/>
      <c r="N761" s="607">
        <f>Q761*[2]коеф!$P$33+0.5</f>
        <v>55.445839999999997</v>
      </c>
      <c r="O761" s="544"/>
      <c r="P761" s="1296">
        <v>24.64</v>
      </c>
      <c r="Q761" s="261">
        <v>25.58</v>
      </c>
      <c r="R761" s="1312"/>
    </row>
    <row r="762" spans="1:18" s="261" customFormat="1" ht="13.5" hidden="1" customHeight="1">
      <c r="A762" s="259">
        <v>0</v>
      </c>
      <c r="B762" s="137" t="s">
        <v>8625</v>
      </c>
      <c r="C762" s="137" t="s">
        <v>7457</v>
      </c>
      <c r="D762" s="138" t="s">
        <v>7458</v>
      </c>
      <c r="E762" s="208" t="s">
        <v>7459</v>
      </c>
      <c r="F762" s="1439" t="s">
        <v>7460</v>
      </c>
      <c r="G762" s="1566"/>
      <c r="H762" s="1566"/>
      <c r="I762" s="136" t="s">
        <v>6690</v>
      </c>
      <c r="J762" s="1319">
        <v>10</v>
      </c>
      <c r="K762" s="1390">
        <f>L762/J762</f>
        <v>60.796363559999996</v>
      </c>
      <c r="L762" s="1384">
        <f>N762*[2]коеф!$L$7</f>
        <v>607.96363559999998</v>
      </c>
      <c r="M762" s="1464"/>
      <c r="N762" s="607">
        <f>Q762*[2]коеф!$P$33+0.5</f>
        <v>55.445839999999997</v>
      </c>
      <c r="O762" s="544"/>
      <c r="P762" s="1296">
        <v>24.64</v>
      </c>
      <c r="Q762" s="261">
        <v>25.58</v>
      </c>
      <c r="R762" s="1312"/>
    </row>
    <row r="763" spans="1:18" s="261" customFormat="1" ht="27" hidden="1" customHeight="1">
      <c r="A763" s="604">
        <v>0</v>
      </c>
      <c r="B763" s="137" t="s">
        <v>8625</v>
      </c>
      <c r="C763" s="137" t="s">
        <v>7461</v>
      </c>
      <c r="D763" s="138" t="s">
        <v>7462</v>
      </c>
      <c r="E763" s="208" t="s">
        <v>7463</v>
      </c>
      <c r="F763" s="1439" t="s">
        <v>7462</v>
      </c>
      <c r="G763" s="1566"/>
      <c r="H763" s="1566"/>
      <c r="I763" s="136" t="s">
        <v>6690</v>
      </c>
      <c r="J763" s="1319">
        <v>10</v>
      </c>
      <c r="K763" s="1390">
        <f>L763/J763</f>
        <v>103.35630929999999</v>
      </c>
      <c r="L763" s="1384">
        <f>N763*[2]коеф!$L$7</f>
        <v>1033.563093</v>
      </c>
      <c r="M763" s="1464"/>
      <c r="N763" s="607">
        <f>Q763*[2]коеф!$P$33+0.5</f>
        <v>94.260199999999998</v>
      </c>
      <c r="O763" s="544"/>
      <c r="P763" s="1296">
        <v>42.14</v>
      </c>
      <c r="Q763" s="261">
        <v>43.65</v>
      </c>
      <c r="R763" s="1312">
        <v>42.03</v>
      </c>
    </row>
    <row r="764" spans="1:18" s="261" customFormat="1" ht="27" hidden="1" customHeight="1">
      <c r="A764" s="604">
        <v>0</v>
      </c>
      <c r="B764" s="137" t="s">
        <v>8625</v>
      </c>
      <c r="C764" s="137" t="s">
        <v>7464</v>
      </c>
      <c r="D764" s="138" t="s">
        <v>7462</v>
      </c>
      <c r="E764" s="208" t="s">
        <v>7465</v>
      </c>
      <c r="F764" s="1439" t="s">
        <v>7462</v>
      </c>
      <c r="G764" s="1566"/>
      <c r="H764" s="1566"/>
      <c r="I764" s="136" t="s">
        <v>6690</v>
      </c>
      <c r="J764" s="1319">
        <v>30</v>
      </c>
      <c r="K764" s="1390">
        <f>L764/J764</f>
        <v>101.27930438000001</v>
      </c>
      <c r="L764" s="1384">
        <f>N764*[2]коеф!$L$7</f>
        <v>3038.3791314000005</v>
      </c>
      <c r="M764" s="1464"/>
      <c r="N764" s="567">
        <f>Q764*[2]коеф!$P$33+0.5</f>
        <v>277.09796000000006</v>
      </c>
      <c r="O764" s="544"/>
      <c r="P764" s="1296">
        <v>124.38000000000001</v>
      </c>
      <c r="Q764" s="261">
        <v>128.77000000000001</v>
      </c>
      <c r="R764" s="1312">
        <v>121.49</v>
      </c>
    </row>
    <row r="765" spans="1:18" s="261" customFormat="1" ht="13.5" hidden="1" customHeight="1">
      <c r="A765" s="259">
        <v>0</v>
      </c>
      <c r="B765" s="256" t="s">
        <v>8626</v>
      </c>
      <c r="C765" s="137" t="s">
        <v>7466</v>
      </c>
      <c r="D765" s="1439" t="s">
        <v>7467</v>
      </c>
      <c r="E765" s="256" t="s">
        <v>7468</v>
      </c>
      <c r="F765" s="256" t="s">
        <v>7467</v>
      </c>
      <c r="G765" s="1518" t="s">
        <v>7469</v>
      </c>
      <c r="H765" s="2315"/>
      <c r="I765" s="1567"/>
      <c r="J765" s="1319">
        <v>25</v>
      </c>
      <c r="K765" s="1357">
        <v>4.7063999999999995</v>
      </c>
      <c r="L765" s="1384">
        <f>N765*[2]коеф!$L$7</f>
        <v>895.70069624999985</v>
      </c>
      <c r="M765" s="1391"/>
      <c r="N765" s="1438">
        <f>P765*[2]коеф!$P$36*J765+1.5</f>
        <v>81.687249999999992</v>
      </c>
      <c r="O765" s="1359"/>
      <c r="P765" s="1296">
        <v>1.43</v>
      </c>
      <c r="R765" s="1312"/>
    </row>
    <row r="766" spans="1:18" ht="13.5" hidden="1" customHeight="1">
      <c r="A766" s="259">
        <v>0</v>
      </c>
      <c r="B766" s="256" t="s">
        <v>8626</v>
      </c>
      <c r="C766" s="137" t="s">
        <v>7470</v>
      </c>
      <c r="D766" s="1439" t="s">
        <v>7471</v>
      </c>
      <c r="E766" s="256" t="s">
        <v>7472</v>
      </c>
      <c r="F766" s="256" t="s">
        <v>7471</v>
      </c>
      <c r="G766" s="1518" t="s">
        <v>7469</v>
      </c>
      <c r="H766" s="2315"/>
      <c r="I766" s="1567"/>
      <c r="J766" s="1319">
        <v>25</v>
      </c>
      <c r="K766" s="1357">
        <v>4.7063999999999995</v>
      </c>
      <c r="L766" s="1384">
        <f>N766*[2]коеф!$L$7</f>
        <v>1252.3208737499999</v>
      </c>
      <c r="M766" s="1384"/>
      <c r="N766" s="1358">
        <f>P766*[2]коеф!$P$36*J766+1.5</f>
        <v>114.21074999999999</v>
      </c>
      <c r="O766" s="1359"/>
      <c r="P766" s="1296">
        <v>2.0099999999999998</v>
      </c>
    </row>
    <row r="767" spans="1:18" ht="13.5" hidden="1" customHeight="1">
      <c r="A767" s="259">
        <v>0</v>
      </c>
      <c r="B767" s="256" t="s">
        <v>8626</v>
      </c>
      <c r="C767" s="137" t="s">
        <v>7473</v>
      </c>
      <c r="D767" s="1439" t="s">
        <v>7474</v>
      </c>
      <c r="E767" s="256" t="s">
        <v>7475</v>
      </c>
      <c r="F767" s="256" t="s">
        <v>7474</v>
      </c>
      <c r="G767" s="1518" t="s">
        <v>7469</v>
      </c>
      <c r="H767" s="2315"/>
      <c r="I767" s="1567"/>
      <c r="J767" s="1319">
        <v>25</v>
      </c>
      <c r="K767" s="1357">
        <v>4.7063999999999995</v>
      </c>
      <c r="L767" s="1384">
        <f>N767*[2]коеф!$L$7</f>
        <v>1719.6162787499998</v>
      </c>
      <c r="M767" s="1384"/>
      <c r="N767" s="1358">
        <f>P767*[2]коеф!$P$36*J767+1.5</f>
        <v>156.82774999999998</v>
      </c>
      <c r="O767" s="1359"/>
      <c r="P767" s="1296">
        <v>2.77</v>
      </c>
    </row>
    <row r="768" spans="1:18" ht="13.5" hidden="1" customHeight="1">
      <c r="A768" s="259">
        <v>0</v>
      </c>
      <c r="B768" s="256" t="s">
        <v>8626</v>
      </c>
      <c r="C768" s="137" t="s">
        <v>7476</v>
      </c>
      <c r="D768" s="1439" t="s">
        <v>7477</v>
      </c>
      <c r="E768" s="256" t="s">
        <v>7478</v>
      </c>
      <c r="F768" s="256" t="s">
        <v>7477</v>
      </c>
      <c r="G768" s="1518" t="s">
        <v>7469</v>
      </c>
      <c r="H768" s="2315"/>
      <c r="I768" s="1567"/>
      <c r="J768" s="1319">
        <v>25</v>
      </c>
      <c r="K768" s="1357">
        <v>4.7063999999999995</v>
      </c>
      <c r="L768" s="1384">
        <f>N768*[2]коеф!$L$7</f>
        <v>2039.34471375</v>
      </c>
      <c r="M768" s="1384"/>
      <c r="N768" s="1358">
        <f>P768*[2]коеф!$P$36*J768+1.5</f>
        <v>185.98675</v>
      </c>
      <c r="O768" s="1359"/>
      <c r="P768" s="1296">
        <v>3.29</v>
      </c>
    </row>
    <row r="769" spans="1:18" ht="14.25" thickBot="1">
      <c r="A769" s="541"/>
      <c r="B769" s="540"/>
      <c r="D769" s="1365"/>
      <c r="E769" s="540"/>
      <c r="F769" s="540"/>
      <c r="G769" s="541"/>
      <c r="H769" s="541"/>
      <c r="J769" s="1315"/>
    </row>
    <row r="770" spans="1:18" ht="24" thickBot="1">
      <c r="A770" s="88" t="s">
        <v>8692</v>
      </c>
      <c r="B770" s="2247" t="s">
        <v>10706</v>
      </c>
      <c r="C770" s="2247"/>
      <c r="D770" s="2247"/>
      <c r="E770" s="2237"/>
      <c r="F770" s="2237"/>
      <c r="G770" s="2247"/>
      <c r="H770" s="2247"/>
      <c r="I770" s="2343"/>
      <c r="J770" s="2343"/>
      <c r="K770" s="2247"/>
      <c r="L770" s="2425"/>
      <c r="M770" s="2247"/>
      <c r="N770" s="2425"/>
    </row>
    <row r="771" spans="1:18">
      <c r="A771" s="604">
        <v>1</v>
      </c>
      <c r="B771" s="256" t="s">
        <v>8625</v>
      </c>
      <c r="C771" s="140" t="s">
        <v>10305</v>
      </c>
      <c r="D771" s="805" t="s">
        <v>10673</v>
      </c>
      <c r="E771" s="805" t="s">
        <v>10303</v>
      </c>
      <c r="F771" s="593"/>
      <c r="G771" s="618"/>
      <c r="H771" s="2273" t="s">
        <v>10456</v>
      </c>
      <c r="I771" s="2132" t="s">
        <v>10469</v>
      </c>
      <c r="J771" s="2132">
        <v>30</v>
      </c>
      <c r="K771" s="2310" t="e">
        <f t="shared" ref="K771:K779" si="27">L771/J771</f>
        <v>#REF!</v>
      </c>
      <c r="L771" s="2426" t="e">
        <f>N771*#REF!</f>
        <v>#REF!</v>
      </c>
      <c r="M771" s="2270"/>
      <c r="N771" s="2426" t="e">
        <f>R771*#REF!+2</f>
        <v>#REF!</v>
      </c>
      <c r="O771" s="1359"/>
      <c r="R771" s="1297">
        <v>46.43</v>
      </c>
    </row>
    <row r="772" spans="1:18">
      <c r="A772" s="604">
        <v>1</v>
      </c>
      <c r="B772" s="256" t="s">
        <v>8625</v>
      </c>
      <c r="C772" s="140" t="s">
        <v>10304</v>
      </c>
      <c r="D772" s="805" t="s">
        <v>10673</v>
      </c>
      <c r="E772" s="805" t="s">
        <v>10303</v>
      </c>
      <c r="F772" s="593"/>
      <c r="G772" s="618"/>
      <c r="H772" s="2273" t="s">
        <v>10456</v>
      </c>
      <c r="I772" s="2132" t="s">
        <v>10469</v>
      </c>
      <c r="J772" s="2132">
        <v>1</v>
      </c>
      <c r="K772" s="2310" t="e">
        <f t="shared" si="27"/>
        <v>#REF!</v>
      </c>
      <c r="L772" s="2426" t="e">
        <f>N772*#REF!</f>
        <v>#REF!</v>
      </c>
      <c r="M772" s="2270"/>
      <c r="N772" s="2426" t="e">
        <f>R772*#REF!</f>
        <v>#REF!</v>
      </c>
      <c r="O772" s="1359"/>
      <c r="R772" s="1297">
        <v>1.43</v>
      </c>
    </row>
    <row r="773" spans="1:18">
      <c r="A773" s="604">
        <v>1</v>
      </c>
      <c r="B773" s="256" t="s">
        <v>8625</v>
      </c>
      <c r="C773" s="140" t="s">
        <v>10302</v>
      </c>
      <c r="D773" s="805" t="s">
        <v>10674</v>
      </c>
      <c r="E773" s="805" t="s">
        <v>10300</v>
      </c>
      <c r="F773" s="593"/>
      <c r="G773" s="618"/>
      <c r="H773" s="2273" t="s">
        <v>10456</v>
      </c>
      <c r="I773" s="2132" t="s">
        <v>10469</v>
      </c>
      <c r="J773" s="2132">
        <v>30</v>
      </c>
      <c r="K773" s="2310" t="e">
        <f t="shared" si="27"/>
        <v>#REF!</v>
      </c>
      <c r="L773" s="2426" t="e">
        <f>N773*#REF!</f>
        <v>#REF!</v>
      </c>
      <c r="M773" s="2270"/>
      <c r="N773" s="2426" t="e">
        <f>R773*#REF!+2</f>
        <v>#REF!</v>
      </c>
      <c r="O773" s="1359"/>
      <c r="R773" s="1297">
        <v>57.69</v>
      </c>
    </row>
    <row r="774" spans="1:18">
      <c r="A774" s="604">
        <v>1</v>
      </c>
      <c r="B774" s="256" t="s">
        <v>8625</v>
      </c>
      <c r="C774" s="140" t="s">
        <v>10301</v>
      </c>
      <c r="D774" s="805" t="s">
        <v>10674</v>
      </c>
      <c r="E774" s="805" t="s">
        <v>10300</v>
      </c>
      <c r="F774" s="593"/>
      <c r="G774" s="618"/>
      <c r="H774" s="2273" t="s">
        <v>10456</v>
      </c>
      <c r="I774" s="2132" t="s">
        <v>10469</v>
      </c>
      <c r="J774" s="2132">
        <v>1</v>
      </c>
      <c r="K774" s="2310" t="e">
        <f t="shared" si="27"/>
        <v>#REF!</v>
      </c>
      <c r="L774" s="2426" t="e">
        <f>N774*#REF!</f>
        <v>#REF!</v>
      </c>
      <c r="M774" s="2270"/>
      <c r="N774" s="2426" t="e">
        <f>R774*#REF!</f>
        <v>#REF!</v>
      </c>
      <c r="O774" s="1359"/>
      <c r="R774" s="1297">
        <v>1.8</v>
      </c>
    </row>
    <row r="775" spans="1:18">
      <c r="A775" s="604">
        <v>1</v>
      </c>
      <c r="B775" s="256" t="s">
        <v>8625</v>
      </c>
      <c r="C775" s="140" t="s">
        <v>10299</v>
      </c>
      <c r="D775" s="805" t="s">
        <v>10675</v>
      </c>
      <c r="E775" s="805" t="s">
        <v>10297</v>
      </c>
      <c r="F775" s="593"/>
      <c r="G775" s="618"/>
      <c r="H775" s="2273" t="s">
        <v>10456</v>
      </c>
      <c r="I775" s="2132" t="s">
        <v>10469</v>
      </c>
      <c r="J775" s="2132">
        <v>30</v>
      </c>
      <c r="K775" s="2310" t="e">
        <f t="shared" si="27"/>
        <v>#REF!</v>
      </c>
      <c r="L775" s="2426" t="e">
        <f>N775*#REF!</f>
        <v>#REF!</v>
      </c>
      <c r="M775" s="2270"/>
      <c r="N775" s="2426" t="e">
        <f>R775*#REF!+2</f>
        <v>#REF!</v>
      </c>
      <c r="O775" s="1359"/>
      <c r="R775" s="1297">
        <v>68.95</v>
      </c>
    </row>
    <row r="776" spans="1:18">
      <c r="A776" s="604">
        <v>1</v>
      </c>
      <c r="B776" s="256" t="s">
        <v>8625</v>
      </c>
      <c r="C776" s="140" t="s">
        <v>10298</v>
      </c>
      <c r="D776" s="805" t="s">
        <v>10675</v>
      </c>
      <c r="E776" s="805" t="s">
        <v>10297</v>
      </c>
      <c r="F776" s="593"/>
      <c r="G776" s="618"/>
      <c r="H776" s="2273" t="s">
        <v>10456</v>
      </c>
      <c r="I776" s="2132" t="s">
        <v>10469</v>
      </c>
      <c r="J776" s="2132">
        <v>1</v>
      </c>
      <c r="K776" s="2310" t="e">
        <f t="shared" si="27"/>
        <v>#REF!</v>
      </c>
      <c r="L776" s="2426" t="e">
        <f>N776*#REF!</f>
        <v>#REF!</v>
      </c>
      <c r="M776" s="2270"/>
      <c r="N776" s="2426" t="e">
        <f>R776*#REF!</f>
        <v>#REF!</v>
      </c>
      <c r="O776" s="1359"/>
      <c r="R776" s="1297">
        <v>2.16</v>
      </c>
    </row>
    <row r="777" spans="1:18">
      <c r="A777" s="604">
        <v>1</v>
      </c>
      <c r="B777" s="256" t="s">
        <v>8625</v>
      </c>
      <c r="C777" s="140" t="s">
        <v>10260</v>
      </c>
      <c r="D777" s="805" t="s">
        <v>10676</v>
      </c>
      <c r="E777" s="805" t="s">
        <v>10258</v>
      </c>
      <c r="F777" s="593"/>
      <c r="G777" s="618"/>
      <c r="H777" s="2273" t="s">
        <v>10456</v>
      </c>
      <c r="I777" s="2132" t="s">
        <v>10469</v>
      </c>
      <c r="J777" s="2132">
        <v>30</v>
      </c>
      <c r="K777" s="2310" t="e">
        <f t="shared" si="27"/>
        <v>#REF!</v>
      </c>
      <c r="L777" s="2426" t="e">
        <f>N777*#REF!</f>
        <v>#REF!</v>
      </c>
      <c r="M777" s="2270"/>
      <c r="N777" s="2426" t="e">
        <f>R777*#REF!+2</f>
        <v>#REF!</v>
      </c>
      <c r="O777" s="1359"/>
      <c r="R777" s="1297">
        <v>68.95</v>
      </c>
    </row>
    <row r="778" spans="1:18">
      <c r="A778" s="604">
        <v>1</v>
      </c>
      <c r="B778" s="256" t="s">
        <v>8625</v>
      </c>
      <c r="C778" s="140" t="s">
        <v>10259</v>
      </c>
      <c r="D778" s="805" t="s">
        <v>10676</v>
      </c>
      <c r="E778" s="805" t="s">
        <v>10258</v>
      </c>
      <c r="F778" s="593"/>
      <c r="G778" s="618"/>
      <c r="H778" s="2273" t="s">
        <v>10456</v>
      </c>
      <c r="I778" s="2132" t="s">
        <v>10469</v>
      </c>
      <c r="J778" s="2132">
        <v>1</v>
      </c>
      <c r="K778" s="2310" t="e">
        <f t="shared" si="27"/>
        <v>#REF!</v>
      </c>
      <c r="L778" s="2426" t="e">
        <f>N778*#REF!</f>
        <v>#REF!</v>
      </c>
      <c r="M778" s="2270"/>
      <c r="N778" s="2426" t="e">
        <f>R778*#REF!</f>
        <v>#REF!</v>
      </c>
      <c r="O778" s="1359"/>
      <c r="R778" s="1297">
        <v>2.16</v>
      </c>
    </row>
    <row r="779" spans="1:18">
      <c r="A779" s="604">
        <v>1</v>
      </c>
      <c r="B779" s="256" t="s">
        <v>8625</v>
      </c>
      <c r="C779" s="140" t="s">
        <v>10257</v>
      </c>
      <c r="D779" s="805" t="s">
        <v>10677</v>
      </c>
      <c r="E779" s="805" t="s">
        <v>10255</v>
      </c>
      <c r="F779" s="593"/>
      <c r="G779" s="618"/>
      <c r="H779" s="2273" t="s">
        <v>10456</v>
      </c>
      <c r="I779" s="2132" t="s">
        <v>10469</v>
      </c>
      <c r="J779" s="2132">
        <v>30</v>
      </c>
      <c r="K779" s="2310" t="e">
        <f t="shared" si="27"/>
        <v>#REF!</v>
      </c>
      <c r="L779" s="2426" t="e">
        <f>N779*#REF!</f>
        <v>#REF!</v>
      </c>
      <c r="M779" s="2270"/>
      <c r="N779" s="2426" t="e">
        <f>R779*#REF!+2</f>
        <v>#REF!</v>
      </c>
      <c r="O779" s="1359"/>
      <c r="R779" s="1297">
        <v>80.209999999999994</v>
      </c>
    </row>
    <row r="780" spans="1:18">
      <c r="A780" s="604">
        <v>1</v>
      </c>
      <c r="B780" s="256" t="s">
        <v>8625</v>
      </c>
      <c r="C780" s="140" t="s">
        <v>10256</v>
      </c>
      <c r="D780" s="805" t="s">
        <v>10677</v>
      </c>
      <c r="E780" s="805" t="s">
        <v>10255</v>
      </c>
      <c r="F780" s="593"/>
      <c r="G780" s="618"/>
      <c r="H780" s="2273" t="s">
        <v>10456</v>
      </c>
      <c r="I780" s="2132" t="s">
        <v>10469</v>
      </c>
      <c r="J780" s="2132">
        <v>1</v>
      </c>
      <c r="K780" s="2310" t="e">
        <f t="shared" ref="K780:K811" si="28">L780/J780</f>
        <v>#REF!</v>
      </c>
      <c r="L780" s="2426" t="e">
        <f>N780*#REF!</f>
        <v>#REF!</v>
      </c>
      <c r="M780" s="2270"/>
      <c r="N780" s="2426" t="e">
        <f>R780*#REF!</f>
        <v>#REF!</v>
      </c>
      <c r="O780" s="1359"/>
      <c r="R780" s="1297">
        <v>2.52</v>
      </c>
    </row>
    <row r="781" spans="1:18">
      <c r="A781" s="604">
        <v>1</v>
      </c>
      <c r="B781" s="256" t="s">
        <v>8625</v>
      </c>
      <c r="C781" s="140" t="s">
        <v>10254</v>
      </c>
      <c r="D781" s="805" t="s">
        <v>10689</v>
      </c>
      <c r="E781" s="805" t="s">
        <v>10252</v>
      </c>
      <c r="F781" s="593"/>
      <c r="G781" s="618"/>
      <c r="H781" s="2273" t="s">
        <v>10456</v>
      </c>
      <c r="I781" s="2132" t="s">
        <v>10469</v>
      </c>
      <c r="J781" s="2132">
        <v>30</v>
      </c>
      <c r="K781" s="2310" t="e">
        <f t="shared" si="28"/>
        <v>#REF!</v>
      </c>
      <c r="L781" s="2426" t="e">
        <f>N781*#REF!</f>
        <v>#REF!</v>
      </c>
      <c r="M781" s="2270"/>
      <c r="N781" s="2426" t="e">
        <f>R781*#REF!+2</f>
        <v>#REF!</v>
      </c>
      <c r="O781" s="1359"/>
      <c r="R781" s="1297">
        <v>80.209999999999994</v>
      </c>
    </row>
    <row r="782" spans="1:18">
      <c r="A782" s="604">
        <v>1</v>
      </c>
      <c r="B782" s="256" t="s">
        <v>8625</v>
      </c>
      <c r="C782" s="140" t="s">
        <v>10253</v>
      </c>
      <c r="D782" s="805" t="s">
        <v>10689</v>
      </c>
      <c r="E782" s="805" t="s">
        <v>10252</v>
      </c>
      <c r="F782" s="593"/>
      <c r="G782" s="618"/>
      <c r="H782" s="2273" t="s">
        <v>10456</v>
      </c>
      <c r="I782" s="2132" t="s">
        <v>10469</v>
      </c>
      <c r="J782" s="2132">
        <v>1</v>
      </c>
      <c r="K782" s="2310" t="e">
        <f t="shared" si="28"/>
        <v>#REF!</v>
      </c>
      <c r="L782" s="2426" t="e">
        <f>N782*#REF!</f>
        <v>#REF!</v>
      </c>
      <c r="M782" s="2270"/>
      <c r="N782" s="2426" t="e">
        <f>R782*#REF!</f>
        <v>#REF!</v>
      </c>
      <c r="O782" s="1359"/>
      <c r="R782" s="1297">
        <v>2.52</v>
      </c>
    </row>
    <row r="783" spans="1:18">
      <c r="A783" s="604">
        <v>1</v>
      </c>
      <c r="B783" s="256" t="s">
        <v>8625</v>
      </c>
      <c r="C783" s="140" t="s">
        <v>10251</v>
      </c>
      <c r="D783" s="805" t="s">
        <v>10678</v>
      </c>
      <c r="E783" s="805" t="s">
        <v>10249</v>
      </c>
      <c r="F783" s="593"/>
      <c r="G783" s="618"/>
      <c r="H783" s="2273" t="s">
        <v>10456</v>
      </c>
      <c r="I783" s="2132" t="s">
        <v>10469</v>
      </c>
      <c r="J783" s="2132">
        <v>30</v>
      </c>
      <c r="K783" s="2310" t="e">
        <f t="shared" si="28"/>
        <v>#REF!</v>
      </c>
      <c r="L783" s="2426" t="e">
        <f>N783*#REF!</f>
        <v>#REF!</v>
      </c>
      <c r="M783" s="2270"/>
      <c r="N783" s="2426" t="e">
        <f>R783*#REF!+2</f>
        <v>#REF!</v>
      </c>
      <c r="O783" s="1359"/>
      <c r="R783" s="1297">
        <v>80.209999999999994</v>
      </c>
    </row>
    <row r="784" spans="1:18">
      <c r="A784" s="604">
        <v>1</v>
      </c>
      <c r="B784" s="256" t="s">
        <v>8625</v>
      </c>
      <c r="C784" s="140" t="s">
        <v>10250</v>
      </c>
      <c r="D784" s="805" t="s">
        <v>10678</v>
      </c>
      <c r="E784" s="805" t="s">
        <v>10249</v>
      </c>
      <c r="F784" s="593"/>
      <c r="G784" s="618"/>
      <c r="H784" s="2273" t="s">
        <v>10456</v>
      </c>
      <c r="I784" s="2132" t="s">
        <v>10469</v>
      </c>
      <c r="J784" s="2132">
        <v>1</v>
      </c>
      <c r="K784" s="2310" t="e">
        <f t="shared" si="28"/>
        <v>#REF!</v>
      </c>
      <c r="L784" s="2426" t="e">
        <f>N784*#REF!</f>
        <v>#REF!</v>
      </c>
      <c r="M784" s="2270"/>
      <c r="N784" s="2426" t="e">
        <f>R784*#REF!</f>
        <v>#REF!</v>
      </c>
      <c r="O784" s="1359"/>
      <c r="R784" s="1297">
        <v>2.52</v>
      </c>
    </row>
    <row r="785" spans="1:18" ht="25.5">
      <c r="A785" s="604">
        <v>1</v>
      </c>
      <c r="B785" s="256" t="s">
        <v>8625</v>
      </c>
      <c r="C785" s="140" t="s">
        <v>7464</v>
      </c>
      <c r="D785" s="805" t="s">
        <v>10679</v>
      </c>
      <c r="E785" s="805" t="s">
        <v>10246</v>
      </c>
      <c r="F785" s="593"/>
      <c r="G785" s="618"/>
      <c r="H785" s="2273" t="s">
        <v>10456</v>
      </c>
      <c r="I785" s="2132" t="s">
        <v>10469</v>
      </c>
      <c r="J785" s="2132">
        <v>30</v>
      </c>
      <c r="K785" s="2310" t="e">
        <f t="shared" si="28"/>
        <v>#REF!</v>
      </c>
      <c r="L785" s="2426" t="e">
        <f>N785*#REF!</f>
        <v>#REF!</v>
      </c>
      <c r="M785" s="2270"/>
      <c r="N785" s="2426" t="e">
        <f>R785*#REF!+2</f>
        <v>#REF!</v>
      </c>
      <c r="O785" s="1359"/>
      <c r="R785" s="1297">
        <v>121.49</v>
      </c>
    </row>
    <row r="786" spans="1:18" ht="25.5">
      <c r="A786" s="604">
        <v>1</v>
      </c>
      <c r="B786" s="256" t="s">
        <v>8625</v>
      </c>
      <c r="C786" s="140" t="s">
        <v>10248</v>
      </c>
      <c r="D786" s="805" t="s">
        <v>10679</v>
      </c>
      <c r="E786" s="805" t="s">
        <v>10246</v>
      </c>
      <c r="F786" s="593"/>
      <c r="G786" s="618"/>
      <c r="H786" s="2273" t="s">
        <v>10456</v>
      </c>
      <c r="I786" s="2132" t="s">
        <v>10469</v>
      </c>
      <c r="J786" s="2132">
        <v>10</v>
      </c>
      <c r="K786" s="2310" t="e">
        <f t="shared" si="28"/>
        <v>#REF!</v>
      </c>
      <c r="L786" s="2426" t="e">
        <f>N786*#REF!</f>
        <v>#REF!</v>
      </c>
      <c r="M786" s="2270"/>
      <c r="N786" s="2426" t="e">
        <f>R786*#REF!+2</f>
        <v>#REF!</v>
      </c>
      <c r="O786" s="1359"/>
      <c r="R786" s="1297">
        <v>42.03</v>
      </c>
    </row>
    <row r="787" spans="1:18" ht="25.5">
      <c r="A787" s="604">
        <v>1</v>
      </c>
      <c r="B787" s="256" t="s">
        <v>8625</v>
      </c>
      <c r="C787" s="140" t="s">
        <v>10247</v>
      </c>
      <c r="D787" s="805" t="s">
        <v>10679</v>
      </c>
      <c r="E787" s="805" t="s">
        <v>10246</v>
      </c>
      <c r="F787" s="593"/>
      <c r="G787" s="618"/>
      <c r="H787" s="2273" t="s">
        <v>10456</v>
      </c>
      <c r="I787" s="2132" t="s">
        <v>10469</v>
      </c>
      <c r="J787" s="2132">
        <v>1</v>
      </c>
      <c r="K787" s="2310" t="e">
        <f t="shared" si="28"/>
        <v>#REF!</v>
      </c>
      <c r="L787" s="2426" t="e">
        <f>N787*#REF!</f>
        <v>#REF!</v>
      </c>
      <c r="M787" s="2270"/>
      <c r="N787" s="2426" t="e">
        <f>R787*#REF!</f>
        <v>#REF!</v>
      </c>
      <c r="O787" s="1359"/>
      <c r="R787" s="1297">
        <v>3.85</v>
      </c>
    </row>
    <row r="788" spans="1:18" ht="25.5">
      <c r="A788" s="604">
        <v>1</v>
      </c>
      <c r="B788" s="256" t="s">
        <v>8625</v>
      </c>
      <c r="C788" s="140" t="s">
        <v>10245</v>
      </c>
      <c r="D788" s="805" t="s">
        <v>10680</v>
      </c>
      <c r="E788" s="805" t="s">
        <v>10242</v>
      </c>
      <c r="F788" s="593"/>
      <c r="G788" s="618"/>
      <c r="H788" s="2273" t="s">
        <v>10456</v>
      </c>
      <c r="I788" s="2132" t="s">
        <v>10469</v>
      </c>
      <c r="J788" s="2132">
        <v>30</v>
      </c>
      <c r="K788" s="2310" t="e">
        <f t="shared" si="28"/>
        <v>#REF!</v>
      </c>
      <c r="L788" s="2426" t="e">
        <f>N788*#REF!</f>
        <v>#REF!</v>
      </c>
      <c r="M788" s="2270"/>
      <c r="N788" s="2426" t="e">
        <f>R788*#REF!+2</f>
        <v>#REF!</v>
      </c>
      <c r="O788" s="1359"/>
      <c r="R788" s="1297">
        <v>121.49</v>
      </c>
    </row>
    <row r="789" spans="1:18" ht="25.5">
      <c r="A789" s="604">
        <v>1</v>
      </c>
      <c r="B789" s="256" t="s">
        <v>8625</v>
      </c>
      <c r="C789" s="140" t="s">
        <v>10244</v>
      </c>
      <c r="D789" s="805" t="s">
        <v>10680</v>
      </c>
      <c r="E789" s="805" t="s">
        <v>10242</v>
      </c>
      <c r="F789" s="593"/>
      <c r="G789" s="618"/>
      <c r="H789" s="2273" t="s">
        <v>10456</v>
      </c>
      <c r="I789" s="2132" t="s">
        <v>10469</v>
      </c>
      <c r="J789" s="2132">
        <v>10</v>
      </c>
      <c r="K789" s="2310" t="e">
        <f t="shared" si="28"/>
        <v>#REF!</v>
      </c>
      <c r="L789" s="2426" t="e">
        <f>N789*#REF!</f>
        <v>#REF!</v>
      </c>
      <c r="M789" s="2270"/>
      <c r="N789" s="2426" t="e">
        <f>R789*#REF!+2</f>
        <v>#REF!</v>
      </c>
      <c r="O789" s="1359"/>
      <c r="R789" s="1297">
        <v>42.05</v>
      </c>
    </row>
    <row r="790" spans="1:18" ht="25.5">
      <c r="A790" s="604">
        <v>1</v>
      </c>
      <c r="B790" s="256" t="s">
        <v>8625</v>
      </c>
      <c r="C790" s="140" t="s">
        <v>10243</v>
      </c>
      <c r="D790" s="805" t="s">
        <v>10680</v>
      </c>
      <c r="E790" s="805" t="s">
        <v>10242</v>
      </c>
      <c r="F790" s="593"/>
      <c r="G790" s="618"/>
      <c r="H790" s="2273" t="s">
        <v>10456</v>
      </c>
      <c r="I790" s="2132" t="s">
        <v>10469</v>
      </c>
      <c r="J790" s="2132">
        <v>1</v>
      </c>
      <c r="K790" s="2310" t="e">
        <f t="shared" si="28"/>
        <v>#REF!</v>
      </c>
      <c r="L790" s="2426" t="e">
        <f>N790*#REF!</f>
        <v>#REF!</v>
      </c>
      <c r="M790" s="2270"/>
      <c r="N790" s="2426" t="e">
        <f>R790*#REF!</f>
        <v>#REF!</v>
      </c>
      <c r="O790" s="1359"/>
      <c r="R790" s="1297">
        <v>3.85</v>
      </c>
    </row>
    <row r="791" spans="1:18" ht="25.5">
      <c r="A791" s="604">
        <v>1</v>
      </c>
      <c r="B791" s="256" t="s">
        <v>8625</v>
      </c>
      <c r="C791" s="140" t="s">
        <v>10241</v>
      </c>
      <c r="D791" s="805" t="s">
        <v>10681</v>
      </c>
      <c r="E791" s="805" t="s">
        <v>10239</v>
      </c>
      <c r="F791" s="593"/>
      <c r="G791" s="618"/>
      <c r="H791" s="2273" t="s">
        <v>10456</v>
      </c>
      <c r="I791" s="2132" t="s">
        <v>10469</v>
      </c>
      <c r="J791" s="2132">
        <v>30</v>
      </c>
      <c r="K791" s="2310" t="e">
        <f t="shared" si="28"/>
        <v>#REF!</v>
      </c>
      <c r="L791" s="2426" t="e">
        <f>N791*#REF!</f>
        <v>#REF!</v>
      </c>
      <c r="M791" s="2270"/>
      <c r="N791" s="2426" t="e">
        <f>R791*#REF!+2</f>
        <v>#REF!</v>
      </c>
      <c r="O791" s="1359"/>
      <c r="R791" s="1297">
        <v>121.49</v>
      </c>
    </row>
    <row r="792" spans="1:18" ht="25.5">
      <c r="A792" s="604">
        <v>1</v>
      </c>
      <c r="B792" s="256" t="s">
        <v>8625</v>
      </c>
      <c r="C792" s="140" t="s">
        <v>10240</v>
      </c>
      <c r="D792" s="805" t="s">
        <v>10681</v>
      </c>
      <c r="E792" s="805" t="s">
        <v>10239</v>
      </c>
      <c r="F792" s="593"/>
      <c r="G792" s="618"/>
      <c r="H792" s="2273" t="s">
        <v>10456</v>
      </c>
      <c r="I792" s="2132" t="s">
        <v>10469</v>
      </c>
      <c r="J792" s="2132">
        <v>1</v>
      </c>
      <c r="K792" s="2310" t="e">
        <f t="shared" si="28"/>
        <v>#REF!</v>
      </c>
      <c r="L792" s="2426" t="e">
        <f>N792*#REF!</f>
        <v>#REF!</v>
      </c>
      <c r="M792" s="2270"/>
      <c r="N792" s="2426" t="e">
        <f>R792*#REF!</f>
        <v>#REF!</v>
      </c>
      <c r="O792" s="1359"/>
      <c r="R792" s="1297">
        <v>3.85</v>
      </c>
    </row>
    <row r="793" spans="1:18" ht="25.5">
      <c r="A793" s="604">
        <v>1</v>
      </c>
      <c r="B793" s="256" t="s">
        <v>8625</v>
      </c>
      <c r="C793" s="140" t="s">
        <v>10238</v>
      </c>
      <c r="D793" s="805" t="s">
        <v>10682</v>
      </c>
      <c r="E793" s="805" t="s">
        <v>10236</v>
      </c>
      <c r="F793" s="593"/>
      <c r="G793" s="618"/>
      <c r="H793" s="2273" t="s">
        <v>10456</v>
      </c>
      <c r="I793" s="2132" t="s">
        <v>10469</v>
      </c>
      <c r="J793" s="2132">
        <v>30</v>
      </c>
      <c r="K793" s="2310" t="e">
        <f t="shared" si="28"/>
        <v>#REF!</v>
      </c>
      <c r="L793" s="2426" t="e">
        <f>N793*#REF!</f>
        <v>#REF!</v>
      </c>
      <c r="M793" s="2270"/>
      <c r="N793" s="2426" t="e">
        <f>R793*#REF!+2</f>
        <v>#REF!</v>
      </c>
      <c r="O793" s="1359"/>
      <c r="R793" s="1297">
        <v>121.49</v>
      </c>
    </row>
    <row r="794" spans="1:18" ht="25.5">
      <c r="A794" s="604">
        <v>1</v>
      </c>
      <c r="B794" s="256" t="s">
        <v>8625</v>
      </c>
      <c r="C794" s="140" t="s">
        <v>10237</v>
      </c>
      <c r="D794" s="805" t="s">
        <v>10682</v>
      </c>
      <c r="E794" s="805" t="s">
        <v>10236</v>
      </c>
      <c r="F794" s="593"/>
      <c r="G794" s="618"/>
      <c r="H794" s="2273" t="s">
        <v>10456</v>
      </c>
      <c r="I794" s="2132" t="s">
        <v>10469</v>
      </c>
      <c r="J794" s="2132">
        <v>1</v>
      </c>
      <c r="K794" s="2310" t="e">
        <f t="shared" si="28"/>
        <v>#REF!</v>
      </c>
      <c r="L794" s="2426" t="e">
        <f>N794*#REF!</f>
        <v>#REF!</v>
      </c>
      <c r="M794" s="2270"/>
      <c r="N794" s="2426" t="e">
        <f>R794*#REF!</f>
        <v>#REF!</v>
      </c>
      <c r="O794" s="1359"/>
      <c r="R794" s="1297">
        <v>3.85</v>
      </c>
    </row>
    <row r="795" spans="1:18" ht="25.5">
      <c r="A795" s="604">
        <v>1</v>
      </c>
      <c r="B795" s="256" t="s">
        <v>8625</v>
      </c>
      <c r="C795" s="140" t="s">
        <v>10235</v>
      </c>
      <c r="D795" s="805" t="s">
        <v>10683</v>
      </c>
      <c r="E795" s="805" t="s">
        <v>10233</v>
      </c>
      <c r="F795" s="593"/>
      <c r="G795" s="618"/>
      <c r="H795" s="2273" t="s">
        <v>10456</v>
      </c>
      <c r="I795" s="2132" t="s">
        <v>10469</v>
      </c>
      <c r="J795" s="2132">
        <v>30</v>
      </c>
      <c r="K795" s="2310" t="e">
        <f t="shared" si="28"/>
        <v>#REF!</v>
      </c>
      <c r="L795" s="2426" t="e">
        <f>N795*#REF!</f>
        <v>#REF!</v>
      </c>
      <c r="M795" s="2270"/>
      <c r="N795" s="2426" t="e">
        <f>R795*#REF!+2</f>
        <v>#REF!</v>
      </c>
      <c r="O795" s="1359"/>
      <c r="R795" s="1297">
        <v>121.49</v>
      </c>
    </row>
    <row r="796" spans="1:18" ht="25.5">
      <c r="A796" s="604">
        <v>1</v>
      </c>
      <c r="B796" s="256" t="s">
        <v>8625</v>
      </c>
      <c r="C796" s="140" t="s">
        <v>10234</v>
      </c>
      <c r="D796" s="805" t="s">
        <v>10683</v>
      </c>
      <c r="E796" s="805" t="s">
        <v>10233</v>
      </c>
      <c r="F796" s="593"/>
      <c r="G796" s="618"/>
      <c r="H796" s="2273" t="s">
        <v>10456</v>
      </c>
      <c r="I796" s="2132" t="s">
        <v>10469</v>
      </c>
      <c r="J796" s="2132">
        <v>1</v>
      </c>
      <c r="K796" s="2310" t="e">
        <f t="shared" si="28"/>
        <v>#REF!</v>
      </c>
      <c r="L796" s="2426" t="e">
        <f>N796*#REF!</f>
        <v>#REF!</v>
      </c>
      <c r="M796" s="2270"/>
      <c r="N796" s="2426" t="e">
        <f>R796*#REF!</f>
        <v>#REF!</v>
      </c>
      <c r="O796" s="1359"/>
      <c r="R796" s="1297">
        <v>3.85</v>
      </c>
    </row>
    <row r="797" spans="1:18" ht="25.5">
      <c r="A797" s="604">
        <v>1</v>
      </c>
      <c r="B797" s="256" t="s">
        <v>8625</v>
      </c>
      <c r="C797" s="140" t="s">
        <v>10232</v>
      </c>
      <c r="D797" s="805" t="s">
        <v>10684</v>
      </c>
      <c r="E797" s="805" t="s">
        <v>10230</v>
      </c>
      <c r="F797" s="593"/>
      <c r="G797" s="618"/>
      <c r="H797" s="2273" t="s">
        <v>10456</v>
      </c>
      <c r="I797" s="2132" t="s">
        <v>10469</v>
      </c>
      <c r="J797" s="2132">
        <v>30</v>
      </c>
      <c r="K797" s="2310" t="e">
        <f t="shared" si="28"/>
        <v>#REF!</v>
      </c>
      <c r="L797" s="2426" t="e">
        <f>N797*#REF!</f>
        <v>#REF!</v>
      </c>
      <c r="M797" s="2270"/>
      <c r="N797" s="2426" t="e">
        <f>R797*#REF!+2</f>
        <v>#REF!</v>
      </c>
      <c r="O797" s="1359"/>
      <c r="R797" s="1297">
        <v>121.49</v>
      </c>
    </row>
    <row r="798" spans="1:18" ht="25.5">
      <c r="A798" s="604">
        <v>1</v>
      </c>
      <c r="B798" s="256" t="s">
        <v>8625</v>
      </c>
      <c r="C798" s="140" t="s">
        <v>10231</v>
      </c>
      <c r="D798" s="805" t="s">
        <v>10684</v>
      </c>
      <c r="E798" s="805" t="s">
        <v>10230</v>
      </c>
      <c r="F798" s="593"/>
      <c r="G798" s="618"/>
      <c r="H798" s="2273" t="s">
        <v>10456</v>
      </c>
      <c r="I798" s="2132" t="s">
        <v>10469</v>
      </c>
      <c r="J798" s="2132">
        <v>1</v>
      </c>
      <c r="K798" s="2310" t="e">
        <f t="shared" si="28"/>
        <v>#REF!</v>
      </c>
      <c r="L798" s="2426" t="e">
        <f>N798*#REF!</f>
        <v>#REF!</v>
      </c>
      <c r="M798" s="2270"/>
      <c r="N798" s="2426" t="e">
        <f>R798*#REF!</f>
        <v>#REF!</v>
      </c>
      <c r="O798" s="1359"/>
      <c r="R798" s="1297">
        <v>3.85</v>
      </c>
    </row>
    <row r="799" spans="1:18" ht="25.5">
      <c r="A799" s="604">
        <v>1</v>
      </c>
      <c r="B799" s="256" t="s">
        <v>8625</v>
      </c>
      <c r="C799" s="140" t="s">
        <v>10229</v>
      </c>
      <c r="D799" s="805" t="s">
        <v>10685</v>
      </c>
      <c r="E799" s="805" t="s">
        <v>10227</v>
      </c>
      <c r="F799" s="593"/>
      <c r="G799" s="618"/>
      <c r="H799" s="2273" t="s">
        <v>10456</v>
      </c>
      <c r="I799" s="2132" t="s">
        <v>10469</v>
      </c>
      <c r="J799" s="2132">
        <v>30</v>
      </c>
      <c r="K799" s="2310" t="e">
        <f t="shared" si="28"/>
        <v>#REF!</v>
      </c>
      <c r="L799" s="2426" t="e">
        <f>N799*#REF!</f>
        <v>#REF!</v>
      </c>
      <c r="M799" s="2270"/>
      <c r="N799" s="2426" t="e">
        <f>R799*#REF!+2</f>
        <v>#REF!</v>
      </c>
      <c r="O799" s="1359"/>
      <c r="R799" s="1297">
        <v>121.49</v>
      </c>
    </row>
    <row r="800" spans="1:18" ht="25.5">
      <c r="A800" s="604">
        <v>1</v>
      </c>
      <c r="B800" s="256" t="s">
        <v>8625</v>
      </c>
      <c r="C800" s="140" t="s">
        <v>10228</v>
      </c>
      <c r="D800" s="805" t="s">
        <v>10685</v>
      </c>
      <c r="E800" s="805" t="s">
        <v>10227</v>
      </c>
      <c r="F800" s="593"/>
      <c r="G800" s="618"/>
      <c r="H800" s="2273" t="s">
        <v>10456</v>
      </c>
      <c r="I800" s="2132" t="s">
        <v>10469</v>
      </c>
      <c r="J800" s="2132">
        <v>1</v>
      </c>
      <c r="K800" s="2310" t="e">
        <f t="shared" si="28"/>
        <v>#REF!</v>
      </c>
      <c r="L800" s="2426" t="e">
        <f>N800*#REF!</f>
        <v>#REF!</v>
      </c>
      <c r="M800" s="2270"/>
      <c r="N800" s="2426" t="e">
        <f>R800*#REF!</f>
        <v>#REF!</v>
      </c>
      <c r="O800" s="1359"/>
      <c r="R800" s="1297">
        <v>3.85</v>
      </c>
    </row>
    <row r="801" spans="1:18" ht="25.5">
      <c r="A801" s="604">
        <v>1</v>
      </c>
      <c r="B801" s="256" t="s">
        <v>8625</v>
      </c>
      <c r="C801" s="140" t="s">
        <v>10226</v>
      </c>
      <c r="D801" s="805" t="s">
        <v>10686</v>
      </c>
      <c r="E801" s="805" t="s">
        <v>10224</v>
      </c>
      <c r="F801" s="593"/>
      <c r="G801" s="618"/>
      <c r="H801" s="2273" t="s">
        <v>10456</v>
      </c>
      <c r="I801" s="2132" t="s">
        <v>10469</v>
      </c>
      <c r="J801" s="2132">
        <v>30</v>
      </c>
      <c r="K801" s="2310" t="e">
        <f t="shared" si="28"/>
        <v>#REF!</v>
      </c>
      <c r="L801" s="2426" t="e">
        <f>N801*#REF!</f>
        <v>#REF!</v>
      </c>
      <c r="M801" s="2270"/>
      <c r="N801" s="2426" t="e">
        <f>R801*#REF!+2</f>
        <v>#REF!</v>
      </c>
      <c r="O801" s="1359"/>
      <c r="R801" s="1297">
        <v>121.49</v>
      </c>
    </row>
    <row r="802" spans="1:18" ht="25.5">
      <c r="A802" s="604">
        <v>1</v>
      </c>
      <c r="B802" s="256" t="s">
        <v>8625</v>
      </c>
      <c r="C802" s="140" t="s">
        <v>10225</v>
      </c>
      <c r="D802" s="805" t="s">
        <v>10686</v>
      </c>
      <c r="E802" s="805" t="s">
        <v>10224</v>
      </c>
      <c r="F802" s="593"/>
      <c r="G802" s="618"/>
      <c r="H802" s="2273" t="s">
        <v>10456</v>
      </c>
      <c r="I802" s="2132" t="s">
        <v>10469</v>
      </c>
      <c r="J802" s="2132">
        <v>1</v>
      </c>
      <c r="K802" s="2310" t="e">
        <f t="shared" si="28"/>
        <v>#REF!</v>
      </c>
      <c r="L802" s="2426" t="e">
        <f>N802*#REF!</f>
        <v>#REF!</v>
      </c>
      <c r="M802" s="2270"/>
      <c r="N802" s="2426" t="e">
        <f>R802*#REF!</f>
        <v>#REF!</v>
      </c>
      <c r="O802" s="1359"/>
      <c r="R802" s="1297">
        <v>3.85</v>
      </c>
    </row>
    <row r="803" spans="1:18" ht="25.5">
      <c r="A803" s="604">
        <v>1</v>
      </c>
      <c r="B803" s="256" t="s">
        <v>8625</v>
      </c>
      <c r="C803" s="140" t="s">
        <v>10223</v>
      </c>
      <c r="D803" s="805" t="s">
        <v>10472</v>
      </c>
      <c r="E803" s="805" t="s">
        <v>10221</v>
      </c>
      <c r="F803" s="593"/>
      <c r="G803" s="618"/>
      <c r="H803" s="2273" t="s">
        <v>10456</v>
      </c>
      <c r="I803" s="2132" t="s">
        <v>10469</v>
      </c>
      <c r="J803" s="2132">
        <v>1</v>
      </c>
      <c r="K803" s="2310" t="e">
        <f t="shared" si="28"/>
        <v>#REF!</v>
      </c>
      <c r="L803" s="2426" t="e">
        <f>N803*#REF!</f>
        <v>#REF!</v>
      </c>
      <c r="M803" s="2270"/>
      <c r="N803" s="2426" t="e">
        <f>R803*#REF!</f>
        <v>#REF!</v>
      </c>
      <c r="O803" s="1359"/>
      <c r="R803" s="1297">
        <v>8.2799999999999994</v>
      </c>
    </row>
    <row r="804" spans="1:18" ht="25.5">
      <c r="A804" s="604">
        <v>1</v>
      </c>
      <c r="B804" s="256" t="s">
        <v>8625</v>
      </c>
      <c r="C804" s="140" t="s">
        <v>10222</v>
      </c>
      <c r="D804" s="805" t="s">
        <v>10472</v>
      </c>
      <c r="E804" s="805" t="s">
        <v>10221</v>
      </c>
      <c r="F804" s="593"/>
      <c r="G804" s="618"/>
      <c r="H804" s="2273" t="s">
        <v>10456</v>
      </c>
      <c r="I804" s="2132" t="s">
        <v>10469</v>
      </c>
      <c r="J804" s="2132">
        <v>1</v>
      </c>
      <c r="K804" s="2310" t="e">
        <f t="shared" si="28"/>
        <v>#REF!</v>
      </c>
      <c r="L804" s="2426" t="e">
        <f>N804*#REF!</f>
        <v>#REF!</v>
      </c>
      <c r="M804" s="2270"/>
      <c r="N804" s="2426" t="e">
        <f>R804*#REF!</f>
        <v>#REF!</v>
      </c>
      <c r="O804" s="1359"/>
      <c r="R804" s="1297">
        <v>5.07</v>
      </c>
    </row>
    <row r="805" spans="1:18" ht="25.5">
      <c r="A805" s="604">
        <v>1</v>
      </c>
      <c r="B805" s="256" t="s">
        <v>8625</v>
      </c>
      <c r="C805" s="140" t="s">
        <v>10220</v>
      </c>
      <c r="D805" s="805" t="s">
        <v>10473</v>
      </c>
      <c r="E805" s="805" t="s">
        <v>10219</v>
      </c>
      <c r="F805" s="593"/>
      <c r="G805" s="618"/>
      <c r="H805" s="2273" t="s">
        <v>10470</v>
      </c>
      <c r="I805" s="2132" t="s">
        <v>10469</v>
      </c>
      <c r="J805" s="2132">
        <v>25</v>
      </c>
      <c r="K805" s="2310" t="e">
        <f t="shared" si="28"/>
        <v>#REF!</v>
      </c>
      <c r="L805" s="2426" t="e">
        <f>N805*#REF!</f>
        <v>#REF!</v>
      </c>
      <c r="M805" s="2270"/>
      <c r="N805" s="2426" t="e">
        <f>R805*#REF!+2</f>
        <v>#REF!</v>
      </c>
      <c r="O805" s="1359"/>
      <c r="R805" s="1297">
        <v>116.57</v>
      </c>
    </row>
    <row r="806" spans="1:18" ht="25.5">
      <c r="A806" s="604">
        <v>1</v>
      </c>
      <c r="B806" s="256" t="s">
        <v>8625</v>
      </c>
      <c r="C806" s="140" t="s">
        <v>10218</v>
      </c>
      <c r="D806" s="805" t="s">
        <v>10474</v>
      </c>
      <c r="E806" s="805" t="s">
        <v>10217</v>
      </c>
      <c r="F806" s="593"/>
      <c r="G806" s="618"/>
      <c r="H806" s="2273" t="s">
        <v>10470</v>
      </c>
      <c r="I806" s="2132" t="s">
        <v>10469</v>
      </c>
      <c r="J806" s="2132">
        <v>25</v>
      </c>
      <c r="K806" s="2310" t="e">
        <f t="shared" si="28"/>
        <v>#REF!</v>
      </c>
      <c r="L806" s="2426" t="e">
        <f>N806*#REF!</f>
        <v>#REF!</v>
      </c>
      <c r="M806" s="2270"/>
      <c r="N806" s="2426" t="e">
        <f>R806*#REF!+2</f>
        <v>#REF!</v>
      </c>
      <c r="O806" s="1359"/>
      <c r="R806" s="1297">
        <v>116.57</v>
      </c>
    </row>
    <row r="807" spans="1:18" ht="25.5">
      <c r="A807" s="604">
        <v>1</v>
      </c>
      <c r="B807" s="256" t="s">
        <v>8625</v>
      </c>
      <c r="C807" s="140" t="s">
        <v>10216</v>
      </c>
      <c r="D807" s="805" t="s">
        <v>10704</v>
      </c>
      <c r="E807" s="805" t="s">
        <v>10214</v>
      </c>
      <c r="F807" s="593"/>
      <c r="G807" s="618"/>
      <c r="H807" s="2273" t="s">
        <v>10456</v>
      </c>
      <c r="I807" s="2132" t="s">
        <v>8173</v>
      </c>
      <c r="J807" s="2132">
        <v>25</v>
      </c>
      <c r="K807" s="2310" t="e">
        <f t="shared" si="28"/>
        <v>#REF!</v>
      </c>
      <c r="L807" s="2426" t="e">
        <f>N807*#REF!</f>
        <v>#REF!</v>
      </c>
      <c r="M807" s="2270"/>
      <c r="N807" s="2426" t="e">
        <f>R807*#REF!+0.5</f>
        <v>#REF!</v>
      </c>
      <c r="O807" s="1359"/>
      <c r="R807" s="1297">
        <v>11.58</v>
      </c>
    </row>
    <row r="808" spans="1:18" ht="25.5">
      <c r="A808" s="604">
        <v>1</v>
      </c>
      <c r="B808" s="256" t="s">
        <v>8625</v>
      </c>
      <c r="C808" s="140" t="s">
        <v>10215</v>
      </c>
      <c r="D808" s="805" t="s">
        <v>10704</v>
      </c>
      <c r="E808" s="805" t="s">
        <v>10214</v>
      </c>
      <c r="F808" s="593"/>
      <c r="G808" s="618"/>
      <c r="H808" s="2273" t="s">
        <v>10456</v>
      </c>
      <c r="I808" s="2132" t="s">
        <v>8173</v>
      </c>
      <c r="J808" s="2132">
        <v>25</v>
      </c>
      <c r="K808" s="2310" t="e">
        <f t="shared" si="28"/>
        <v>#REF!</v>
      </c>
      <c r="L808" s="2426" t="e">
        <f>N808*#REF!</f>
        <v>#REF!</v>
      </c>
      <c r="M808" s="2270"/>
      <c r="N808" s="2426" t="e">
        <f>R808*#REF!+0.5</f>
        <v>#REF!</v>
      </c>
      <c r="O808" s="1359"/>
      <c r="R808" s="1297">
        <v>7.85</v>
      </c>
    </row>
    <row r="809" spans="1:18" ht="25.5">
      <c r="A809" s="604">
        <v>1</v>
      </c>
      <c r="B809" s="256" t="s">
        <v>8625</v>
      </c>
      <c r="C809" s="140" t="s">
        <v>10213</v>
      </c>
      <c r="D809" s="805" t="s">
        <v>10471</v>
      </c>
      <c r="E809" s="805" t="s">
        <v>10212</v>
      </c>
      <c r="F809" s="593"/>
      <c r="G809" s="618"/>
      <c r="H809" s="2352" t="s">
        <v>10714</v>
      </c>
      <c r="I809" s="2132" t="s">
        <v>10469</v>
      </c>
      <c r="J809" s="2132">
        <v>25</v>
      </c>
      <c r="K809" s="2310" t="e">
        <f t="shared" si="28"/>
        <v>#REF!</v>
      </c>
      <c r="L809" s="2426" t="e">
        <f>N809*#REF!</f>
        <v>#REF!</v>
      </c>
      <c r="M809" s="2270"/>
      <c r="N809" s="2426" t="e">
        <f>R809*#REF!+2</f>
        <v>#REF!</v>
      </c>
      <c r="O809" s="1359"/>
      <c r="R809" s="1297">
        <v>124.06</v>
      </c>
    </row>
    <row r="810" spans="1:18" ht="25.5">
      <c r="A810" s="604">
        <v>1</v>
      </c>
      <c r="B810" s="614" t="s">
        <v>8625</v>
      </c>
      <c r="C810" s="140" t="s">
        <v>10211</v>
      </c>
      <c r="D810" s="805" t="s">
        <v>10471</v>
      </c>
      <c r="E810" s="805" t="s">
        <v>10210</v>
      </c>
      <c r="F810" s="593"/>
      <c r="G810" s="618"/>
      <c r="H810" s="2273" t="s">
        <v>10715</v>
      </c>
      <c r="I810" s="2132" t="s">
        <v>10469</v>
      </c>
      <c r="J810" s="2132">
        <v>1</v>
      </c>
      <c r="K810" s="2310" t="e">
        <f t="shared" si="28"/>
        <v>#REF!</v>
      </c>
      <c r="L810" s="2426" t="e">
        <f>N810*#REF!</f>
        <v>#REF!</v>
      </c>
      <c r="M810" s="2270"/>
      <c r="N810" s="2426" t="e">
        <f>R810*#REF!</f>
        <v>#REF!</v>
      </c>
      <c r="O810" s="1359"/>
      <c r="R810" s="1297">
        <v>3.26</v>
      </c>
    </row>
    <row r="811" spans="1:18" ht="25.5">
      <c r="A811" s="2273">
        <v>1</v>
      </c>
      <c r="B811" s="2272" t="s">
        <v>8625</v>
      </c>
      <c r="C811" s="2129" t="s">
        <v>10209</v>
      </c>
      <c r="D811" s="1331" t="s">
        <v>10471</v>
      </c>
      <c r="E811" s="805" t="s">
        <v>10208</v>
      </c>
      <c r="F811" s="593"/>
      <c r="G811" s="618"/>
      <c r="H811" s="2273" t="s">
        <v>10715</v>
      </c>
      <c r="I811" s="2132" t="s">
        <v>10469</v>
      </c>
      <c r="J811" s="2132">
        <v>1</v>
      </c>
      <c r="K811" s="2310" t="e">
        <f t="shared" si="28"/>
        <v>#REF!</v>
      </c>
      <c r="L811" s="2426" t="e">
        <f>N811*#REF!</f>
        <v>#REF!</v>
      </c>
      <c r="M811" s="2270"/>
      <c r="N811" s="2426" t="e">
        <f>R811*#REF!</f>
        <v>#REF!</v>
      </c>
      <c r="O811" s="1359"/>
      <c r="R811" s="1297">
        <v>3.26</v>
      </c>
    </row>
    <row r="812" spans="1:18" ht="14.25" customHeight="1">
      <c r="A812" s="541"/>
      <c r="B812" s="540"/>
      <c r="D812" s="1365"/>
      <c r="E812" s="540"/>
      <c r="F812" s="540"/>
      <c r="G812" s="541"/>
      <c r="H812" s="541"/>
      <c r="J812" s="1315"/>
    </row>
    <row r="814" spans="1:18" ht="21.75" customHeight="1">
      <c r="A814" s="88" t="s">
        <v>8692</v>
      </c>
      <c r="B814" s="2242" t="s">
        <v>7479</v>
      </c>
      <c r="C814" s="2242"/>
      <c r="D814" s="2242"/>
      <c r="E814" s="2242"/>
      <c r="F814" s="2239"/>
      <c r="G814" s="2239"/>
      <c r="H814" s="2239"/>
      <c r="I814" s="2239"/>
      <c r="J814" s="2242"/>
      <c r="K814" s="2242"/>
      <c r="L814" s="2441"/>
      <c r="M814" s="2242"/>
      <c r="N814" s="2441"/>
      <c r="O814" s="1311"/>
    </row>
    <row r="815" spans="1:18" ht="23.25" hidden="1" customHeight="1">
      <c r="A815" s="88" t="s">
        <v>8690</v>
      </c>
      <c r="B815" s="778" t="s">
        <v>7480</v>
      </c>
      <c r="C815" s="1184"/>
      <c r="D815" s="1184"/>
      <c r="E815" s="1568"/>
      <c r="F815" s="1568"/>
      <c r="G815" s="1568"/>
      <c r="H815" s="1184"/>
      <c r="I815" s="1184"/>
      <c r="J815" s="1184"/>
      <c r="K815" s="1184"/>
      <c r="L815" s="1569"/>
      <c r="M815" s="1570"/>
      <c r="N815" s="1570"/>
      <c r="O815" s="1367"/>
    </row>
    <row r="816" spans="1:18" ht="23.25" hidden="1" customHeight="1">
      <c r="A816" s="88" t="s">
        <v>8690</v>
      </c>
      <c r="B816" s="693" t="s">
        <v>7481</v>
      </c>
      <c r="C816" s="1568"/>
      <c r="D816" s="1568"/>
      <c r="E816" s="1568"/>
      <c r="F816" s="1568"/>
      <c r="G816" s="1568"/>
      <c r="H816" s="1568"/>
      <c r="I816" s="1568"/>
      <c r="J816" s="1568"/>
      <c r="K816" s="1568"/>
      <c r="L816" s="1571"/>
      <c r="M816" s="1572"/>
      <c r="N816" s="1572"/>
      <c r="O816" s="1367"/>
    </row>
    <row r="817" spans="1:18" ht="13.5" hidden="1" customHeight="1">
      <c r="A817" s="604">
        <v>0</v>
      </c>
      <c r="B817" s="614" t="s">
        <v>8626</v>
      </c>
      <c r="C817" s="140" t="s">
        <v>7482</v>
      </c>
      <c r="D817" s="1467" t="s">
        <v>7483</v>
      </c>
      <c r="E817" s="1395" t="s">
        <v>7484</v>
      </c>
      <c r="F817" s="1395"/>
      <c r="G817" s="1502" t="s">
        <v>7485</v>
      </c>
      <c r="H817" s="1502"/>
      <c r="I817" s="139" t="s">
        <v>8173</v>
      </c>
      <c r="J817" s="1322">
        <v>20</v>
      </c>
      <c r="K817" s="1371">
        <f t="shared" ref="K817:K822" si="29">L817/J817</f>
        <v>0.75</v>
      </c>
      <c r="L817" s="1396">
        <f>N817*[2]коеф!$L$36+15</f>
        <v>15</v>
      </c>
      <c r="M817" s="1396"/>
      <c r="N817" s="1461"/>
      <c r="O817" s="1359"/>
    </row>
    <row r="818" spans="1:18" ht="13.5" hidden="1" customHeight="1">
      <c r="A818" s="595">
        <v>0</v>
      </c>
      <c r="B818" s="593" t="s">
        <v>8626</v>
      </c>
      <c r="C818" s="1374" t="s">
        <v>7486</v>
      </c>
      <c r="D818" s="1380" t="s">
        <v>7487</v>
      </c>
      <c r="E818" s="1392" t="s">
        <v>7484</v>
      </c>
      <c r="F818" s="1392"/>
      <c r="G818" s="1397" t="s">
        <v>7488</v>
      </c>
      <c r="H818" s="1397"/>
      <c r="I818" s="1405" t="s">
        <v>8173</v>
      </c>
      <c r="J818" s="1381">
        <v>20</v>
      </c>
      <c r="K818" s="1378" t="e">
        <f t="shared" si="29"/>
        <v>#REF!</v>
      </c>
      <c r="L818" s="1396" t="e">
        <f>N818*[2]коеф!$L$36+15</f>
        <v>#REF!</v>
      </c>
      <c r="M818" s="1382"/>
      <c r="N818" s="1383" t="e">
        <f>#REF!*[2]коеф!$P$36*J818+1.5</f>
        <v>#REF!</v>
      </c>
      <c r="O818" s="1359"/>
    </row>
    <row r="819" spans="1:18" ht="13.5" hidden="1" customHeight="1">
      <c r="A819" s="600">
        <v>0</v>
      </c>
      <c r="B819" s="597" t="s">
        <v>8622</v>
      </c>
      <c r="C819" s="144" t="s">
        <v>7489</v>
      </c>
      <c r="D819" s="1388" t="s">
        <v>7490</v>
      </c>
      <c r="E819" s="1519" t="s">
        <v>7484</v>
      </c>
      <c r="F819" s="1519"/>
      <c r="G819" s="1506" t="s">
        <v>7491</v>
      </c>
      <c r="H819" s="1506"/>
      <c r="I819" s="143" t="s">
        <v>8173</v>
      </c>
      <c r="J819" s="1329">
        <v>20</v>
      </c>
      <c r="K819" s="1390" t="e">
        <f t="shared" si="29"/>
        <v>#REF!</v>
      </c>
      <c r="L819" s="1391" t="e">
        <f>#REF!*[2]коеф!$J$36+15</f>
        <v>#REF!</v>
      </c>
      <c r="M819" s="1391"/>
      <c r="N819" s="1438"/>
      <c r="O819" s="1359"/>
    </row>
    <row r="820" spans="1:18" ht="13.5" hidden="1" customHeight="1">
      <c r="A820" s="136">
        <v>0</v>
      </c>
      <c r="B820" s="137" t="s">
        <v>8616</v>
      </c>
      <c r="C820" s="137" t="s">
        <v>7492</v>
      </c>
      <c r="D820" s="1439" t="s">
        <v>7493</v>
      </c>
      <c r="E820" s="1440"/>
      <c r="F820" s="1440"/>
      <c r="G820" s="136"/>
      <c r="H820" s="136"/>
      <c r="I820" s="136" t="s">
        <v>8173</v>
      </c>
      <c r="J820" s="136">
        <v>25</v>
      </c>
      <c r="K820" s="1357" t="e">
        <f t="shared" si="29"/>
        <v>#REF!</v>
      </c>
      <c r="L820" s="1384" t="e">
        <f>#REF!*[2]коеф!$J$31+15</f>
        <v>#REF!</v>
      </c>
      <c r="M820" s="1384"/>
      <c r="N820" s="1461"/>
      <c r="O820" s="1359"/>
    </row>
    <row r="821" spans="1:18">
      <c r="A821" s="136">
        <v>1</v>
      </c>
      <c r="B821" s="137" t="s">
        <v>8625</v>
      </c>
      <c r="C821" s="137" t="s">
        <v>10207</v>
      </c>
      <c r="D821" s="138" t="s">
        <v>7493</v>
      </c>
      <c r="E821" s="1439" t="s">
        <v>7495</v>
      </c>
      <c r="F821" s="1440"/>
      <c r="G821" s="136"/>
      <c r="H821" s="136" t="s">
        <v>10470</v>
      </c>
      <c r="I821" s="136" t="s">
        <v>8173</v>
      </c>
      <c r="J821" s="136">
        <v>25</v>
      </c>
      <c r="K821" s="2310" t="e">
        <f t="shared" si="29"/>
        <v>#REF!</v>
      </c>
      <c r="L821" s="2426" t="e">
        <f>N821*#REF!</f>
        <v>#REF!</v>
      </c>
      <c r="M821" s="2270"/>
      <c r="N821" s="2426" t="e">
        <f>R821*#REF!+2</f>
        <v>#REF!</v>
      </c>
      <c r="O821" s="1359"/>
      <c r="R821" s="1297">
        <v>26.17</v>
      </c>
    </row>
    <row r="822" spans="1:18">
      <c r="A822" s="136">
        <v>1</v>
      </c>
      <c r="B822" s="137" t="s">
        <v>8625</v>
      </c>
      <c r="C822" s="137" t="s">
        <v>10206</v>
      </c>
      <c r="D822" s="138" t="s">
        <v>7493</v>
      </c>
      <c r="E822" s="1439" t="s">
        <v>7495</v>
      </c>
      <c r="F822" s="1439" t="s">
        <v>7496</v>
      </c>
      <c r="G822" s="136"/>
      <c r="H822" s="136" t="s">
        <v>10470</v>
      </c>
      <c r="I822" s="136" t="s">
        <v>8173</v>
      </c>
      <c r="J822" s="136">
        <v>1</v>
      </c>
      <c r="K822" s="2310" t="e">
        <f t="shared" si="29"/>
        <v>#REF!</v>
      </c>
      <c r="L822" s="2426" t="e">
        <f>N822*#REF!</f>
        <v>#REF!</v>
      </c>
      <c r="M822" s="2270"/>
      <c r="N822" s="2426" t="e">
        <f>R822*#REF!</f>
        <v>#REF!</v>
      </c>
      <c r="O822" s="544"/>
      <c r="P822" s="1296">
        <v>24.23</v>
      </c>
      <c r="Q822" s="261">
        <v>25.61</v>
      </c>
      <c r="R822" s="1297">
        <v>0.83</v>
      </c>
    </row>
    <row r="823" spans="1:18" ht="13.5" hidden="1" customHeight="1">
      <c r="A823" s="136">
        <v>0</v>
      </c>
      <c r="B823" s="137" t="s">
        <v>8625</v>
      </c>
      <c r="C823" s="137" t="s">
        <v>7497</v>
      </c>
      <c r="D823" s="1385" t="s">
        <v>7498</v>
      </c>
      <c r="E823" s="1439" t="s">
        <v>7499</v>
      </c>
      <c r="F823" s="1354" t="s">
        <v>7500</v>
      </c>
      <c r="G823" s="136"/>
      <c r="H823" s="136"/>
      <c r="I823" s="136" t="s">
        <v>8173</v>
      </c>
      <c r="J823" s="136">
        <v>20</v>
      </c>
      <c r="K823" s="1390">
        <f>L823/J823</f>
        <v>11.991652949999999</v>
      </c>
      <c r="L823" s="1384">
        <f>N823*[2]коеф!$L$7</f>
        <v>239.83305899999999</v>
      </c>
      <c r="M823" s="1464"/>
      <c r="N823" s="609">
        <f>Q823*[2]коеф!$P$33+0.5</f>
        <v>21.872599999999998</v>
      </c>
      <c r="O823" s="544"/>
      <c r="P823" s="1296">
        <v>9.4499999999999993</v>
      </c>
      <c r="Q823" s="261">
        <v>9.9499999999999993</v>
      </c>
    </row>
    <row r="824" spans="1:18" ht="13.5" hidden="1" customHeight="1">
      <c r="A824" s="259">
        <v>0</v>
      </c>
      <c r="B824" s="256" t="s">
        <v>8626</v>
      </c>
      <c r="C824" s="137" t="s">
        <v>7501</v>
      </c>
      <c r="D824" s="1354" t="s">
        <v>7498</v>
      </c>
      <c r="E824" s="256" t="s">
        <v>7502</v>
      </c>
      <c r="F824" s="256" t="s">
        <v>7503</v>
      </c>
      <c r="G824" s="1520"/>
      <c r="H824" s="1520"/>
      <c r="I824" s="136" t="s">
        <v>8173</v>
      </c>
      <c r="J824" s="1319">
        <v>50</v>
      </c>
      <c r="K824" s="1357">
        <f>L824/J824</f>
        <v>9.1829681999999995</v>
      </c>
      <c r="L824" s="1384">
        <f>N824*[2]коеф!$L$7</f>
        <v>459.14840999999996</v>
      </c>
      <c r="M824" s="1382"/>
      <c r="N824" s="1383">
        <f>P824*[2]коеф!$P$36*J824+1.5</f>
        <v>41.873999999999995</v>
      </c>
      <c r="O824" s="1359"/>
      <c r="P824" s="1296">
        <v>0.36</v>
      </c>
    </row>
    <row r="825" spans="1:18" ht="13.5" hidden="1" customHeight="1">
      <c r="A825" s="259">
        <v>0</v>
      </c>
      <c r="B825" s="256" t="s">
        <v>8626</v>
      </c>
      <c r="C825" s="137" t="s">
        <v>7504</v>
      </c>
      <c r="D825" s="1354" t="s">
        <v>7498</v>
      </c>
      <c r="E825" s="256" t="s">
        <v>7505</v>
      </c>
      <c r="F825" s="256" t="s">
        <v>7503</v>
      </c>
      <c r="G825" s="1520" t="s">
        <v>7506</v>
      </c>
      <c r="H825" s="1520"/>
      <c r="I825" s="136" t="s">
        <v>8173</v>
      </c>
      <c r="J825" s="1319">
        <v>20</v>
      </c>
      <c r="K825" s="1357" t="e">
        <f>L825/J825</f>
        <v>#REF!</v>
      </c>
      <c r="L825" s="1384" t="e">
        <f>N825*[2]коеф!$L$7</f>
        <v>#REF!</v>
      </c>
      <c r="M825" s="1384"/>
      <c r="N825" s="1358" t="e">
        <f>#REF!*[2]коеф!$P$36*J825+1.5</f>
        <v>#REF!</v>
      </c>
      <c r="O825" s="1359"/>
    </row>
    <row r="826" spans="1:18" ht="13.5" hidden="1" customHeight="1">
      <c r="A826" s="259">
        <v>0</v>
      </c>
      <c r="B826" s="256" t="s">
        <v>8626</v>
      </c>
      <c r="C826" s="137" t="s">
        <v>7507</v>
      </c>
      <c r="D826" s="1354" t="s">
        <v>7508</v>
      </c>
      <c r="E826" s="256" t="s">
        <v>7509</v>
      </c>
      <c r="F826" s="256" t="s">
        <v>7510</v>
      </c>
      <c r="G826" s="1520"/>
      <c r="H826" s="1520"/>
      <c r="I826" s="136" t="s">
        <v>7511</v>
      </c>
      <c r="J826" s="1319">
        <v>50</v>
      </c>
      <c r="K826" s="1357">
        <f>L826/J826</f>
        <v>12.355658054999999</v>
      </c>
      <c r="L826" s="1384">
        <f>N826*[2]коеф!$L$7</f>
        <v>617.78290274999995</v>
      </c>
      <c r="M826" s="1384"/>
      <c r="N826" s="1358">
        <f>P826*[2]коеф!$P$36+1.5</f>
        <v>56.341349999999998</v>
      </c>
      <c r="O826" s="1359"/>
      <c r="P826" s="1296">
        <v>24.45</v>
      </c>
    </row>
    <row r="827" spans="1:18" ht="13.5" hidden="1" customHeight="1">
      <c r="A827" s="259">
        <v>0</v>
      </c>
      <c r="B827" s="256" t="s">
        <v>8626</v>
      </c>
      <c r="C827" s="137" t="s">
        <v>7512</v>
      </c>
      <c r="D827" s="1354" t="s">
        <v>7508</v>
      </c>
      <c r="E827" s="256" t="s">
        <v>7513</v>
      </c>
      <c r="F827" s="256" t="s">
        <v>7514</v>
      </c>
      <c r="G827" s="1520"/>
      <c r="H827" s="1520"/>
      <c r="I827" s="136"/>
      <c r="J827" s="1319">
        <v>50</v>
      </c>
      <c r="K827" s="1357" t="e">
        <f>L827/J827</f>
        <v>#REF!</v>
      </c>
      <c r="L827" s="1384" t="e">
        <f>N827*[2]коеф!$L$7</f>
        <v>#REF!</v>
      </c>
      <c r="M827" s="1384"/>
      <c r="N827" s="1358" t="e">
        <f>#REF!*J827*[2]коеф!$P$36+1.5</f>
        <v>#REF!</v>
      </c>
      <c r="O827" s="1359"/>
    </row>
    <row r="829" spans="1:18" ht="23.25">
      <c r="A829" s="88" t="s">
        <v>8692</v>
      </c>
      <c r="B829" s="2242" t="s">
        <v>10205</v>
      </c>
      <c r="C829" s="2242"/>
      <c r="D829" s="2242"/>
      <c r="E829" s="2242"/>
      <c r="F829" s="2239"/>
      <c r="G829" s="2239"/>
      <c r="H829" s="2239"/>
      <c r="I829" s="2239"/>
      <c r="J829" s="2242"/>
      <c r="K829" s="2242"/>
      <c r="L829" s="2441"/>
      <c r="M829" s="2242"/>
      <c r="N829" s="2441"/>
    </row>
    <row r="830" spans="1:18" ht="25.5">
      <c r="A830" s="1289">
        <v>1</v>
      </c>
      <c r="B830" s="137" t="s">
        <v>8625</v>
      </c>
      <c r="C830" s="137" t="s">
        <v>10204</v>
      </c>
      <c r="D830" s="138" t="s">
        <v>10203</v>
      </c>
      <c r="E830" s="138" t="s">
        <v>10202</v>
      </c>
      <c r="K830" s="2310"/>
      <c r="L830" s="2426" t="e">
        <f>N830*#REF!</f>
        <v>#REF!</v>
      </c>
      <c r="M830" s="2270"/>
      <c r="N830" s="2426" t="e">
        <f>R830*#REF!+0.5</f>
        <v>#REF!</v>
      </c>
      <c r="R830" s="1297">
        <v>0.18</v>
      </c>
    </row>
    <row r="831" spans="1:18">
      <c r="A831" s="1289">
        <v>1</v>
      </c>
      <c r="B831" s="137" t="s">
        <v>8625</v>
      </c>
      <c r="C831" s="137" t="s">
        <v>10201</v>
      </c>
      <c r="D831" s="138" t="s">
        <v>10200</v>
      </c>
      <c r="E831" s="138" t="s">
        <v>10199</v>
      </c>
      <c r="K831" s="2310"/>
      <c r="L831" s="2426" t="e">
        <f>N831*#REF!</f>
        <v>#REF!</v>
      </c>
      <c r="M831" s="2270"/>
      <c r="N831" s="2426" t="e">
        <f>R831*#REF!+0.5</f>
        <v>#REF!</v>
      </c>
      <c r="R831" s="1297">
        <v>3.87</v>
      </c>
    </row>
    <row r="832" spans="1:18">
      <c r="A832" s="1289">
        <v>1</v>
      </c>
      <c r="B832" s="137" t="s">
        <v>8625</v>
      </c>
      <c r="C832" s="137" t="s">
        <v>10198</v>
      </c>
      <c r="D832" s="138" t="s">
        <v>10197</v>
      </c>
      <c r="E832" s="138" t="s">
        <v>10196</v>
      </c>
      <c r="J832" s="1289">
        <v>1</v>
      </c>
      <c r="K832" s="2310" t="e">
        <f>L832/J832</f>
        <v>#REF!</v>
      </c>
      <c r="L832" s="2426" t="e">
        <f>N832*#REF!</f>
        <v>#REF!</v>
      </c>
      <c r="M832" s="2270"/>
      <c r="N832" s="2426" t="e">
        <f>R832*#REF!</f>
        <v>#REF!</v>
      </c>
      <c r="R832" s="1297">
        <v>0.48</v>
      </c>
    </row>
    <row r="833" spans="1:18">
      <c r="A833" s="1289">
        <v>1</v>
      </c>
      <c r="B833" s="137" t="s">
        <v>8625</v>
      </c>
      <c r="C833" s="137" t="s">
        <v>10195</v>
      </c>
      <c r="D833" s="138" t="s">
        <v>10194</v>
      </c>
      <c r="E833" s="138" t="s">
        <v>10193</v>
      </c>
      <c r="J833" s="1289">
        <v>1</v>
      </c>
      <c r="K833" s="2310" t="e">
        <f>L833/J833</f>
        <v>#REF!</v>
      </c>
      <c r="L833" s="2426" t="e">
        <f>N833*#REF!</f>
        <v>#REF!</v>
      </c>
      <c r="M833" s="2270"/>
      <c r="N833" s="2426" t="e">
        <f>R833*#REF!</f>
        <v>#REF!</v>
      </c>
      <c r="R833" s="1297">
        <v>0.73</v>
      </c>
    </row>
    <row r="834" spans="1:18">
      <c r="A834" s="1289">
        <v>1</v>
      </c>
      <c r="B834" s="137" t="s">
        <v>8625</v>
      </c>
      <c r="C834" s="137" t="s">
        <v>10192</v>
      </c>
      <c r="D834" s="138" t="s">
        <v>10191</v>
      </c>
      <c r="E834" s="138" t="s">
        <v>10190</v>
      </c>
      <c r="J834" s="1289">
        <v>1</v>
      </c>
      <c r="K834" s="2310" t="e">
        <f>L834/J834</f>
        <v>#REF!</v>
      </c>
      <c r="L834" s="2426" t="e">
        <f>N834*#REF!</f>
        <v>#REF!</v>
      </c>
      <c r="M834" s="2270"/>
      <c r="N834" s="2426" t="e">
        <f>R834*#REF!</f>
        <v>#REF!</v>
      </c>
      <c r="R834" s="1297">
        <v>0.44</v>
      </c>
    </row>
    <row r="835" spans="1:18">
      <c r="A835" s="1289">
        <v>1</v>
      </c>
      <c r="B835" s="137" t="s">
        <v>8625</v>
      </c>
      <c r="C835" s="137" t="s">
        <v>10189</v>
      </c>
      <c r="D835" s="138" t="s">
        <v>10188</v>
      </c>
      <c r="E835" s="138" t="s">
        <v>10187</v>
      </c>
      <c r="K835" s="2310"/>
      <c r="L835" s="2426" t="e">
        <f>N835*#REF!</f>
        <v>#REF!</v>
      </c>
      <c r="M835" s="2270"/>
      <c r="N835" s="2426" t="e">
        <f>R835*#REF!+0.5</f>
        <v>#REF!</v>
      </c>
    </row>
    <row r="837" spans="1:18">
      <c r="D837" s="2241"/>
      <c r="E837" s="2241"/>
    </row>
    <row r="838" spans="1:18">
      <c r="C838"/>
      <c r="E838" s="2241"/>
    </row>
    <row r="839" spans="1:18">
      <c r="C839"/>
    </row>
    <row r="840" spans="1:18">
      <c r="C840"/>
    </row>
    <row r="841" spans="1:18">
      <c r="C841"/>
    </row>
    <row r="842" spans="1:18">
      <c r="C842"/>
    </row>
    <row r="843" spans="1:18">
      <c r="C843"/>
    </row>
    <row r="844" spans="1:18">
      <c r="C844"/>
    </row>
    <row r="845" spans="1:18">
      <c r="C845"/>
    </row>
    <row r="846" spans="1:18">
      <c r="C846"/>
    </row>
    <row r="847" spans="1:18">
      <c r="C847"/>
    </row>
    <row r="848" spans="1:18">
      <c r="C848"/>
    </row>
    <row r="849" spans="3:3">
      <c r="C849"/>
    </row>
    <row r="850" spans="3:3">
      <c r="C850"/>
    </row>
    <row r="851" spans="3:3">
      <c r="C851"/>
    </row>
    <row r="852" spans="3:3">
      <c r="C852"/>
    </row>
    <row r="853" spans="3:3">
      <c r="C853"/>
    </row>
    <row r="854" spans="3:3">
      <c r="C854"/>
    </row>
    <row r="855" spans="3:3">
      <c r="C855"/>
    </row>
  </sheetData>
  <sheetProtection sort="0" autoFilter="0"/>
  <autoFilter ref="A1:A838">
    <filterColumn colId="0">
      <filters blank="1">
        <filter val="1"/>
        <filter val="sect"/>
        <filter val="subsect"/>
      </filters>
    </filterColumn>
  </autoFilter>
  <pageMargins left="0.59027777777777779" right="0.59027777777777779" top="0.59097222222222223" bottom="0.59097222222222223" header="0.31527777777777777" footer="0.31527777777777777"/>
  <pageSetup paperSize="9" firstPageNumber="57" orientation="portrait" useFirstPageNumber="1" horizontalDpi="300" verticalDpi="300" r:id="rId1"/>
  <headerFooter alignWithMargins="0">
    <oddHeader>&amp;C&amp;"Monotype Corsiva,Обычный"&amp;11ДІАМЕБ - Ваш партнер в лабораторній діагностиці !</oddHeader>
    <oddFooter>&amp;LЕкспрес-діагностика&amp;C- &amp;P -&amp;RЕкспрес-діагностика</oddFooter>
  </headerFooter>
  <rowBreaks count="3" manualBreakCount="3">
    <brk id="231" max="16383" man="1"/>
    <brk id="433" max="16383" man="1"/>
    <brk id="813" max="16383" man="1"/>
  </rowBreaks>
</worksheet>
</file>

<file path=xl/worksheets/sheet19.xml><?xml version="1.0" encoding="utf-8"?>
<worksheet xmlns="http://schemas.openxmlformats.org/spreadsheetml/2006/main" xmlns:r="http://schemas.openxmlformats.org/officeDocument/2006/relationships">
  <sheetPr codeName="Лист20" filterMode="1"/>
  <dimension ref="A1:IV642"/>
  <sheetViews>
    <sheetView zoomScale="110" zoomScaleNormal="110" workbookViewId="0">
      <pane ySplit="3" topLeftCell="A232" activePane="bottomLeft" state="frozen"/>
      <selection activeCell="I77" sqref="I77"/>
      <selection pane="bottomLeft" activeCell="I77" sqref="I77"/>
    </sheetView>
  </sheetViews>
  <sheetFormatPr defaultColWidth="8.85546875" defaultRowHeight="13.5" outlineLevelCol="1"/>
  <cols>
    <col min="1" max="1" width="8.85546875" style="1289" customWidth="1" outlineLevel="1"/>
    <col min="2" max="2" width="8.5703125" style="1290" customWidth="1"/>
    <col min="3" max="3" width="8.85546875" style="1290"/>
    <col min="4" max="4" width="34.5703125" style="1291" customWidth="1"/>
    <col min="5" max="6" width="8.85546875" style="1290" hidden="1" customWidth="1" outlineLevel="1"/>
    <col min="7" max="7" width="8.85546875" style="1289" hidden="1" customWidth="1" outlineLevel="1"/>
    <col min="8" max="8" width="8.140625" style="1289" customWidth="1" collapsed="1"/>
    <col min="9" max="9" width="11.140625" style="1289" customWidth="1"/>
    <col min="10" max="10" width="7.140625" style="1292" customWidth="1"/>
    <col min="11" max="11" width="11.5703125" style="1293" customWidth="1"/>
    <col min="12" max="12" width="6.85546875" style="1294" customWidth="1"/>
    <col min="13" max="13" width="6.140625" style="1295" customWidth="1"/>
    <col min="14" max="14" width="8.85546875" style="1295" hidden="1" customWidth="1"/>
    <col min="15" max="15" width="8.85546875" style="1296" hidden="1" customWidth="1"/>
    <col min="16" max="16" width="8.85546875" style="261" hidden="1" customWidth="1"/>
    <col min="17" max="17" width="0" style="1297" hidden="1" customWidth="1"/>
    <col min="18" max="26" width="8.85546875" style="1297"/>
    <col min="27" max="27" width="0.85546875" style="1297" customWidth="1"/>
    <col min="28" max="16384" width="8.85546875" style="1297"/>
  </cols>
  <sheetData>
    <row r="1" spans="1:17" s="1308" customFormat="1" ht="32.25" customHeight="1">
      <c r="A1" s="75" t="s">
        <v>8669</v>
      </c>
      <c r="B1" s="1298" t="s">
        <v>8670</v>
      </c>
      <c r="C1" s="1299" t="s">
        <v>4736</v>
      </c>
      <c r="D1" s="1300" t="s">
        <v>8672</v>
      </c>
      <c r="E1" s="297" t="s">
        <v>8673</v>
      </c>
      <c r="F1" s="297" t="s">
        <v>8674</v>
      </c>
      <c r="G1" s="1301" t="s">
        <v>8160</v>
      </c>
      <c r="H1" s="1302" t="s">
        <v>8161</v>
      </c>
      <c r="I1" s="1302" t="s">
        <v>8162</v>
      </c>
      <c r="J1" s="1303" t="s">
        <v>5622</v>
      </c>
      <c r="K1" s="1304" t="s">
        <v>8675</v>
      </c>
      <c r="L1" s="1304" t="s">
        <v>8676</v>
      </c>
      <c r="M1" s="1305" t="s">
        <v>8677</v>
      </c>
      <c r="N1" s="1306"/>
      <c r="O1" s="1307" t="s">
        <v>8163</v>
      </c>
      <c r="P1" s="1308">
        <v>2011</v>
      </c>
      <c r="Q1" s="1308">
        <v>2013</v>
      </c>
    </row>
    <row r="2" spans="1:17" s="1308" customFormat="1" ht="12.75" hidden="1" customHeight="1">
      <c r="A2" s="75" t="s">
        <v>8678</v>
      </c>
      <c r="B2" s="294" t="s">
        <v>8679</v>
      </c>
      <c r="C2" s="295" t="s">
        <v>4736</v>
      </c>
      <c r="D2" s="296" t="s">
        <v>8672</v>
      </c>
      <c r="E2" s="297" t="s">
        <v>8673</v>
      </c>
      <c r="F2" s="297" t="s">
        <v>8674</v>
      </c>
      <c r="G2" s="1301" t="s">
        <v>8164</v>
      </c>
      <c r="H2" s="1301" t="s">
        <v>8161</v>
      </c>
      <c r="I2" s="726" t="s">
        <v>5625</v>
      </c>
      <c r="J2" s="299" t="s">
        <v>5626</v>
      </c>
      <c r="K2" s="83" t="s">
        <v>8680</v>
      </c>
      <c r="L2" s="83" t="s">
        <v>8681</v>
      </c>
      <c r="M2" s="83" t="s">
        <v>8682</v>
      </c>
      <c r="N2" s="1309"/>
      <c r="O2" s="1307"/>
    </row>
    <row r="3" spans="1:17" s="1308" customFormat="1" ht="12.75" hidden="1" customHeight="1">
      <c r="A3" s="75" t="s">
        <v>8678</v>
      </c>
      <c r="B3" s="294" t="s">
        <v>8683</v>
      </c>
      <c r="C3" s="295" t="s">
        <v>8684</v>
      </c>
      <c r="D3" s="296" t="s">
        <v>8672</v>
      </c>
      <c r="E3" s="297" t="s">
        <v>8673</v>
      </c>
      <c r="F3" s="297" t="s">
        <v>8674</v>
      </c>
      <c r="G3" s="1301" t="s">
        <v>8165</v>
      </c>
      <c r="H3" s="1301" t="s">
        <v>8166</v>
      </c>
      <c r="I3" s="726" t="s">
        <v>5628</v>
      </c>
      <c r="J3" s="299" t="s">
        <v>5629</v>
      </c>
      <c r="K3" s="86" t="s">
        <v>8685</v>
      </c>
      <c r="L3" s="86" t="s">
        <v>8686</v>
      </c>
      <c r="M3" s="86" t="s">
        <v>8687</v>
      </c>
      <c r="N3" s="1309"/>
      <c r="O3" s="1307"/>
    </row>
    <row r="6" spans="1:17" ht="45.75">
      <c r="A6" s="309" t="s">
        <v>8688</v>
      </c>
      <c r="B6" s="2742" t="s">
        <v>8561</v>
      </c>
      <c r="C6" s="2742"/>
      <c r="D6" s="2742"/>
      <c r="E6" s="2742"/>
      <c r="F6" s="2742"/>
      <c r="G6" s="2742"/>
      <c r="H6" s="2742"/>
      <c r="I6" s="2742"/>
      <c r="J6" s="2742"/>
      <c r="K6" s="2742"/>
      <c r="L6" s="2742"/>
      <c r="M6" s="2742"/>
      <c r="N6" s="1310"/>
    </row>
    <row r="7" spans="1:17" ht="45.75" hidden="1">
      <c r="A7" s="309" t="s">
        <v>8689</v>
      </c>
      <c r="B7" s="2742" t="s">
        <v>8167</v>
      </c>
      <c r="C7" s="2742"/>
      <c r="D7" s="2742"/>
      <c r="E7" s="2742"/>
      <c r="F7" s="2742"/>
      <c r="G7" s="2742"/>
      <c r="H7" s="2742"/>
      <c r="I7" s="2742"/>
      <c r="J7" s="2742"/>
      <c r="K7" s="2742"/>
      <c r="L7" s="2742"/>
      <c r="M7" s="2742"/>
      <c r="N7" s="1310"/>
    </row>
    <row r="8" spans="1:17" ht="45.75" hidden="1">
      <c r="A8" s="309" t="s">
        <v>8689</v>
      </c>
      <c r="B8" s="2742" t="s">
        <v>8168</v>
      </c>
      <c r="C8" s="2742"/>
      <c r="D8" s="2742"/>
      <c r="E8" s="2742"/>
      <c r="F8" s="2742"/>
      <c r="G8" s="2742"/>
      <c r="H8" s="2742"/>
      <c r="I8" s="2742"/>
      <c r="J8" s="2742"/>
      <c r="K8" s="2742"/>
      <c r="L8" s="2742"/>
      <c r="M8" s="2742"/>
      <c r="N8" s="1310"/>
    </row>
    <row r="11" spans="1:17" ht="23.25">
      <c r="A11" s="88" t="s">
        <v>8692</v>
      </c>
      <c r="B11" s="2730" t="s">
        <v>8563</v>
      </c>
      <c r="C11" s="2730"/>
      <c r="D11" s="2730"/>
      <c r="E11" s="2730"/>
      <c r="F11" s="2730"/>
      <c r="G11" s="2730"/>
      <c r="H11" s="2730"/>
      <c r="I11" s="2730"/>
      <c r="J11" s="2730"/>
      <c r="K11" s="2730"/>
      <c r="L11" s="2730"/>
      <c r="M11" s="2730"/>
      <c r="N11" s="1311"/>
      <c r="O11" s="1312"/>
    </row>
    <row r="12" spans="1:17" ht="23.25" hidden="1">
      <c r="A12" s="88" t="s">
        <v>8690</v>
      </c>
      <c r="B12" s="2677" t="s">
        <v>8169</v>
      </c>
      <c r="C12" s="2677"/>
      <c r="D12" s="2677"/>
      <c r="E12" s="2677"/>
      <c r="F12" s="2677"/>
      <c r="G12" s="2677"/>
      <c r="H12" s="2677"/>
      <c r="I12" s="2677"/>
      <c r="J12" s="2677"/>
      <c r="K12" s="2677"/>
      <c r="L12" s="2677"/>
      <c r="M12" s="2677"/>
      <c r="N12" s="1311"/>
      <c r="O12" s="1312"/>
    </row>
    <row r="13" spans="1:17" ht="23.25" hidden="1">
      <c r="A13" s="88" t="s">
        <v>8690</v>
      </c>
      <c r="B13" s="2677" t="s">
        <v>8170</v>
      </c>
      <c r="C13" s="2677"/>
      <c r="D13" s="2677"/>
      <c r="E13" s="2677"/>
      <c r="F13" s="2677"/>
      <c r="G13" s="2677"/>
      <c r="H13" s="2677"/>
      <c r="I13" s="2677"/>
      <c r="J13" s="2677"/>
      <c r="K13" s="2677"/>
      <c r="L13" s="2677"/>
      <c r="M13" s="2677"/>
      <c r="N13" s="1311"/>
      <c r="O13" s="1312"/>
    </row>
    <row r="14" spans="1:17" hidden="1">
      <c r="A14" s="541">
        <v>0</v>
      </c>
      <c r="B14" s="540" t="s">
        <v>8616</v>
      </c>
      <c r="C14" s="1313" t="s">
        <v>8171</v>
      </c>
      <c r="D14" s="687" t="s">
        <v>8172</v>
      </c>
      <c r="E14" s="1314"/>
      <c r="F14" s="1314"/>
      <c r="G14" s="1315"/>
      <c r="H14" s="1315" t="s">
        <v>8173</v>
      </c>
      <c r="I14" s="1315">
        <v>100</v>
      </c>
      <c r="J14" s="542" t="e">
        <f t="shared" ref="J14:J24" si="0">K14/I14</f>
        <v>#REF!</v>
      </c>
      <c r="K14" s="543" t="e">
        <f>#REF!*#REF!+15</f>
        <v>#REF!</v>
      </c>
      <c r="L14" s="543"/>
      <c r="M14" s="1316"/>
      <c r="N14" s="1316"/>
      <c r="O14" s="261">
        <v>2.1</v>
      </c>
    </row>
    <row r="15" spans="1:17" hidden="1">
      <c r="A15" s="541">
        <v>0</v>
      </c>
      <c r="B15" s="540" t="s">
        <v>8616</v>
      </c>
      <c r="C15" s="1313" t="s">
        <v>8174</v>
      </c>
      <c r="D15" s="687" t="s">
        <v>8175</v>
      </c>
      <c r="E15" s="1314"/>
      <c r="F15" s="1314"/>
      <c r="G15" s="1315"/>
      <c r="H15" s="1315" t="s">
        <v>8173</v>
      </c>
      <c r="I15" s="1315">
        <v>100</v>
      </c>
      <c r="J15" s="542" t="e">
        <f t="shared" si="0"/>
        <v>#REF!</v>
      </c>
      <c r="K15" s="543" t="e">
        <f>#REF!*#REF!+15</f>
        <v>#REF!</v>
      </c>
      <c r="L15" s="543"/>
      <c r="M15" s="1316"/>
      <c r="N15" s="1316"/>
      <c r="O15" s="261">
        <v>2.1</v>
      </c>
    </row>
    <row r="16" spans="1:17" hidden="1">
      <c r="A16" s="541">
        <v>0</v>
      </c>
      <c r="B16" s="540" t="s">
        <v>8616</v>
      </c>
      <c r="C16" s="1313" t="s">
        <v>8176</v>
      </c>
      <c r="D16" s="687" t="s">
        <v>8177</v>
      </c>
      <c r="E16" s="1314"/>
      <c r="F16" s="1314"/>
      <c r="G16" s="1315"/>
      <c r="H16" s="1315" t="s">
        <v>8173</v>
      </c>
      <c r="I16" s="1315">
        <v>100</v>
      </c>
      <c r="J16" s="542" t="e">
        <f t="shared" si="0"/>
        <v>#REF!</v>
      </c>
      <c r="K16" s="543" t="e">
        <f>#REF!*#REF!+15</f>
        <v>#REF!</v>
      </c>
      <c r="L16" s="543"/>
      <c r="M16" s="1316"/>
      <c r="N16" s="1316"/>
      <c r="O16" s="261">
        <v>2.1</v>
      </c>
    </row>
    <row r="17" spans="1:256" hidden="1">
      <c r="A17" s="541">
        <v>0</v>
      </c>
      <c r="B17" s="540" t="s">
        <v>8616</v>
      </c>
      <c r="C17" s="1313" t="s">
        <v>8178</v>
      </c>
      <c r="D17" s="687" t="s">
        <v>8179</v>
      </c>
      <c r="E17" s="1314"/>
      <c r="F17" s="1314"/>
      <c r="G17" s="1315"/>
      <c r="H17" s="1315" t="s">
        <v>8173</v>
      </c>
      <c r="I17" s="1315">
        <v>100</v>
      </c>
      <c r="J17" s="542" t="e">
        <f t="shared" si="0"/>
        <v>#REF!</v>
      </c>
      <c r="K17" s="543" t="e">
        <f>#REF!*#REF!+15</f>
        <v>#REF!</v>
      </c>
      <c r="L17" s="543"/>
      <c r="M17" s="1316"/>
      <c r="N17" s="1316"/>
      <c r="O17" s="261">
        <v>2.1</v>
      </c>
    </row>
    <row r="18" spans="1:256" ht="12.75" hidden="1" customHeight="1">
      <c r="A18" s="541">
        <v>0</v>
      </c>
      <c r="B18" s="256" t="s">
        <v>8616</v>
      </c>
      <c r="C18" s="1317" t="s">
        <v>8180</v>
      </c>
      <c r="D18" s="258" t="s">
        <v>8181</v>
      </c>
      <c r="E18" s="1318"/>
      <c r="F18" s="1318"/>
      <c r="G18" s="1319"/>
      <c r="H18" s="1319" t="s">
        <v>8173</v>
      </c>
      <c r="I18" s="1319">
        <v>100</v>
      </c>
      <c r="J18" s="565" t="e">
        <f t="shared" si="0"/>
        <v>#REF!</v>
      </c>
      <c r="K18" s="543" t="e">
        <f>#REF!*#REF!+15</f>
        <v>#REF!</v>
      </c>
      <c r="L18" s="543"/>
      <c r="M18" s="1320"/>
      <c r="N18" s="1316"/>
      <c r="O18" s="261">
        <v>2.42</v>
      </c>
    </row>
    <row r="19" spans="1:256" hidden="1">
      <c r="A19" s="541">
        <v>0</v>
      </c>
      <c r="B19" s="256" t="s">
        <v>8616</v>
      </c>
      <c r="C19" s="1317" t="s">
        <v>8182</v>
      </c>
      <c r="D19" s="258" t="s">
        <v>8183</v>
      </c>
      <c r="E19" s="1318"/>
      <c r="F19" s="1318"/>
      <c r="G19" s="1319"/>
      <c r="H19" s="1319" t="s">
        <v>8173</v>
      </c>
      <c r="I19" s="1319">
        <v>100</v>
      </c>
      <c r="J19" s="565" t="e">
        <f t="shared" si="0"/>
        <v>#REF!</v>
      </c>
      <c r="K19" s="543" t="e">
        <f>#REF!*#REF!+15</f>
        <v>#REF!</v>
      </c>
      <c r="L19" s="543"/>
      <c r="M19" s="1320"/>
      <c r="N19" s="1316"/>
      <c r="O19" s="261">
        <v>2.42</v>
      </c>
    </row>
    <row r="20" spans="1:256" hidden="1">
      <c r="A20" s="541">
        <v>0</v>
      </c>
      <c r="B20" s="256" t="s">
        <v>8616</v>
      </c>
      <c r="C20" s="1317" t="s">
        <v>8184</v>
      </c>
      <c r="D20" s="258" t="s">
        <v>8185</v>
      </c>
      <c r="E20" s="1318"/>
      <c r="F20" s="1318"/>
      <c r="G20" s="1319"/>
      <c r="H20" s="1319" t="s">
        <v>8173</v>
      </c>
      <c r="I20" s="1319">
        <v>100</v>
      </c>
      <c r="J20" s="565" t="e">
        <f t="shared" si="0"/>
        <v>#REF!</v>
      </c>
      <c r="K20" s="543" t="e">
        <f>#REF!*#REF!+15</f>
        <v>#REF!</v>
      </c>
      <c r="L20" s="543"/>
      <c r="M20" s="1320"/>
      <c r="N20" s="1316"/>
      <c r="O20" s="261">
        <v>3.23</v>
      </c>
    </row>
    <row r="21" spans="1:256" hidden="1">
      <c r="A21" s="541">
        <v>0</v>
      </c>
      <c r="B21" s="256" t="s">
        <v>8616</v>
      </c>
      <c r="C21" s="1317" t="s">
        <v>8186</v>
      </c>
      <c r="D21" s="258" t="s">
        <v>8187</v>
      </c>
      <c r="E21" s="1318"/>
      <c r="F21" s="1318"/>
      <c r="G21" s="1319"/>
      <c r="H21" s="1319" t="s">
        <v>8173</v>
      </c>
      <c r="I21" s="1319">
        <v>100</v>
      </c>
      <c r="J21" s="565" t="e">
        <f t="shared" si="0"/>
        <v>#REF!</v>
      </c>
      <c r="K21" s="543" t="e">
        <f>#REF!*#REF!+15</f>
        <v>#REF!</v>
      </c>
      <c r="L21" s="543"/>
      <c r="M21" s="1320"/>
      <c r="N21" s="1316"/>
      <c r="O21" s="261">
        <v>4.4800000000000004</v>
      </c>
    </row>
    <row r="22" spans="1:256" ht="12.75" hidden="1" customHeight="1">
      <c r="A22" s="541">
        <v>0</v>
      </c>
      <c r="B22" s="256" t="s">
        <v>8616</v>
      </c>
      <c r="C22" s="1317" t="s">
        <v>8188</v>
      </c>
      <c r="D22" s="258" t="s">
        <v>8189</v>
      </c>
      <c r="E22" s="1318"/>
      <c r="F22" s="1318"/>
      <c r="G22" s="1319"/>
      <c r="H22" s="1319" t="s">
        <v>8173</v>
      </c>
      <c r="I22" s="1319">
        <v>100</v>
      </c>
      <c r="J22" s="565" t="e">
        <f t="shared" si="0"/>
        <v>#REF!</v>
      </c>
      <c r="K22" s="543" t="e">
        <f>#REF!*#REF!+15</f>
        <v>#REF!</v>
      </c>
      <c r="L22" s="543"/>
      <c r="M22" s="1320"/>
      <c r="N22" s="1316"/>
      <c r="O22" s="261">
        <v>4.4800000000000004</v>
      </c>
    </row>
    <row r="23" spans="1:256" hidden="1">
      <c r="A23" s="541">
        <v>0</v>
      </c>
      <c r="B23" s="256" t="s">
        <v>8616</v>
      </c>
      <c r="C23" s="1317" t="s">
        <v>8190</v>
      </c>
      <c r="D23" s="258" t="s">
        <v>8191</v>
      </c>
      <c r="E23" s="1318"/>
      <c r="F23" s="1318"/>
      <c r="G23" s="1319"/>
      <c r="H23" s="1319" t="s">
        <v>8173</v>
      </c>
      <c r="I23" s="1319">
        <v>100</v>
      </c>
      <c r="J23" s="565" t="e">
        <f t="shared" si="0"/>
        <v>#REF!</v>
      </c>
      <c r="K23" s="543" t="e">
        <f>#REF!*#REF!+15</f>
        <v>#REF!</v>
      </c>
      <c r="L23" s="543"/>
      <c r="M23" s="1320"/>
      <c r="N23" s="1316"/>
      <c r="O23" s="261">
        <v>6.45</v>
      </c>
      <c r="IG23" s="261"/>
      <c r="IH23" s="261"/>
      <c r="II23" s="261"/>
      <c r="IJ23" s="261"/>
      <c r="IK23" s="261"/>
      <c r="IL23" s="261"/>
      <c r="IM23" s="261"/>
      <c r="IN23" s="261"/>
      <c r="IO23" s="261"/>
      <c r="IP23" s="261"/>
      <c r="IQ23" s="261"/>
      <c r="IR23" s="261"/>
      <c r="IS23" s="261"/>
      <c r="IT23" s="261"/>
      <c r="IU23" s="261"/>
      <c r="IV23" s="261"/>
    </row>
    <row r="24" spans="1:256" hidden="1">
      <c r="A24" s="541">
        <v>0</v>
      </c>
      <c r="B24" s="256" t="s">
        <v>8616</v>
      </c>
      <c r="C24" s="1317" t="s">
        <v>8192</v>
      </c>
      <c r="D24" s="258" t="s">
        <v>8193</v>
      </c>
      <c r="E24" s="1318"/>
      <c r="F24" s="1318"/>
      <c r="G24" s="1319"/>
      <c r="H24" s="1319" t="s">
        <v>8173</v>
      </c>
      <c r="I24" s="1319">
        <v>100</v>
      </c>
      <c r="J24" s="565" t="e">
        <f t="shared" si="0"/>
        <v>#REF!</v>
      </c>
      <c r="K24" s="543" t="e">
        <f>#REF!*#REF!+15</f>
        <v>#REF!</v>
      </c>
      <c r="L24" s="543"/>
      <c r="M24" s="1320"/>
      <c r="N24" s="1316"/>
      <c r="O24" s="261">
        <v>6.45</v>
      </c>
      <c r="IG24" s="261"/>
      <c r="IH24" s="261"/>
      <c r="II24" s="261"/>
      <c r="IJ24" s="261"/>
      <c r="IK24" s="261"/>
      <c r="IL24" s="261"/>
      <c r="IM24" s="261"/>
      <c r="IN24" s="261"/>
      <c r="IO24" s="261"/>
      <c r="IP24" s="261"/>
      <c r="IQ24" s="261"/>
      <c r="IR24" s="261"/>
      <c r="IS24" s="261"/>
      <c r="IT24" s="261"/>
      <c r="IU24" s="261"/>
      <c r="IV24" s="261"/>
    </row>
    <row r="25" spans="1:256" hidden="1">
      <c r="A25" s="541">
        <v>0</v>
      </c>
      <c r="B25" s="256" t="s">
        <v>8616</v>
      </c>
      <c r="C25" s="1317" t="s">
        <v>8194</v>
      </c>
      <c r="D25" s="258" t="s">
        <v>8195</v>
      </c>
      <c r="E25" s="1318"/>
      <c r="F25" s="1318"/>
      <c r="G25" s="1319"/>
      <c r="H25" s="1319" t="s">
        <v>8173</v>
      </c>
      <c r="I25" s="1319">
        <v>100</v>
      </c>
      <c r="J25" s="565" t="e">
        <f t="shared" ref="J25:J34" si="1">K25/I25</f>
        <v>#REF!</v>
      </c>
      <c r="K25" s="543" t="e">
        <f>#REF!*#REF!+15</f>
        <v>#REF!</v>
      </c>
      <c r="L25" s="543"/>
      <c r="M25" s="1320"/>
      <c r="N25" s="1316"/>
      <c r="O25" s="261">
        <v>6.45</v>
      </c>
      <c r="IG25" s="261"/>
      <c r="IH25" s="261"/>
      <c r="II25" s="261"/>
      <c r="IJ25" s="261"/>
      <c r="IK25" s="261"/>
      <c r="IL25" s="261"/>
      <c r="IM25" s="261"/>
      <c r="IN25" s="261"/>
      <c r="IO25" s="261"/>
      <c r="IP25" s="261"/>
      <c r="IQ25" s="261"/>
      <c r="IR25" s="261"/>
      <c r="IS25" s="261"/>
      <c r="IT25" s="261"/>
      <c r="IU25" s="261"/>
      <c r="IV25" s="261"/>
    </row>
    <row r="26" spans="1:256" hidden="1">
      <c r="A26" s="541">
        <v>0</v>
      </c>
      <c r="B26" s="256" t="s">
        <v>8616</v>
      </c>
      <c r="C26" s="1317" t="s">
        <v>8196</v>
      </c>
      <c r="D26" s="258" t="s">
        <v>8197</v>
      </c>
      <c r="E26" s="1318"/>
      <c r="F26" s="1318"/>
      <c r="G26" s="1319"/>
      <c r="H26" s="1319" t="s">
        <v>8173</v>
      </c>
      <c r="I26" s="1319">
        <v>100</v>
      </c>
      <c r="J26" s="565" t="e">
        <f t="shared" si="1"/>
        <v>#REF!</v>
      </c>
      <c r="K26" s="543" t="e">
        <f>#REF!*#REF!+15</f>
        <v>#REF!</v>
      </c>
      <c r="L26" s="543"/>
      <c r="M26" s="1320"/>
      <c r="N26" s="1316"/>
      <c r="O26" s="261">
        <v>6.45</v>
      </c>
      <c r="IG26" s="261"/>
      <c r="IH26" s="261"/>
      <c r="II26" s="261"/>
      <c r="IJ26" s="261"/>
      <c r="IK26" s="261"/>
      <c r="IL26" s="261"/>
      <c r="IM26" s="261"/>
      <c r="IN26" s="261"/>
      <c r="IO26" s="261"/>
      <c r="IP26" s="261"/>
      <c r="IQ26" s="261"/>
      <c r="IR26" s="261"/>
      <c r="IS26" s="261"/>
      <c r="IT26" s="261"/>
      <c r="IU26" s="261"/>
      <c r="IV26" s="261"/>
    </row>
    <row r="27" spans="1:256" hidden="1">
      <c r="A27" s="541">
        <v>0</v>
      </c>
      <c r="B27" s="256" t="s">
        <v>8616</v>
      </c>
      <c r="C27" s="1317" t="s">
        <v>8198</v>
      </c>
      <c r="D27" s="258" t="s">
        <v>8199</v>
      </c>
      <c r="E27" s="1318"/>
      <c r="F27" s="1318"/>
      <c r="G27" s="1319"/>
      <c r="H27" s="1319" t="s">
        <v>8173</v>
      </c>
      <c r="I27" s="1319">
        <v>100</v>
      </c>
      <c r="J27" s="565" t="e">
        <f t="shared" si="1"/>
        <v>#REF!</v>
      </c>
      <c r="K27" s="543" t="e">
        <f>#REF!*#REF!+15</f>
        <v>#REF!</v>
      </c>
      <c r="L27" s="543"/>
      <c r="M27" s="1320"/>
      <c r="N27" s="1316"/>
      <c r="O27" s="261">
        <v>6.45</v>
      </c>
      <c r="IG27" s="261"/>
      <c r="IH27" s="261"/>
      <c r="II27" s="261"/>
      <c r="IJ27" s="261"/>
      <c r="IK27" s="261"/>
      <c r="IL27" s="261"/>
      <c r="IM27" s="261"/>
      <c r="IN27" s="261"/>
      <c r="IO27" s="261"/>
      <c r="IP27" s="261"/>
      <c r="IQ27" s="261"/>
      <c r="IR27" s="261"/>
      <c r="IS27" s="261"/>
      <c r="IT27" s="261"/>
      <c r="IU27" s="261"/>
      <c r="IV27" s="261"/>
    </row>
    <row r="28" spans="1:256" hidden="1">
      <c r="A28" s="541">
        <v>0</v>
      </c>
      <c r="B28" s="256" t="s">
        <v>8616</v>
      </c>
      <c r="C28" s="1317" t="s">
        <v>8200</v>
      </c>
      <c r="D28" s="258" t="s">
        <v>8201</v>
      </c>
      <c r="E28" s="1318"/>
      <c r="F28" s="1318"/>
      <c r="G28" s="1319"/>
      <c r="H28" s="1319" t="s">
        <v>8173</v>
      </c>
      <c r="I28" s="1319">
        <v>100</v>
      </c>
      <c r="J28" s="565" t="e">
        <f t="shared" si="1"/>
        <v>#REF!</v>
      </c>
      <c r="K28" s="543" t="e">
        <f>#REF!*#REF!+15</f>
        <v>#REF!</v>
      </c>
      <c r="L28" s="543"/>
      <c r="M28" s="1320"/>
      <c r="N28" s="1316"/>
      <c r="O28" s="261">
        <v>6.45</v>
      </c>
      <c r="IG28" s="261"/>
      <c r="IH28" s="261"/>
      <c r="II28" s="261"/>
      <c r="IJ28" s="261"/>
      <c r="IK28" s="261"/>
      <c r="IL28" s="261"/>
      <c r="IM28" s="261"/>
      <c r="IN28" s="261"/>
      <c r="IO28" s="261"/>
      <c r="IP28" s="261"/>
      <c r="IQ28" s="261"/>
      <c r="IR28" s="261"/>
      <c r="IS28" s="261"/>
      <c r="IT28" s="261"/>
      <c r="IU28" s="261"/>
      <c r="IV28" s="261"/>
    </row>
    <row r="29" spans="1:256" hidden="1">
      <c r="A29" s="541">
        <v>0</v>
      </c>
      <c r="B29" s="614" t="s">
        <v>8616</v>
      </c>
      <c r="C29" s="1321" t="s">
        <v>8202</v>
      </c>
      <c r="D29" s="207" t="s">
        <v>8203</v>
      </c>
      <c r="E29" s="1318"/>
      <c r="F29" s="1318"/>
      <c r="G29" s="1319"/>
      <c r="H29" s="1322" t="s">
        <v>8173</v>
      </c>
      <c r="I29" s="1322">
        <v>100</v>
      </c>
      <c r="J29" s="605" t="e">
        <f t="shared" si="1"/>
        <v>#REF!</v>
      </c>
      <c r="K29" s="543" t="e">
        <f>#REF!*#REF!+15</f>
        <v>#REF!</v>
      </c>
      <c r="L29" s="543"/>
      <c r="M29" s="1323"/>
      <c r="N29" s="1316"/>
      <c r="O29" s="261">
        <v>7.3</v>
      </c>
      <c r="IG29" s="261"/>
      <c r="IH29" s="261"/>
      <c r="II29" s="261"/>
      <c r="IJ29" s="261"/>
      <c r="IK29" s="261"/>
      <c r="IL29" s="261"/>
      <c r="IM29" s="261"/>
      <c r="IN29" s="261"/>
      <c r="IO29" s="261"/>
      <c r="IP29" s="261"/>
      <c r="IQ29" s="261"/>
      <c r="IR29" s="261"/>
      <c r="IS29" s="261"/>
      <c r="IT29" s="261"/>
      <c r="IU29" s="261"/>
      <c r="IV29" s="261"/>
    </row>
    <row r="30" spans="1:256" ht="42" customHeight="1">
      <c r="A30" s="604">
        <v>1</v>
      </c>
      <c r="B30" s="614" t="s">
        <v>8625</v>
      </c>
      <c r="C30" s="1321" t="s">
        <v>8204</v>
      </c>
      <c r="D30" s="1086" t="s">
        <v>8205</v>
      </c>
      <c r="E30" s="1324" t="s">
        <v>8206</v>
      </c>
      <c r="F30" s="1086" t="s">
        <v>8207</v>
      </c>
      <c r="G30" s="1325"/>
      <c r="H30" s="1322" t="s">
        <v>8173</v>
      </c>
      <c r="I30" s="1322">
        <v>100</v>
      </c>
      <c r="J30" s="605" t="e">
        <f>K30/I30</f>
        <v>#REF!</v>
      </c>
      <c r="K30" s="606" t="e">
        <f>M30*#REF!</f>
        <v>#REF!</v>
      </c>
      <c r="L30" s="1326"/>
      <c r="M30" s="607" t="e">
        <f>P30*#REF!+0.5</f>
        <v>#REF!</v>
      </c>
      <c r="N30" s="544"/>
      <c r="O30" s="1312">
        <v>5.68</v>
      </c>
      <c r="P30" s="1312">
        <v>5.68</v>
      </c>
      <c r="IG30" s="261"/>
      <c r="IH30" s="261"/>
      <c r="II30" s="261"/>
      <c r="IJ30" s="261"/>
      <c r="IK30" s="261"/>
      <c r="IL30" s="261"/>
      <c r="IM30" s="261"/>
      <c r="IN30" s="261"/>
      <c r="IO30" s="261"/>
      <c r="IP30" s="261"/>
      <c r="IQ30" s="261"/>
      <c r="IR30" s="261"/>
      <c r="IS30" s="261"/>
      <c r="IT30" s="261"/>
      <c r="IU30" s="261"/>
      <c r="IV30" s="261"/>
    </row>
    <row r="31" spans="1:256" ht="47.25" customHeight="1">
      <c r="A31" s="600">
        <v>1</v>
      </c>
      <c r="B31" s="597" t="s">
        <v>8625</v>
      </c>
      <c r="C31" s="1327" t="s">
        <v>8208</v>
      </c>
      <c r="D31" s="94" t="s">
        <v>8209</v>
      </c>
      <c r="E31" s="805" t="s">
        <v>8210</v>
      </c>
      <c r="F31" s="1086" t="s">
        <v>6633</v>
      </c>
      <c r="G31" s="1328"/>
      <c r="H31" s="1329" t="s">
        <v>8173</v>
      </c>
      <c r="I31" s="1329">
        <v>100</v>
      </c>
      <c r="J31" s="601" t="e">
        <f>K31/I31</f>
        <v>#REF!</v>
      </c>
      <c r="K31" s="617" t="e">
        <f>M31*#REF!</f>
        <v>#REF!</v>
      </c>
      <c r="L31" s="1330"/>
      <c r="M31" s="609" t="e">
        <f>P31*#REF!+0.5</f>
        <v>#REF!</v>
      </c>
      <c r="N31" s="544"/>
      <c r="O31" s="1312">
        <v>6.01</v>
      </c>
      <c r="P31" s="1312">
        <v>6.01</v>
      </c>
      <c r="IG31" s="261"/>
      <c r="IH31" s="261"/>
      <c r="II31" s="261"/>
      <c r="IJ31" s="261"/>
      <c r="IK31" s="261"/>
      <c r="IL31" s="261"/>
      <c r="IM31" s="261"/>
      <c r="IN31" s="261"/>
      <c r="IO31" s="261"/>
      <c r="IP31" s="261"/>
      <c r="IQ31" s="261"/>
      <c r="IR31" s="261"/>
      <c r="IS31" s="261"/>
      <c r="IT31" s="261"/>
      <c r="IU31" s="261"/>
      <c r="IV31" s="261"/>
    </row>
    <row r="32" spans="1:256" ht="12.75" hidden="1" customHeight="1">
      <c r="A32" s="600">
        <v>0</v>
      </c>
      <c r="B32" s="597" t="s">
        <v>8622</v>
      </c>
      <c r="C32" s="1327" t="s">
        <v>6634</v>
      </c>
      <c r="D32" s="612" t="s">
        <v>6635</v>
      </c>
      <c r="E32" s="1331" t="s">
        <v>6636</v>
      </c>
      <c r="F32" s="805" t="s">
        <v>6637</v>
      </c>
      <c r="G32" s="1332"/>
      <c r="H32" s="1329" t="s">
        <v>8173</v>
      </c>
      <c r="I32" s="1329">
        <v>100</v>
      </c>
      <c r="J32" s="601" t="e">
        <f>K32/I32</f>
        <v>#REF!</v>
      </c>
      <c r="K32" s="617" t="e">
        <f>L32*#REF!</f>
        <v>#REF!</v>
      </c>
      <c r="L32" s="1333" t="e">
        <f>O32*#REF!</f>
        <v>#REF!</v>
      </c>
      <c r="M32" s="609"/>
      <c r="N32" s="544"/>
      <c r="O32" s="1312">
        <v>7</v>
      </c>
      <c r="IG32" s="261"/>
      <c r="IH32" s="261"/>
      <c r="II32" s="261"/>
      <c r="IJ32" s="261"/>
      <c r="IK32" s="261"/>
      <c r="IL32" s="261"/>
      <c r="IM32" s="261"/>
      <c r="IN32" s="261"/>
      <c r="IO32" s="261"/>
      <c r="IP32" s="261"/>
      <c r="IQ32" s="261"/>
      <c r="IR32" s="261"/>
      <c r="IS32" s="261"/>
      <c r="IT32" s="261"/>
      <c r="IU32" s="261"/>
      <c r="IV32" s="261"/>
    </row>
    <row r="33" spans="1:256" ht="12.75" hidden="1" customHeight="1">
      <c r="A33" s="600">
        <v>0</v>
      </c>
      <c r="B33" s="597" t="s">
        <v>8616</v>
      </c>
      <c r="C33" s="1327" t="s">
        <v>6638</v>
      </c>
      <c r="D33" s="612" t="s">
        <v>6639</v>
      </c>
      <c r="E33" s="1334" t="s">
        <v>6640</v>
      </c>
      <c r="F33" s="1334" t="s">
        <v>6641</v>
      </c>
      <c r="G33" s="1335"/>
      <c r="H33" s="1329" t="s">
        <v>8173</v>
      </c>
      <c r="I33" s="1329">
        <v>100</v>
      </c>
      <c r="J33" s="601" t="e">
        <f>K33/I33</f>
        <v>#REF!</v>
      </c>
      <c r="K33" s="617" t="e">
        <f>#REF!*#REF!+15</f>
        <v>#REF!</v>
      </c>
      <c r="L33" s="617"/>
      <c r="M33" s="1336"/>
      <c r="N33" s="1316"/>
      <c r="O33" s="261">
        <v>8.35</v>
      </c>
      <c r="IG33" s="261"/>
      <c r="IH33" s="261"/>
      <c r="II33" s="261"/>
      <c r="IJ33" s="261"/>
      <c r="IK33" s="261"/>
      <c r="IL33" s="261"/>
      <c r="IM33" s="261"/>
      <c r="IN33" s="261"/>
      <c r="IO33" s="261"/>
      <c r="IP33" s="261"/>
      <c r="IQ33" s="261"/>
      <c r="IR33" s="261"/>
      <c r="IS33" s="261"/>
      <c r="IT33" s="261"/>
      <c r="IU33" s="261"/>
      <c r="IV33" s="261"/>
    </row>
    <row r="34" spans="1:256" ht="38.25" hidden="1">
      <c r="A34" s="600">
        <v>0</v>
      </c>
      <c r="B34" s="1337" t="s">
        <v>8616</v>
      </c>
      <c r="C34" s="1338" t="s">
        <v>6642</v>
      </c>
      <c r="D34" s="1339" t="s">
        <v>6643</v>
      </c>
      <c r="E34" s="1340"/>
      <c r="F34" s="1340"/>
      <c r="G34" s="1341"/>
      <c r="H34" s="1342" t="s">
        <v>8173</v>
      </c>
      <c r="I34" s="1342">
        <v>100</v>
      </c>
      <c r="J34" s="1343" t="e">
        <f t="shared" si="1"/>
        <v>#REF!</v>
      </c>
      <c r="K34" s="543" t="e">
        <f>#REF!*#REF!+15</f>
        <v>#REF!</v>
      </c>
      <c r="L34" s="543"/>
      <c r="M34" s="1344"/>
      <c r="N34" s="1316"/>
      <c r="O34" s="261">
        <v>9.6999999999999993</v>
      </c>
      <c r="IG34" s="261"/>
      <c r="IH34" s="261"/>
      <c r="II34" s="261"/>
      <c r="IJ34" s="261"/>
      <c r="IK34" s="261"/>
      <c r="IL34" s="261"/>
      <c r="IM34" s="261"/>
      <c r="IN34" s="261"/>
      <c r="IO34" s="261"/>
      <c r="IP34" s="261"/>
      <c r="IQ34" s="261"/>
      <c r="IR34" s="261"/>
      <c r="IS34" s="261"/>
      <c r="IT34" s="261"/>
      <c r="IU34" s="261"/>
      <c r="IV34" s="261"/>
    </row>
    <row r="35" spans="1:256" s="261" customFormat="1" hidden="1">
      <c r="A35" s="259">
        <v>0</v>
      </c>
      <c r="B35" s="256" t="s">
        <v>8622</v>
      </c>
      <c r="C35" s="1317" t="s">
        <v>6644</v>
      </c>
      <c r="D35" s="258" t="s">
        <v>6645</v>
      </c>
      <c r="E35" s="1318" t="s">
        <v>6646</v>
      </c>
      <c r="F35" s="1318"/>
      <c r="G35" s="1319"/>
      <c r="H35" s="1319" t="s">
        <v>8173</v>
      </c>
      <c r="I35" s="1319">
        <v>25</v>
      </c>
      <c r="J35" s="565" t="e">
        <f t="shared" ref="J35:J43" si="2">K35/I35</f>
        <v>#REF!</v>
      </c>
      <c r="K35" s="566" t="e">
        <f>O35*#REF!+15</f>
        <v>#REF!</v>
      </c>
      <c r="L35" s="566"/>
      <c r="M35" s="1320"/>
      <c r="N35" s="1316"/>
      <c r="O35" s="1312"/>
    </row>
    <row r="36" spans="1:256" s="261" customFormat="1" hidden="1">
      <c r="A36" s="259">
        <v>0</v>
      </c>
      <c r="B36" s="256" t="s">
        <v>8622</v>
      </c>
      <c r="C36" s="1317" t="s">
        <v>8487</v>
      </c>
      <c r="D36" s="258" t="s">
        <v>6647</v>
      </c>
      <c r="E36" s="1318" t="s">
        <v>6648</v>
      </c>
      <c r="F36" s="1318"/>
      <c r="G36" s="1319"/>
      <c r="H36" s="1319"/>
      <c r="I36" s="1319">
        <v>60</v>
      </c>
      <c r="J36" s="565" t="e">
        <f t="shared" si="2"/>
        <v>#REF!</v>
      </c>
      <c r="K36" s="566" t="e">
        <f>O36*#REF!+15</f>
        <v>#REF!</v>
      </c>
      <c r="L36" s="566"/>
      <c r="M36" s="1320"/>
      <c r="N36" s="1316"/>
      <c r="O36" s="1312">
        <v>38</v>
      </c>
    </row>
    <row r="37" spans="1:256" s="261" customFormat="1" hidden="1">
      <c r="A37" s="259">
        <v>0</v>
      </c>
      <c r="B37" s="256" t="s">
        <v>8622</v>
      </c>
      <c r="C37" s="1317" t="s">
        <v>8484</v>
      </c>
      <c r="D37" s="258" t="s">
        <v>6649</v>
      </c>
      <c r="E37" s="1318" t="s">
        <v>6650</v>
      </c>
      <c r="F37" s="1318"/>
      <c r="G37" s="1319"/>
      <c r="H37" s="1319"/>
      <c r="I37" s="1319">
        <v>240</v>
      </c>
      <c r="J37" s="565" t="e">
        <f t="shared" si="2"/>
        <v>#REF!</v>
      </c>
      <c r="K37" s="566" t="e">
        <f>O37*#REF!+15</f>
        <v>#REF!</v>
      </c>
      <c r="L37" s="566"/>
      <c r="M37" s="1320"/>
      <c r="N37" s="1316"/>
      <c r="O37" s="1312">
        <v>76.900000000000006</v>
      </c>
    </row>
    <row r="38" spans="1:256" s="261" customFormat="1" hidden="1">
      <c r="A38" s="259">
        <v>0</v>
      </c>
      <c r="B38" s="256" t="s">
        <v>8622</v>
      </c>
      <c r="C38" s="1317" t="s">
        <v>8491</v>
      </c>
      <c r="D38" s="258" t="s">
        <v>6651</v>
      </c>
      <c r="E38" s="1318" t="s">
        <v>6652</v>
      </c>
      <c r="F38" s="1318"/>
      <c r="G38" s="1319"/>
      <c r="H38" s="1319"/>
      <c r="I38" s="1319">
        <v>60</v>
      </c>
      <c r="J38" s="565" t="e">
        <f t="shared" si="2"/>
        <v>#REF!</v>
      </c>
      <c r="K38" s="566" t="e">
        <f>O38*#REF!+15</f>
        <v>#REF!</v>
      </c>
      <c r="L38" s="566"/>
      <c r="M38" s="1320"/>
      <c r="N38" s="1316"/>
      <c r="O38" s="1312">
        <v>38</v>
      </c>
    </row>
    <row r="39" spans="1:256" s="261" customFormat="1" hidden="1">
      <c r="A39" s="259">
        <v>0</v>
      </c>
      <c r="B39" s="614" t="s">
        <v>8622</v>
      </c>
      <c r="C39" s="1321" t="s">
        <v>8489</v>
      </c>
      <c r="D39" s="207" t="s">
        <v>6653</v>
      </c>
      <c r="E39" s="1345" t="s">
        <v>6654</v>
      </c>
      <c r="F39" s="1345"/>
      <c r="G39" s="1322"/>
      <c r="H39" s="1322"/>
      <c r="I39" s="1322">
        <v>240</v>
      </c>
      <c r="J39" s="605" t="e">
        <f t="shared" si="2"/>
        <v>#REF!</v>
      </c>
      <c r="K39" s="606" t="e">
        <f>O39*#REF!+15</f>
        <v>#REF!</v>
      </c>
      <c r="L39" s="606"/>
      <c r="M39" s="1323"/>
      <c r="N39" s="1316"/>
      <c r="O39" s="1312">
        <v>70.7</v>
      </c>
    </row>
    <row r="40" spans="1:256" s="261" customFormat="1" hidden="1">
      <c r="A40" s="259">
        <v>0</v>
      </c>
      <c r="B40" s="256" t="s">
        <v>8622</v>
      </c>
      <c r="C40" s="1317" t="s">
        <v>8495</v>
      </c>
      <c r="D40" s="258" t="s">
        <v>6655</v>
      </c>
      <c r="E40" s="1318" t="s">
        <v>6656</v>
      </c>
      <c r="F40" s="1318" t="s">
        <v>6657</v>
      </c>
      <c r="G40" s="1319"/>
      <c r="H40" s="1319"/>
      <c r="I40" s="1319">
        <v>60</v>
      </c>
      <c r="J40" s="565" t="e">
        <f t="shared" si="2"/>
        <v>#REF!</v>
      </c>
      <c r="K40" s="566" t="e">
        <f>#REF!*#REF!</f>
        <v>#REF!</v>
      </c>
      <c r="L40" s="566"/>
      <c r="M40" s="1320"/>
      <c r="N40" s="1316"/>
      <c r="O40" s="1312">
        <v>38</v>
      </c>
    </row>
    <row r="41" spans="1:256" s="261" customFormat="1" hidden="1">
      <c r="A41" s="259">
        <v>0</v>
      </c>
      <c r="B41" s="597" t="s">
        <v>8622</v>
      </c>
      <c r="C41" s="1327" t="s">
        <v>8493</v>
      </c>
      <c r="D41" s="598" t="s">
        <v>6658</v>
      </c>
      <c r="E41" s="1346" t="s">
        <v>6659</v>
      </c>
      <c r="F41" s="1346"/>
      <c r="G41" s="1329"/>
      <c r="H41" s="1329"/>
      <c r="I41" s="1329">
        <v>240</v>
      </c>
      <c r="J41" s="601" t="e">
        <f t="shared" si="2"/>
        <v>#REF!</v>
      </c>
      <c r="K41" s="617" t="e">
        <f>O41*#REF!+15</f>
        <v>#REF!</v>
      </c>
      <c r="L41" s="617"/>
      <c r="M41" s="1336"/>
      <c r="N41" s="1316"/>
      <c r="O41" s="1312">
        <v>68</v>
      </c>
    </row>
    <row r="42" spans="1:256" s="293" customFormat="1" hidden="1">
      <c r="A42" s="259">
        <v>0</v>
      </c>
      <c r="B42" s="401" t="s">
        <v>8622</v>
      </c>
      <c r="C42" s="466" t="s">
        <v>8479</v>
      </c>
      <c r="D42" s="1347" t="s">
        <v>6660</v>
      </c>
      <c r="E42" s="442"/>
      <c r="F42" s="442"/>
      <c r="G42" s="442"/>
      <c r="H42" s="392"/>
      <c r="I42" s="392">
        <v>60</v>
      </c>
      <c r="J42" s="446" t="e">
        <f t="shared" si="2"/>
        <v>#REF!</v>
      </c>
      <c r="K42" s="1348" t="e">
        <f>O42*#REF!+15</f>
        <v>#REF!</v>
      </c>
      <c r="L42" s="1348"/>
      <c r="M42" s="1348"/>
      <c r="N42" s="535"/>
      <c r="O42" s="328">
        <v>70.7</v>
      </c>
      <c r="P42" s="1349"/>
      <c r="Q42" s="1350"/>
      <c r="R42" s="1351"/>
      <c r="S42" s="654"/>
      <c r="T42" s="656"/>
      <c r="U42" s="656"/>
      <c r="V42" s="656"/>
      <c r="W42" s="656"/>
    </row>
    <row r="43" spans="1:256" s="293" customFormat="1" hidden="1">
      <c r="A43" s="259">
        <v>0</v>
      </c>
      <c r="B43" s="401" t="s">
        <v>8622</v>
      </c>
      <c r="C43" s="466" t="s">
        <v>8482</v>
      </c>
      <c r="D43" s="1347" t="s">
        <v>6661</v>
      </c>
      <c r="E43" s="442"/>
      <c r="F43" s="442"/>
      <c r="G43" s="442"/>
      <c r="H43" s="392"/>
      <c r="I43" s="392">
        <v>60</v>
      </c>
      <c r="J43" s="446" t="e">
        <f t="shared" si="2"/>
        <v>#REF!</v>
      </c>
      <c r="K43" s="1348" t="e">
        <f>O43*#REF!+15</f>
        <v>#REF!</v>
      </c>
      <c r="L43" s="1348"/>
      <c r="M43" s="1348"/>
      <c r="N43" s="535"/>
      <c r="O43" s="328">
        <v>70.7</v>
      </c>
      <c r="P43" s="1349"/>
      <c r="Q43" s="1350"/>
      <c r="R43" s="1351"/>
      <c r="S43" s="654"/>
      <c r="T43" s="656"/>
      <c r="U43" s="656"/>
      <c r="V43" s="656"/>
      <c r="W43" s="656"/>
    </row>
    <row r="44" spans="1:256" ht="12.75" hidden="1" customHeight="1">
      <c r="A44" s="1352">
        <v>0</v>
      </c>
      <c r="B44" s="2697" t="s">
        <v>6662</v>
      </c>
      <c r="C44" s="2697"/>
      <c r="D44" s="2697"/>
      <c r="E44" s="2697"/>
      <c r="F44" s="2697"/>
      <c r="G44" s="2697"/>
      <c r="H44" s="2697"/>
      <c r="I44" s="2697"/>
      <c r="J44" s="2697"/>
      <c r="K44" s="2697"/>
      <c r="L44" s="2697"/>
      <c r="M44" s="2697"/>
      <c r="N44" s="1246"/>
    </row>
    <row r="45" spans="1:256" hidden="1">
      <c r="A45" s="136">
        <v>0</v>
      </c>
      <c r="B45" s="137" t="s">
        <v>8616</v>
      </c>
      <c r="C45" s="1353" t="s">
        <v>6663</v>
      </c>
      <c r="D45" s="1354" t="s">
        <v>6664</v>
      </c>
      <c r="E45" s="1355"/>
      <c r="F45" s="1355"/>
      <c r="G45" s="1356" t="s">
        <v>6665</v>
      </c>
      <c r="H45" s="1319" t="s">
        <v>8173</v>
      </c>
      <c r="I45" s="1356">
        <v>25</v>
      </c>
      <c r="J45" s="1357" t="e">
        <f>K45/I45</f>
        <v>#REF!</v>
      </c>
      <c r="K45" s="543" t="e">
        <f>#REF!*#REF!+15</f>
        <v>#REF!</v>
      </c>
      <c r="L45" s="543"/>
      <c r="M45" s="1358"/>
      <c r="N45" s="1359"/>
      <c r="O45" s="1360">
        <v>0.2</v>
      </c>
    </row>
    <row r="46" spans="1:256" hidden="1">
      <c r="A46" s="136">
        <v>0</v>
      </c>
      <c r="B46" s="137" t="s">
        <v>8616</v>
      </c>
      <c r="C46" s="1353" t="s">
        <v>6666</v>
      </c>
      <c r="D46" s="1354" t="s">
        <v>6664</v>
      </c>
      <c r="E46" s="1355"/>
      <c r="F46" s="1355"/>
      <c r="G46" s="1356" t="s">
        <v>6665</v>
      </c>
      <c r="H46" s="1319" t="s">
        <v>8173</v>
      </c>
      <c r="I46" s="1356">
        <v>50</v>
      </c>
      <c r="J46" s="1357" t="e">
        <f>K46/I46</f>
        <v>#REF!</v>
      </c>
      <c r="K46" s="543" t="e">
        <f>#REF!*#REF!+15</f>
        <v>#REF!</v>
      </c>
      <c r="L46" s="543"/>
      <c r="M46" s="1358"/>
      <c r="N46" s="1359"/>
      <c r="O46" s="1360">
        <v>0.22</v>
      </c>
    </row>
    <row r="47" spans="1:256" s="261" customFormat="1">
      <c r="A47" s="541"/>
      <c r="B47" s="540"/>
      <c r="C47" s="1313"/>
      <c r="D47" s="1361"/>
      <c r="E47" s="1362"/>
      <c r="F47" s="1362"/>
      <c r="G47" s="1315"/>
      <c r="H47" s="1315"/>
      <c r="I47" s="1315"/>
      <c r="J47" s="1363"/>
      <c r="K47" s="543"/>
      <c r="L47" s="1364"/>
      <c r="M47" s="544"/>
      <c r="N47" s="544"/>
      <c r="O47" s="1312"/>
      <c r="IG47" s="1297"/>
      <c r="IH47" s="1297"/>
      <c r="II47" s="1297"/>
      <c r="IJ47" s="1297"/>
      <c r="IK47" s="1297"/>
      <c r="IL47" s="1297"/>
      <c r="IM47" s="1297"/>
      <c r="IN47" s="1297"/>
      <c r="IO47" s="1297"/>
      <c r="IP47" s="1297"/>
      <c r="IQ47" s="1297"/>
      <c r="IR47" s="1297"/>
      <c r="IS47" s="1297"/>
      <c r="IT47" s="1297"/>
      <c r="IU47" s="1297"/>
      <c r="IV47" s="1297"/>
    </row>
    <row r="48" spans="1:256">
      <c r="D48" s="1365"/>
      <c r="E48" s="1366"/>
      <c r="F48" s="1366"/>
    </row>
    <row r="49" spans="1:17" ht="23.85" customHeight="1">
      <c r="A49" s="88" t="s">
        <v>8692</v>
      </c>
      <c r="B49" s="2730" t="s">
        <v>8564</v>
      </c>
      <c r="C49" s="2730"/>
      <c r="D49" s="2730"/>
      <c r="E49" s="2730"/>
      <c r="F49" s="2730"/>
      <c r="G49" s="2730"/>
      <c r="H49" s="2730"/>
      <c r="I49" s="2730"/>
      <c r="J49" s="2730"/>
      <c r="K49" s="2730"/>
      <c r="L49" s="2730"/>
      <c r="M49" s="2730"/>
      <c r="N49" s="1311"/>
    </row>
    <row r="50" spans="1:17" ht="12.75" hidden="1" customHeight="1">
      <c r="A50" s="88" t="s">
        <v>8690</v>
      </c>
      <c r="B50" s="2697" t="s">
        <v>6667</v>
      </c>
      <c r="C50" s="2697"/>
      <c r="D50" s="2697"/>
      <c r="E50" s="2697"/>
      <c r="F50" s="2697"/>
      <c r="G50" s="2697"/>
      <c r="H50" s="2697"/>
      <c r="I50" s="2697"/>
      <c r="J50" s="2697"/>
      <c r="K50" s="2697"/>
      <c r="L50" s="2697"/>
      <c r="M50" s="2697"/>
      <c r="N50" s="1367"/>
    </row>
    <row r="51" spans="1:17" ht="12.75" hidden="1" customHeight="1">
      <c r="A51" s="88" t="s">
        <v>8690</v>
      </c>
      <c r="B51" s="2697" t="s">
        <v>6668</v>
      </c>
      <c r="C51" s="2697"/>
      <c r="D51" s="2697"/>
      <c r="E51" s="2697"/>
      <c r="F51" s="2697"/>
      <c r="G51" s="2697"/>
      <c r="H51" s="2697"/>
      <c r="I51" s="2697"/>
      <c r="J51" s="2697"/>
      <c r="K51" s="2697"/>
      <c r="L51" s="2697"/>
      <c r="M51" s="2697"/>
      <c r="N51" s="1367"/>
    </row>
    <row r="52" spans="1:17" hidden="1">
      <c r="A52" s="139">
        <v>0</v>
      </c>
      <c r="B52" s="140" t="s">
        <v>8616</v>
      </c>
      <c r="C52" s="1368" t="s">
        <v>6669</v>
      </c>
      <c r="D52" s="1369" t="s">
        <v>6670</v>
      </c>
      <c r="E52" s="1369" t="s">
        <v>6671</v>
      </c>
      <c r="F52" s="1369" t="s">
        <v>6672</v>
      </c>
      <c r="G52" s="1370" t="s">
        <v>6673</v>
      </c>
      <c r="H52" s="1370" t="s">
        <v>8173</v>
      </c>
      <c r="I52" s="1370">
        <v>25</v>
      </c>
      <c r="J52" s="1371" t="e">
        <f t="shared" ref="J52:J61" si="3">K52/I52</f>
        <v>#REF!</v>
      </c>
      <c r="K52" s="543" t="e">
        <f>#REF!*#REF!+15</f>
        <v>#REF!</v>
      </c>
      <c r="L52" s="543"/>
      <c r="M52" s="1372"/>
      <c r="N52" s="1373"/>
      <c r="O52" s="1360">
        <v>0.21</v>
      </c>
    </row>
    <row r="53" spans="1:17" hidden="1">
      <c r="A53" s="139">
        <v>0</v>
      </c>
      <c r="B53" s="1374" t="s">
        <v>8616</v>
      </c>
      <c r="C53" s="1375" t="s">
        <v>6674</v>
      </c>
      <c r="D53" s="1376" t="s">
        <v>6675</v>
      </c>
      <c r="E53" s="1376"/>
      <c r="F53" s="1376" t="s">
        <v>6676</v>
      </c>
      <c r="G53" s="1377"/>
      <c r="H53" s="1377" t="s">
        <v>8173</v>
      </c>
      <c r="I53" s="1377">
        <v>25</v>
      </c>
      <c r="J53" s="1378" t="e">
        <f t="shared" si="3"/>
        <v>#REF!</v>
      </c>
      <c r="K53" s="543" t="e">
        <f>#REF!*#REF!+15</f>
        <v>#REF!</v>
      </c>
      <c r="L53" s="543"/>
      <c r="M53" s="1379"/>
      <c r="N53" s="1373"/>
      <c r="O53" s="1360">
        <v>0.25</v>
      </c>
    </row>
    <row r="54" spans="1:17" hidden="1">
      <c r="A54" s="139">
        <v>0</v>
      </c>
      <c r="B54" s="593" t="s">
        <v>8626</v>
      </c>
      <c r="C54" s="1374" t="s">
        <v>6677</v>
      </c>
      <c r="D54" s="1380" t="s">
        <v>6678</v>
      </c>
      <c r="E54" s="1380" t="s">
        <v>6679</v>
      </c>
      <c r="F54" s="1380" t="s">
        <v>6680</v>
      </c>
      <c r="G54" s="595" t="s">
        <v>6681</v>
      </c>
      <c r="H54" s="1381" t="s">
        <v>8173</v>
      </c>
      <c r="I54" s="1381">
        <v>25</v>
      </c>
      <c r="J54" s="1378" t="e">
        <f t="shared" si="3"/>
        <v>#REF!</v>
      </c>
      <c r="K54" s="1382" t="e">
        <f>M54*#REF!</f>
        <v>#REF!</v>
      </c>
      <c r="L54" s="1382"/>
      <c r="M54" s="1383" t="e">
        <f>O54*#REF!*I54+1.5</f>
        <v>#REF!</v>
      </c>
      <c r="N54" s="1359"/>
      <c r="O54" s="1296">
        <v>0.2</v>
      </c>
    </row>
    <row r="55" spans="1:17" hidden="1">
      <c r="A55" s="259">
        <v>0</v>
      </c>
      <c r="B55" s="256" t="s">
        <v>8626</v>
      </c>
      <c r="C55" s="137" t="s">
        <v>6682</v>
      </c>
      <c r="D55" s="1354" t="s">
        <v>6670</v>
      </c>
      <c r="E55" s="1354" t="s">
        <v>6671</v>
      </c>
      <c r="F55" s="1354" t="s">
        <v>6672</v>
      </c>
      <c r="G55" s="259" t="s">
        <v>6681</v>
      </c>
      <c r="H55" s="1319" t="s">
        <v>8173</v>
      </c>
      <c r="I55" s="1319">
        <v>50</v>
      </c>
      <c r="J55" s="1357" t="e">
        <f t="shared" si="3"/>
        <v>#REF!</v>
      </c>
      <c r="K55" s="1384" t="e">
        <f>M55*#REF!</f>
        <v>#REF!</v>
      </c>
      <c r="L55" s="1382"/>
      <c r="M55" s="1383" t="e">
        <f>O55*#REF!*I55+1.5</f>
        <v>#REF!</v>
      </c>
      <c r="N55" s="1359"/>
      <c r="O55" s="1296">
        <v>0.23</v>
      </c>
    </row>
    <row r="56" spans="1:17" hidden="1">
      <c r="A56" s="604">
        <v>0</v>
      </c>
      <c r="B56" s="593" t="s">
        <v>8626</v>
      </c>
      <c r="C56" s="1374" t="s">
        <v>6683</v>
      </c>
      <c r="D56" s="1380" t="s">
        <v>6670</v>
      </c>
      <c r="E56" s="1380" t="s">
        <v>6684</v>
      </c>
      <c r="F56" s="1380" t="s">
        <v>6672</v>
      </c>
      <c r="G56" s="595" t="s">
        <v>6681</v>
      </c>
      <c r="H56" s="1381" t="s">
        <v>8173</v>
      </c>
      <c r="I56" s="1381">
        <v>20</v>
      </c>
      <c r="J56" s="1378" t="e">
        <f t="shared" si="3"/>
        <v>#REF!</v>
      </c>
      <c r="K56" s="1382" t="e">
        <f>M56*#REF!</f>
        <v>#REF!</v>
      </c>
      <c r="L56" s="1382"/>
      <c r="M56" s="1383" t="e">
        <f>O56*#REF!*I56+1.5</f>
        <v>#REF!</v>
      </c>
      <c r="N56" s="1359"/>
      <c r="O56" s="1296">
        <v>0.26</v>
      </c>
    </row>
    <row r="57" spans="1:17">
      <c r="A57" s="259">
        <v>1</v>
      </c>
      <c r="B57" s="137" t="s">
        <v>8625</v>
      </c>
      <c r="C57" s="1353" t="s">
        <v>6685</v>
      </c>
      <c r="D57" s="1385" t="s">
        <v>6686</v>
      </c>
      <c r="E57" s="1380" t="s">
        <v>6687</v>
      </c>
      <c r="F57" s="1380" t="s">
        <v>6688</v>
      </c>
      <c r="G57" s="1377"/>
      <c r="H57" s="1356" t="s">
        <v>8173</v>
      </c>
      <c r="I57" s="1356">
        <v>30</v>
      </c>
      <c r="J57" s="1357" t="e">
        <f>K57/I57</f>
        <v>#REF!</v>
      </c>
      <c r="K57" s="1386" t="e">
        <f>M57*#REF!</f>
        <v>#REF!</v>
      </c>
      <c r="L57" s="1387"/>
      <c r="M57" s="567" t="e">
        <f>P57*#REF!+0.5</f>
        <v>#REF!</v>
      </c>
      <c r="N57" s="544"/>
      <c r="O57" s="1296">
        <v>7.74</v>
      </c>
      <c r="P57" s="261">
        <v>8.1</v>
      </c>
      <c r="Q57" s="1297">
        <v>7.41</v>
      </c>
    </row>
    <row r="58" spans="1:17" hidden="1">
      <c r="A58" s="600">
        <v>0</v>
      </c>
      <c r="B58" s="1374" t="s">
        <v>8616</v>
      </c>
      <c r="C58" s="1375" t="s">
        <v>6689</v>
      </c>
      <c r="D58" s="1380" t="s">
        <v>6670</v>
      </c>
      <c r="E58" s="1380"/>
      <c r="F58" s="1380" t="s">
        <v>6672</v>
      </c>
      <c r="G58" s="1377" t="s">
        <v>6673</v>
      </c>
      <c r="H58" s="1377" t="s">
        <v>6690</v>
      </c>
      <c r="I58" s="1377">
        <v>25</v>
      </c>
      <c r="J58" s="1378" t="e">
        <f>K58/I58</f>
        <v>#REF!</v>
      </c>
      <c r="K58" s="543" t="e">
        <f>#REF!*#REF!+15</f>
        <v>#REF!</v>
      </c>
      <c r="L58" s="543"/>
      <c r="M58" s="1379"/>
      <c r="N58" s="1373"/>
      <c r="O58" s="1360">
        <v>0.48</v>
      </c>
    </row>
    <row r="59" spans="1:17" hidden="1">
      <c r="A59" s="259">
        <v>0</v>
      </c>
      <c r="B59" s="593" t="s">
        <v>8626</v>
      </c>
      <c r="C59" s="1374" t="s">
        <v>6691</v>
      </c>
      <c r="D59" s="1380" t="s">
        <v>6670</v>
      </c>
      <c r="E59" s="1380" t="s">
        <v>6692</v>
      </c>
      <c r="F59" s="1380" t="s">
        <v>6672</v>
      </c>
      <c r="G59" s="595" t="s">
        <v>6681</v>
      </c>
      <c r="H59" s="1377" t="s">
        <v>6690</v>
      </c>
      <c r="I59" s="1381">
        <v>20</v>
      </c>
      <c r="J59" s="1378" t="e">
        <f t="shared" si="3"/>
        <v>#REF!</v>
      </c>
      <c r="K59" s="1382" t="e">
        <f>M59*#REF!</f>
        <v>#REF!</v>
      </c>
      <c r="L59" s="1382"/>
      <c r="M59" s="1383" t="e">
        <f>O59*#REF!*I59+1.5</f>
        <v>#REF!</v>
      </c>
      <c r="N59" s="1359"/>
      <c r="O59" s="1296">
        <v>0.37</v>
      </c>
    </row>
    <row r="60" spans="1:17" hidden="1">
      <c r="A60" s="259">
        <v>0</v>
      </c>
      <c r="B60" s="597" t="s">
        <v>8626</v>
      </c>
      <c r="C60" s="144" t="s">
        <v>6693</v>
      </c>
      <c r="D60" s="1388" t="s">
        <v>6670</v>
      </c>
      <c r="E60" s="1388" t="s">
        <v>6694</v>
      </c>
      <c r="F60" s="1388" t="s">
        <v>6672</v>
      </c>
      <c r="G60" s="600" t="s">
        <v>6681</v>
      </c>
      <c r="H60" s="1389" t="s">
        <v>6690</v>
      </c>
      <c r="I60" s="1329">
        <v>40</v>
      </c>
      <c r="J60" s="1390" t="e">
        <f t="shared" si="3"/>
        <v>#REF!</v>
      </c>
      <c r="K60" s="1391" t="e">
        <f>M60*#REF!</f>
        <v>#REF!</v>
      </c>
      <c r="L60" s="1382"/>
      <c r="M60" s="1383" t="e">
        <f>O60*#REF!*I60+1.5</f>
        <v>#REF!</v>
      </c>
      <c r="N60" s="1359"/>
      <c r="O60" s="1296">
        <v>0.36</v>
      </c>
    </row>
    <row r="61" spans="1:17" hidden="1">
      <c r="A61" s="259">
        <v>0</v>
      </c>
      <c r="B61" s="137" t="s">
        <v>8625</v>
      </c>
      <c r="C61" s="1353" t="s">
        <v>6695</v>
      </c>
      <c r="D61" s="1354" t="s">
        <v>6696</v>
      </c>
      <c r="E61" s="1392"/>
      <c r="F61" s="593" t="s">
        <v>6672</v>
      </c>
      <c r="G61" s="1356"/>
      <c r="H61" s="1356" t="s">
        <v>6690</v>
      </c>
      <c r="I61" s="1356">
        <v>30</v>
      </c>
      <c r="J61" s="1357" t="e">
        <f t="shared" si="3"/>
        <v>#REF!</v>
      </c>
      <c r="K61" s="1386" t="e">
        <f>M61*#REF!</f>
        <v>#REF!</v>
      </c>
      <c r="L61" s="1393"/>
      <c r="M61" s="607" t="e">
        <f>P61*#REF!+0.5</f>
        <v>#REF!</v>
      </c>
      <c r="N61" s="544"/>
      <c r="O61" s="1296">
        <v>13.04</v>
      </c>
      <c r="P61" s="261">
        <v>13.41</v>
      </c>
    </row>
    <row r="62" spans="1:17" hidden="1">
      <c r="A62" s="259">
        <v>0</v>
      </c>
      <c r="B62" s="137" t="s">
        <v>8616</v>
      </c>
      <c r="C62" s="1353" t="s">
        <v>6697</v>
      </c>
      <c r="D62" s="1354" t="s">
        <v>6698</v>
      </c>
      <c r="E62" s="1392"/>
      <c r="F62" s="593" t="s">
        <v>5353</v>
      </c>
      <c r="G62" s="1356" t="s">
        <v>6888</v>
      </c>
      <c r="H62" s="1356" t="s">
        <v>8173</v>
      </c>
      <c r="I62" s="1356">
        <v>25</v>
      </c>
      <c r="J62" s="1357" t="e">
        <f t="shared" ref="J62:J102" si="4">K62/I62</f>
        <v>#REF!</v>
      </c>
      <c r="K62" s="543" t="e">
        <f>#REF!*#REF!+15</f>
        <v>#REF!</v>
      </c>
      <c r="L62" s="543"/>
      <c r="M62" s="1394"/>
      <c r="N62" s="1373"/>
      <c r="O62" s="1360">
        <v>1.1499999999999999</v>
      </c>
    </row>
    <row r="63" spans="1:17" hidden="1">
      <c r="A63" s="259">
        <v>0</v>
      </c>
      <c r="B63" s="137" t="s">
        <v>8616</v>
      </c>
      <c r="C63" s="1353" t="s">
        <v>5354</v>
      </c>
      <c r="D63" s="1354" t="s">
        <v>6698</v>
      </c>
      <c r="E63" s="1392"/>
      <c r="F63" s="593" t="s">
        <v>5353</v>
      </c>
      <c r="G63" s="1356" t="s">
        <v>6888</v>
      </c>
      <c r="H63" s="1356" t="s">
        <v>6690</v>
      </c>
      <c r="I63" s="1356">
        <v>25</v>
      </c>
      <c r="J63" s="1357" t="e">
        <f t="shared" si="4"/>
        <v>#REF!</v>
      </c>
      <c r="K63" s="543" t="e">
        <f>#REF!*#REF!+15</f>
        <v>#REF!</v>
      </c>
      <c r="L63" s="543"/>
      <c r="M63" s="1394"/>
      <c r="N63" s="1373"/>
      <c r="O63" s="1360">
        <v>1.47</v>
      </c>
    </row>
    <row r="64" spans="1:17" hidden="1">
      <c r="A64" s="259">
        <v>0</v>
      </c>
      <c r="B64" s="614" t="s">
        <v>8626</v>
      </c>
      <c r="C64" s="140" t="s">
        <v>5355</v>
      </c>
      <c r="D64" s="1369" t="s">
        <v>5356</v>
      </c>
      <c r="E64" s="1395" t="s">
        <v>5357</v>
      </c>
      <c r="F64" s="614" t="s">
        <v>5358</v>
      </c>
      <c r="G64" s="604"/>
      <c r="H64" s="1322" t="s">
        <v>8173</v>
      </c>
      <c r="I64" s="1322">
        <v>50</v>
      </c>
      <c r="J64" s="1371" t="e">
        <f t="shared" si="4"/>
        <v>#REF!</v>
      </c>
      <c r="K64" s="1396" t="e">
        <f>M64*#REF!</f>
        <v>#REF!</v>
      </c>
      <c r="L64" s="1382"/>
      <c r="M64" s="1383" t="e">
        <f>O64*#REF!*I64+1.5</f>
        <v>#REF!</v>
      </c>
      <c r="N64" s="1359"/>
      <c r="O64" s="1296">
        <v>2.68</v>
      </c>
    </row>
    <row r="65" spans="1:17" s="261" customFormat="1" hidden="1">
      <c r="A65" s="259">
        <v>0</v>
      </c>
      <c r="B65" s="593" t="s">
        <v>8622</v>
      </c>
      <c r="C65" s="1392" t="s">
        <v>5359</v>
      </c>
      <c r="D65" s="1376" t="s">
        <v>5360</v>
      </c>
      <c r="E65" s="1392" t="s">
        <v>5361</v>
      </c>
      <c r="F65" s="593" t="s">
        <v>5362</v>
      </c>
      <c r="G65" s="1397" t="s">
        <v>6888</v>
      </c>
      <c r="H65" s="1381" t="s">
        <v>8173</v>
      </c>
      <c r="I65" s="1398">
        <v>25</v>
      </c>
      <c r="J65" s="1399" t="e">
        <f t="shared" si="4"/>
        <v>#REF!</v>
      </c>
      <c r="K65" s="613" t="e">
        <f>#REF!*#REF!</f>
        <v>#REF!</v>
      </c>
      <c r="L65" s="613"/>
      <c r="M65" s="1323"/>
      <c r="N65" s="1316"/>
      <c r="O65" s="1400">
        <v>7.0000000000000007E-2</v>
      </c>
      <c r="Q65" s="1312"/>
    </row>
    <row r="66" spans="1:17" hidden="1">
      <c r="A66" s="259">
        <v>0</v>
      </c>
      <c r="B66" s="1374" t="s">
        <v>8616</v>
      </c>
      <c r="C66" s="1375" t="s">
        <v>5363</v>
      </c>
      <c r="D66" s="1380" t="s">
        <v>5360</v>
      </c>
      <c r="E66" s="1392" t="s">
        <v>5361</v>
      </c>
      <c r="F66" s="593" t="s">
        <v>5362</v>
      </c>
      <c r="G66" s="1377" t="s">
        <v>6888</v>
      </c>
      <c r="H66" s="1377" t="s">
        <v>8173</v>
      </c>
      <c r="I66" s="1377">
        <v>25</v>
      </c>
      <c r="J66" s="1378" t="e">
        <f t="shared" si="4"/>
        <v>#REF!</v>
      </c>
      <c r="K66" s="543" t="e">
        <f>#REF!*#REF!+15</f>
        <v>#REF!</v>
      </c>
      <c r="L66" s="543"/>
      <c r="M66" s="1379"/>
      <c r="N66" s="1373"/>
      <c r="O66" s="1360">
        <v>0.16</v>
      </c>
    </row>
    <row r="67" spans="1:17" s="261" customFormat="1" hidden="1">
      <c r="A67" s="259">
        <v>0</v>
      </c>
      <c r="B67" s="593" t="s">
        <v>8622</v>
      </c>
      <c r="C67" s="1392" t="s">
        <v>5364</v>
      </c>
      <c r="D67" s="1376" t="s">
        <v>5365</v>
      </c>
      <c r="E67" s="1392" t="s">
        <v>5366</v>
      </c>
      <c r="F67" s="593" t="s">
        <v>5362</v>
      </c>
      <c r="G67" s="1397" t="s">
        <v>6888</v>
      </c>
      <c r="H67" s="1381" t="s">
        <v>6690</v>
      </c>
      <c r="I67" s="1398">
        <v>25</v>
      </c>
      <c r="J67" s="1399" t="e">
        <f t="shared" si="4"/>
        <v>#REF!</v>
      </c>
      <c r="K67" s="613" t="e">
        <f>#REF!*#REF!</f>
        <v>#REF!</v>
      </c>
      <c r="L67" s="613"/>
      <c r="M67" s="1323"/>
      <c r="N67" s="1316"/>
      <c r="O67" s="1400">
        <v>0.13</v>
      </c>
      <c r="Q67" s="1312"/>
    </row>
    <row r="68" spans="1:17" hidden="1">
      <c r="A68" s="259">
        <v>0</v>
      </c>
      <c r="B68" s="1374" t="s">
        <v>8616</v>
      </c>
      <c r="C68" s="1375" t="s">
        <v>5367</v>
      </c>
      <c r="D68" s="1376" t="s">
        <v>5365</v>
      </c>
      <c r="E68" s="1392" t="s">
        <v>5361</v>
      </c>
      <c r="F68" s="593" t="s">
        <v>5362</v>
      </c>
      <c r="G68" s="1377" t="s">
        <v>6888</v>
      </c>
      <c r="H68" s="1377" t="s">
        <v>8173</v>
      </c>
      <c r="I68" s="1377">
        <v>25</v>
      </c>
      <c r="J68" s="1378" t="e">
        <f t="shared" si="4"/>
        <v>#REF!</v>
      </c>
      <c r="K68" s="543" t="e">
        <f>#REF!*#REF!+15</f>
        <v>#REF!</v>
      </c>
      <c r="L68" s="543"/>
      <c r="M68" s="1394"/>
      <c r="N68" s="1373"/>
      <c r="O68" s="1360">
        <v>0.16</v>
      </c>
    </row>
    <row r="69" spans="1:17" hidden="1">
      <c r="A69" s="259">
        <v>0</v>
      </c>
      <c r="B69" s="593" t="s">
        <v>8626</v>
      </c>
      <c r="C69" s="1374" t="s">
        <v>5368</v>
      </c>
      <c r="D69" s="1376" t="s">
        <v>5356</v>
      </c>
      <c r="E69" s="1392" t="s">
        <v>5361</v>
      </c>
      <c r="F69" s="593" t="s">
        <v>5362</v>
      </c>
      <c r="G69" s="1377" t="s">
        <v>5369</v>
      </c>
      <c r="H69" s="1381" t="s">
        <v>8173</v>
      </c>
      <c r="I69" s="1381">
        <v>25</v>
      </c>
      <c r="J69" s="1378" t="e">
        <f t="shared" si="4"/>
        <v>#REF!</v>
      </c>
      <c r="K69" s="1382" t="e">
        <f>M69*#REF!</f>
        <v>#REF!</v>
      </c>
      <c r="L69" s="1382"/>
      <c r="M69" s="1383" t="e">
        <f>O69*#REF!*I69+1.5</f>
        <v>#REF!</v>
      </c>
      <c r="N69" s="1359"/>
      <c r="O69" s="1296">
        <v>0.12</v>
      </c>
    </row>
    <row r="70" spans="1:17" hidden="1">
      <c r="A70" s="604">
        <v>0</v>
      </c>
      <c r="B70" s="593" t="s">
        <v>8626</v>
      </c>
      <c r="C70" s="1374" t="s">
        <v>5370</v>
      </c>
      <c r="D70" s="1376" t="s">
        <v>5365</v>
      </c>
      <c r="E70" s="1392" t="s">
        <v>5366</v>
      </c>
      <c r="F70" s="593" t="s">
        <v>5362</v>
      </c>
      <c r="G70" s="1377" t="s">
        <v>5369</v>
      </c>
      <c r="H70" s="1381" t="s">
        <v>6690</v>
      </c>
      <c r="I70" s="1381">
        <v>20</v>
      </c>
      <c r="J70" s="1378" t="e">
        <f t="shared" si="4"/>
        <v>#REF!</v>
      </c>
      <c r="K70" s="1382" t="e">
        <f>M70*#REF!</f>
        <v>#REF!</v>
      </c>
      <c r="L70" s="1382"/>
      <c r="M70" s="1383" t="e">
        <f>O70*#REF!*I70+1.5</f>
        <v>#REF!</v>
      </c>
      <c r="N70" s="1359"/>
      <c r="O70" s="1296">
        <v>0.25</v>
      </c>
    </row>
    <row r="71" spans="1:17">
      <c r="A71" s="595">
        <v>1</v>
      </c>
      <c r="B71" s="1374" t="s">
        <v>8625</v>
      </c>
      <c r="C71" s="1375" t="s">
        <v>5371</v>
      </c>
      <c r="D71" s="679" t="s">
        <v>5365</v>
      </c>
      <c r="E71" s="1401" t="s">
        <v>5372</v>
      </c>
      <c r="F71" s="208" t="s">
        <v>5373</v>
      </c>
      <c r="G71" s="1402" t="s">
        <v>5369</v>
      </c>
      <c r="H71" s="1377" t="s">
        <v>8173</v>
      </c>
      <c r="I71" s="1377">
        <v>30</v>
      </c>
      <c r="J71" s="1378" t="e">
        <f t="shared" si="4"/>
        <v>#REF!</v>
      </c>
      <c r="K71" s="1382" t="e">
        <f>M71*#REF!</f>
        <v>#REF!</v>
      </c>
      <c r="L71" s="1403"/>
      <c r="M71" s="608" t="e">
        <f>P71*#REF!+0.5</f>
        <v>#REF!</v>
      </c>
      <c r="N71" s="544"/>
      <c r="O71" s="1296">
        <v>4.0199999999999996</v>
      </c>
      <c r="P71" s="261">
        <v>4.2300000000000004</v>
      </c>
      <c r="Q71" s="1297">
        <v>3.77</v>
      </c>
    </row>
    <row r="72" spans="1:17" hidden="1">
      <c r="A72" s="600">
        <v>0</v>
      </c>
      <c r="B72" s="1374" t="s">
        <v>8619</v>
      </c>
      <c r="C72" s="1375" t="s">
        <v>5374</v>
      </c>
      <c r="D72" s="1376" t="s">
        <v>5360</v>
      </c>
      <c r="E72" s="1392"/>
      <c r="F72" s="593"/>
      <c r="G72" s="1377"/>
      <c r="H72" s="1377"/>
      <c r="I72" s="1377">
        <v>1</v>
      </c>
      <c r="J72" s="1378" t="e">
        <f t="shared" si="4"/>
        <v>#REF!</v>
      </c>
      <c r="K72" s="1404" t="e">
        <f>M72*#REF!</f>
        <v>#REF!</v>
      </c>
      <c r="L72" s="1404"/>
      <c r="M72" s="1379" t="e">
        <f>O72*#REF!*I72+0.5</f>
        <v>#REF!</v>
      </c>
      <c r="N72" s="1373"/>
      <c r="O72" s="1296">
        <v>0.35</v>
      </c>
    </row>
    <row r="73" spans="1:17" hidden="1">
      <c r="A73" s="259">
        <v>0</v>
      </c>
      <c r="B73" s="1374" t="s">
        <v>8619</v>
      </c>
      <c r="C73" s="1375" t="s">
        <v>5375</v>
      </c>
      <c r="D73" s="1376" t="s">
        <v>5365</v>
      </c>
      <c r="E73" s="1392"/>
      <c r="F73" s="593"/>
      <c r="G73" s="1377"/>
      <c r="H73" s="1377"/>
      <c r="I73" s="1377">
        <v>20</v>
      </c>
      <c r="J73" s="1378" t="e">
        <f t="shared" si="4"/>
        <v>#REF!</v>
      </c>
      <c r="K73" s="1404" t="e">
        <f>M73*#REF!</f>
        <v>#REF!</v>
      </c>
      <c r="L73" s="1404"/>
      <c r="M73" s="1379" t="e">
        <f>O73*#REF!*I73+0.5</f>
        <v>#REF!</v>
      </c>
      <c r="N73" s="1373"/>
      <c r="O73" s="1296">
        <v>0.7</v>
      </c>
    </row>
    <row r="74" spans="1:17" hidden="1">
      <c r="A74" s="259">
        <v>0</v>
      </c>
      <c r="B74" s="1374" t="s">
        <v>8619</v>
      </c>
      <c r="C74" s="1375" t="s">
        <v>5376</v>
      </c>
      <c r="D74" s="1376" t="s">
        <v>5365</v>
      </c>
      <c r="E74" s="1392"/>
      <c r="F74" s="593"/>
      <c r="G74" s="1377"/>
      <c r="H74" s="1377"/>
      <c r="I74" s="1377">
        <v>20</v>
      </c>
      <c r="J74" s="1378" t="e">
        <f t="shared" si="4"/>
        <v>#REF!</v>
      </c>
      <c r="K74" s="1404" t="e">
        <f>M74*#REF!</f>
        <v>#REF!</v>
      </c>
      <c r="L74" s="1404"/>
      <c r="M74" s="1379" t="e">
        <f>O74*#REF!*I74+0.5</f>
        <v>#REF!</v>
      </c>
      <c r="N74" s="1373"/>
      <c r="O74" s="1296">
        <v>0.75</v>
      </c>
    </row>
    <row r="75" spans="1:17" hidden="1">
      <c r="A75" s="259">
        <v>0</v>
      </c>
      <c r="B75" s="1374" t="s">
        <v>8619</v>
      </c>
      <c r="C75" s="1375" t="s">
        <v>5377</v>
      </c>
      <c r="D75" s="1376" t="s">
        <v>5365</v>
      </c>
      <c r="E75" s="1392"/>
      <c r="F75" s="593"/>
      <c r="G75" s="1377"/>
      <c r="H75" s="1377"/>
      <c r="I75" s="1377">
        <v>1</v>
      </c>
      <c r="J75" s="1378" t="e">
        <f t="shared" si="4"/>
        <v>#REF!</v>
      </c>
      <c r="K75" s="1404" t="e">
        <f>M75*#REF!</f>
        <v>#REF!</v>
      </c>
      <c r="L75" s="1404"/>
      <c r="M75" s="1379" t="e">
        <f>O75*#REF!*I75+0.5</f>
        <v>#REF!</v>
      </c>
      <c r="N75" s="1373"/>
      <c r="O75" s="1296">
        <v>0.9</v>
      </c>
    </row>
    <row r="76" spans="1:17" hidden="1">
      <c r="A76" s="259">
        <v>0</v>
      </c>
      <c r="B76" s="1374" t="s">
        <v>8619</v>
      </c>
      <c r="C76" s="1375" t="s">
        <v>5378</v>
      </c>
      <c r="D76" s="1376" t="s">
        <v>5365</v>
      </c>
      <c r="E76" s="1392"/>
      <c r="F76" s="593"/>
      <c r="G76" s="1377"/>
      <c r="H76" s="1377"/>
      <c r="I76" s="1377">
        <v>1</v>
      </c>
      <c r="J76" s="1378" t="e">
        <f t="shared" si="4"/>
        <v>#REF!</v>
      </c>
      <c r="K76" s="1404" t="e">
        <f>M76*#REF!</f>
        <v>#REF!</v>
      </c>
      <c r="L76" s="1404"/>
      <c r="M76" s="1379" t="e">
        <f>O76*#REF!*I76+0.5</f>
        <v>#REF!</v>
      </c>
      <c r="N76" s="1373"/>
      <c r="O76" s="1296">
        <v>0.95</v>
      </c>
    </row>
    <row r="77" spans="1:17" hidden="1">
      <c r="A77" s="259">
        <v>0</v>
      </c>
      <c r="B77" s="593" t="s">
        <v>8626</v>
      </c>
      <c r="C77" s="1374" t="s">
        <v>5379</v>
      </c>
      <c r="D77" s="1376" t="s">
        <v>5380</v>
      </c>
      <c r="E77" s="1392" t="s">
        <v>5381</v>
      </c>
      <c r="F77" s="593" t="s">
        <v>5382</v>
      </c>
      <c r="G77" s="1377" t="s">
        <v>5369</v>
      </c>
      <c r="H77" s="1381" t="s">
        <v>6690</v>
      </c>
      <c r="I77" s="1381">
        <v>20</v>
      </c>
      <c r="J77" s="1378" t="e">
        <f t="shared" si="4"/>
        <v>#REF!</v>
      </c>
      <c r="K77" s="1382" t="e">
        <f>M77*#REF!</f>
        <v>#REF!</v>
      </c>
      <c r="L77" s="1382"/>
      <c r="M77" s="1383" t="e">
        <f>O77*#REF!*I77+1.5</f>
        <v>#REF!</v>
      </c>
      <c r="N77" s="1359"/>
      <c r="O77" s="1296">
        <v>0.26</v>
      </c>
    </row>
    <row r="78" spans="1:17" hidden="1">
      <c r="A78" s="259">
        <v>0</v>
      </c>
      <c r="B78" s="1374" t="s">
        <v>8619</v>
      </c>
      <c r="C78" s="1375" t="s">
        <v>5383</v>
      </c>
      <c r="D78" s="1376" t="s">
        <v>5365</v>
      </c>
      <c r="E78" s="1392"/>
      <c r="F78" s="593"/>
      <c r="G78" s="1377"/>
      <c r="H78" s="1377"/>
      <c r="I78" s="1377">
        <v>7</v>
      </c>
      <c r="J78" s="1378" t="e">
        <f t="shared" si="4"/>
        <v>#REF!</v>
      </c>
      <c r="K78" s="1404" t="e">
        <f>M78*#REF!</f>
        <v>#REF!</v>
      </c>
      <c r="L78" s="1404"/>
      <c r="M78" s="1379" t="e">
        <f>O78*#REF!*I78+0.5</f>
        <v>#REF!</v>
      </c>
      <c r="N78" s="1373"/>
      <c r="O78" s="1296">
        <v>1.1499999999999999</v>
      </c>
    </row>
    <row r="79" spans="1:17" hidden="1">
      <c r="A79" s="259">
        <v>0</v>
      </c>
      <c r="B79" s="593" t="s">
        <v>8626</v>
      </c>
      <c r="C79" s="1374" t="s">
        <v>5384</v>
      </c>
      <c r="D79" s="1376" t="s">
        <v>5360</v>
      </c>
      <c r="E79" s="1392" t="s">
        <v>5361</v>
      </c>
      <c r="F79" s="593" t="s">
        <v>5362</v>
      </c>
      <c r="G79" s="1377" t="s">
        <v>5369</v>
      </c>
      <c r="H79" s="1381" t="s">
        <v>8173</v>
      </c>
      <c r="I79" s="1381">
        <v>20</v>
      </c>
      <c r="J79" s="1378" t="e">
        <f t="shared" si="4"/>
        <v>#REF!</v>
      </c>
      <c r="K79" s="1382" t="e">
        <f>M79*#REF!</f>
        <v>#REF!</v>
      </c>
      <c r="L79" s="1382"/>
      <c r="M79" s="1383" t="e">
        <f>O79*#REF!*I79+1.5</f>
        <v>#REF!</v>
      </c>
      <c r="N79" s="1359"/>
      <c r="O79" s="1296">
        <v>0.12</v>
      </c>
    </row>
    <row r="80" spans="1:17" hidden="1">
      <c r="A80" s="259">
        <v>0</v>
      </c>
      <c r="B80" s="1374" t="s">
        <v>8619</v>
      </c>
      <c r="C80" s="1375" t="s">
        <v>5385</v>
      </c>
      <c r="D80" s="1376" t="s">
        <v>5365</v>
      </c>
      <c r="E80" s="1392"/>
      <c r="F80" s="593"/>
      <c r="G80" s="1377"/>
      <c r="H80" s="1377"/>
      <c r="I80" s="1377">
        <v>2</v>
      </c>
      <c r="J80" s="1378" t="e">
        <f t="shared" si="4"/>
        <v>#REF!</v>
      </c>
      <c r="K80" s="1404" t="e">
        <f>M80*#REF!</f>
        <v>#REF!</v>
      </c>
      <c r="L80" s="1404"/>
      <c r="M80" s="1379" t="e">
        <f>O80*#REF!*I80+0.5</f>
        <v>#REF!</v>
      </c>
      <c r="N80" s="1373"/>
      <c r="O80" s="1296">
        <v>1.25</v>
      </c>
    </row>
    <row r="81" spans="1:17" hidden="1">
      <c r="A81" s="604">
        <v>0</v>
      </c>
      <c r="B81" s="1374" t="s">
        <v>8616</v>
      </c>
      <c r="C81" s="1375" t="s">
        <v>5386</v>
      </c>
      <c r="D81" s="1380" t="s">
        <v>5387</v>
      </c>
      <c r="E81" s="1392"/>
      <c r="F81" s="593" t="s">
        <v>5388</v>
      </c>
      <c r="G81" s="1377"/>
      <c r="H81" s="1377" t="s">
        <v>8173</v>
      </c>
      <c r="I81" s="1377">
        <v>25</v>
      </c>
      <c r="J81" s="1378" t="e">
        <f t="shared" si="4"/>
        <v>#REF!</v>
      </c>
      <c r="K81" s="543" t="e">
        <f>#REF!*#REF!+15</f>
        <v>#REF!</v>
      </c>
      <c r="L81" s="543"/>
      <c r="M81" s="1379"/>
      <c r="N81" s="1373"/>
      <c r="O81" s="1360">
        <v>0.2</v>
      </c>
    </row>
    <row r="82" spans="1:17">
      <c r="A82" s="1405">
        <v>1</v>
      </c>
      <c r="B82" s="1374" t="s">
        <v>8625</v>
      </c>
      <c r="C82" s="1375" t="s">
        <v>5389</v>
      </c>
      <c r="D82" s="679" t="s">
        <v>5390</v>
      </c>
      <c r="E82" s="1401" t="s">
        <v>5391</v>
      </c>
      <c r="F82" s="208" t="s">
        <v>5392</v>
      </c>
      <c r="G82" s="1402" t="s">
        <v>5369</v>
      </c>
      <c r="H82" s="1377" t="s">
        <v>8173</v>
      </c>
      <c r="I82" s="1377">
        <v>30</v>
      </c>
      <c r="J82" s="1378" t="e">
        <f t="shared" si="4"/>
        <v>#REF!</v>
      </c>
      <c r="K82" s="1382" t="e">
        <f>M82*#REF!</f>
        <v>#REF!</v>
      </c>
      <c r="L82" s="1403"/>
      <c r="M82" s="608" t="e">
        <f>P82*#REF!+0.5</f>
        <v>#REF!</v>
      </c>
      <c r="N82" s="544"/>
      <c r="O82" s="1296">
        <v>4.79</v>
      </c>
      <c r="P82" s="261">
        <v>5.0199999999999996</v>
      </c>
      <c r="Q82" s="1297">
        <v>4.5199999999999996</v>
      </c>
    </row>
    <row r="83" spans="1:17" hidden="1">
      <c r="A83" s="600">
        <v>0</v>
      </c>
      <c r="B83" s="1374" t="s">
        <v>8619</v>
      </c>
      <c r="C83" s="1375" t="s">
        <v>5393</v>
      </c>
      <c r="D83" s="1376" t="s">
        <v>5365</v>
      </c>
      <c r="E83" s="1392"/>
      <c r="F83" s="593"/>
      <c r="G83" s="1377"/>
      <c r="H83" s="1377"/>
      <c r="I83" s="1377">
        <v>1</v>
      </c>
      <c r="J83" s="1378" t="e">
        <f t="shared" si="4"/>
        <v>#REF!</v>
      </c>
      <c r="K83" s="1404" t="e">
        <f>M83*#REF!</f>
        <v>#REF!</v>
      </c>
      <c r="L83" s="1404"/>
      <c r="M83" s="1379" t="e">
        <f>O83*#REF!*I83+0.5</f>
        <v>#REF!</v>
      </c>
      <c r="N83" s="1373"/>
      <c r="O83" s="1296">
        <v>1.1499999999999999</v>
      </c>
    </row>
    <row r="84" spans="1:17" hidden="1">
      <c r="A84" s="259">
        <v>0</v>
      </c>
      <c r="B84" s="1374" t="s">
        <v>8619</v>
      </c>
      <c r="C84" s="1375" t="s">
        <v>5394</v>
      </c>
      <c r="D84" s="1376" t="s">
        <v>5365</v>
      </c>
      <c r="E84" s="1392"/>
      <c r="F84" s="593"/>
      <c r="G84" s="1377"/>
      <c r="H84" s="1377"/>
      <c r="I84" s="1377">
        <v>1</v>
      </c>
      <c r="J84" s="1378" t="e">
        <f t="shared" si="4"/>
        <v>#REF!</v>
      </c>
      <c r="K84" s="1404" t="e">
        <f>M84*#REF!</f>
        <v>#REF!</v>
      </c>
      <c r="L84" s="1404"/>
      <c r="M84" s="1379" t="e">
        <f>O84*#REF!*I84+0.5</f>
        <v>#REF!</v>
      </c>
      <c r="N84" s="1373"/>
      <c r="O84" s="1296">
        <v>1.1499999999999999</v>
      </c>
    </row>
    <row r="85" spans="1:17" hidden="1">
      <c r="A85" s="259">
        <v>0</v>
      </c>
      <c r="B85" s="1374" t="s">
        <v>8616</v>
      </c>
      <c r="C85" s="1375" t="s">
        <v>5395</v>
      </c>
      <c r="D85" s="1380" t="s">
        <v>5365</v>
      </c>
      <c r="E85" s="1392"/>
      <c r="F85" s="593" t="s">
        <v>5362</v>
      </c>
      <c r="G85" s="1377" t="s">
        <v>6888</v>
      </c>
      <c r="H85" s="1377" t="s">
        <v>6690</v>
      </c>
      <c r="I85" s="1377">
        <v>25</v>
      </c>
      <c r="J85" s="1378" t="e">
        <f t="shared" si="4"/>
        <v>#REF!</v>
      </c>
      <c r="K85" s="543" t="e">
        <f>#REF!*#REF!+15</f>
        <v>#REF!</v>
      </c>
      <c r="L85" s="543"/>
      <c r="M85" s="1379"/>
      <c r="N85" s="1373"/>
      <c r="O85" s="1360">
        <v>0.35</v>
      </c>
    </row>
    <row r="86" spans="1:17" hidden="1">
      <c r="A86" s="259">
        <v>0</v>
      </c>
      <c r="B86" s="593" t="s">
        <v>8626</v>
      </c>
      <c r="C86" s="1374" t="s">
        <v>5396</v>
      </c>
      <c r="D86" s="1376" t="s">
        <v>5365</v>
      </c>
      <c r="E86" s="1392" t="s">
        <v>5397</v>
      </c>
      <c r="F86" s="593" t="s">
        <v>5362</v>
      </c>
      <c r="G86" s="1377" t="s">
        <v>5369</v>
      </c>
      <c r="H86" s="1381" t="s">
        <v>6690</v>
      </c>
      <c r="I86" s="1381">
        <v>40</v>
      </c>
      <c r="J86" s="1378" t="e">
        <f t="shared" si="4"/>
        <v>#REF!</v>
      </c>
      <c r="K86" s="1382" t="e">
        <f>M86*#REF!</f>
        <v>#REF!</v>
      </c>
      <c r="L86" s="1382"/>
      <c r="M86" s="1383" t="e">
        <f>O86*#REF!*I86+1.5</f>
        <v>#REF!</v>
      </c>
      <c r="N86" s="1359"/>
      <c r="O86" s="1296">
        <v>0.26</v>
      </c>
    </row>
    <row r="87" spans="1:17" hidden="1">
      <c r="A87" s="259">
        <v>0</v>
      </c>
      <c r="B87" s="1374" t="s">
        <v>8625</v>
      </c>
      <c r="C87" s="1375" t="s">
        <v>5398</v>
      </c>
      <c r="D87" s="1380" t="s">
        <v>5365</v>
      </c>
      <c r="E87" s="1392"/>
      <c r="F87" s="593" t="s">
        <v>5362</v>
      </c>
      <c r="G87" s="1377" t="s">
        <v>5369</v>
      </c>
      <c r="H87" s="1377" t="s">
        <v>6690</v>
      </c>
      <c r="I87" s="1377">
        <v>30</v>
      </c>
      <c r="J87" s="1378" t="e">
        <f t="shared" si="4"/>
        <v>#REF!</v>
      </c>
      <c r="K87" s="1382" t="e">
        <f>M87*#REF!</f>
        <v>#REF!</v>
      </c>
      <c r="L87" s="1382"/>
      <c r="M87" s="607" t="e">
        <f>P87*#REF!+0.5</f>
        <v>#REF!</v>
      </c>
      <c r="N87" s="544"/>
      <c r="O87" s="1296">
        <v>9.15</v>
      </c>
      <c r="P87" s="261">
        <v>9.33</v>
      </c>
    </row>
    <row r="88" spans="1:17" hidden="1">
      <c r="A88" s="259">
        <v>0</v>
      </c>
      <c r="B88" s="1374" t="s">
        <v>8615</v>
      </c>
      <c r="C88" s="1375" t="s">
        <v>5399</v>
      </c>
      <c r="D88" s="1376" t="s">
        <v>5400</v>
      </c>
      <c r="E88" s="1392"/>
      <c r="F88" s="593" t="s">
        <v>5401</v>
      </c>
      <c r="G88" s="1377"/>
      <c r="H88" s="1377" t="s">
        <v>5402</v>
      </c>
      <c r="I88" s="1377">
        <v>100</v>
      </c>
      <c r="J88" s="1378" t="e">
        <f t="shared" si="4"/>
        <v>#REF!</v>
      </c>
      <c r="K88" s="1404" t="e">
        <f>M88*#REF!</f>
        <v>#REF!</v>
      </c>
      <c r="L88" s="1404"/>
      <c r="M88" s="1379" t="e">
        <f>O88*#REF!+1.5</f>
        <v>#REF!</v>
      </c>
      <c r="N88" s="1373"/>
      <c r="O88" s="1296">
        <v>18.149999999999999</v>
      </c>
    </row>
    <row r="89" spans="1:17" hidden="1">
      <c r="A89" s="259">
        <v>0</v>
      </c>
      <c r="B89" s="593" t="s">
        <v>8626</v>
      </c>
      <c r="C89" s="1374" t="s">
        <v>5403</v>
      </c>
      <c r="D89" s="1376" t="s">
        <v>5360</v>
      </c>
      <c r="E89" s="1392" t="s">
        <v>5361</v>
      </c>
      <c r="F89" s="593" t="s">
        <v>5358</v>
      </c>
      <c r="G89" s="595"/>
      <c r="H89" s="1381" t="s">
        <v>8173</v>
      </c>
      <c r="I89" s="1381">
        <v>50</v>
      </c>
      <c r="J89" s="1378" t="e">
        <f t="shared" si="4"/>
        <v>#REF!</v>
      </c>
      <c r="K89" s="1382" t="e">
        <f>M89*#REF!</f>
        <v>#REF!</v>
      </c>
      <c r="L89" s="1382"/>
      <c r="M89" s="1383" t="e">
        <f>O89*#REF!*I89+1.5</f>
        <v>#REF!</v>
      </c>
      <c r="N89" s="1359"/>
      <c r="O89" s="1296">
        <v>0.13</v>
      </c>
    </row>
    <row r="90" spans="1:17" hidden="1">
      <c r="A90" s="259">
        <v>0</v>
      </c>
      <c r="B90" s="1374" t="s">
        <v>8615</v>
      </c>
      <c r="C90" s="1375" t="s">
        <v>5404</v>
      </c>
      <c r="D90" s="1376" t="s">
        <v>5400</v>
      </c>
      <c r="E90" s="1392"/>
      <c r="F90" s="593" t="s">
        <v>5401</v>
      </c>
      <c r="G90" s="1377"/>
      <c r="H90" s="1377" t="s">
        <v>5402</v>
      </c>
      <c r="I90" s="1377">
        <v>50</v>
      </c>
      <c r="J90" s="1378" t="e">
        <f t="shared" si="4"/>
        <v>#REF!</v>
      </c>
      <c r="K90" s="1404" t="e">
        <f>M90*#REF!</f>
        <v>#REF!</v>
      </c>
      <c r="L90" s="1404"/>
      <c r="M90" s="1379" t="e">
        <f>O90*#REF!+1.5</f>
        <v>#REF!</v>
      </c>
      <c r="N90" s="1373"/>
      <c r="O90" s="1296">
        <v>13.03</v>
      </c>
    </row>
    <row r="91" spans="1:17" s="261" customFormat="1" hidden="1">
      <c r="A91" s="259">
        <v>0</v>
      </c>
      <c r="B91" s="593" t="s">
        <v>8622</v>
      </c>
      <c r="C91" s="1392" t="s">
        <v>5405</v>
      </c>
      <c r="D91" s="1376" t="s">
        <v>5400</v>
      </c>
      <c r="E91" s="1392" t="s">
        <v>5406</v>
      </c>
      <c r="F91" s="593" t="s">
        <v>5401</v>
      </c>
      <c r="G91" s="1397" t="s">
        <v>6888</v>
      </c>
      <c r="H91" s="1381" t="s">
        <v>8173</v>
      </c>
      <c r="I91" s="1398">
        <v>25</v>
      </c>
      <c r="J91" s="1399" t="e">
        <f t="shared" si="4"/>
        <v>#REF!</v>
      </c>
      <c r="K91" s="613" t="e">
        <f>#REF!*#REF!</f>
        <v>#REF!</v>
      </c>
      <c r="L91" s="613"/>
      <c r="M91" s="1406"/>
      <c r="N91" s="1316"/>
      <c r="O91" s="1400">
        <v>7.0000000000000007E-2</v>
      </c>
      <c r="Q91" s="1312"/>
    </row>
    <row r="92" spans="1:17" hidden="1">
      <c r="A92" s="259">
        <v>0</v>
      </c>
      <c r="B92" s="593" t="s">
        <v>8626</v>
      </c>
      <c r="C92" s="1374" t="s">
        <v>5407</v>
      </c>
      <c r="D92" s="1376" t="s">
        <v>5400</v>
      </c>
      <c r="E92" s="1392" t="s">
        <v>5406</v>
      </c>
      <c r="F92" s="593" t="s">
        <v>5401</v>
      </c>
      <c r="G92" s="1377" t="s">
        <v>5369</v>
      </c>
      <c r="H92" s="1377" t="s">
        <v>8173</v>
      </c>
      <c r="I92" s="1381">
        <v>20</v>
      </c>
      <c r="J92" s="1378" t="e">
        <f t="shared" si="4"/>
        <v>#REF!</v>
      </c>
      <c r="K92" s="1382" t="e">
        <f>M92*#REF!</f>
        <v>#REF!</v>
      </c>
      <c r="L92" s="1382"/>
      <c r="M92" s="1383" t="e">
        <f>O92*#REF!*I92+1.5</f>
        <v>#REF!</v>
      </c>
      <c r="N92" s="1359"/>
      <c r="O92" s="1296">
        <v>0.18</v>
      </c>
    </row>
    <row r="93" spans="1:17" hidden="1">
      <c r="A93" s="259">
        <v>0</v>
      </c>
      <c r="B93" s="1374" t="s">
        <v>8616</v>
      </c>
      <c r="C93" s="1375" t="s">
        <v>5408</v>
      </c>
      <c r="D93" s="1376" t="s">
        <v>5390</v>
      </c>
      <c r="E93" s="1392" t="s">
        <v>5406</v>
      </c>
      <c r="F93" s="593" t="s">
        <v>5401</v>
      </c>
      <c r="G93" s="1377"/>
      <c r="H93" s="1377" t="s">
        <v>8173</v>
      </c>
      <c r="I93" s="1377">
        <v>25</v>
      </c>
      <c r="J93" s="1378" t="e">
        <f t="shared" si="4"/>
        <v>#REF!</v>
      </c>
      <c r="K93" s="543" t="e">
        <f>#REF!*#REF!+15</f>
        <v>#REF!</v>
      </c>
      <c r="L93" s="543"/>
      <c r="M93" s="1379"/>
      <c r="N93" s="1373"/>
      <c r="O93" s="1360">
        <v>0.26</v>
      </c>
    </row>
    <row r="94" spans="1:17" s="261" customFormat="1" hidden="1">
      <c r="A94" s="259">
        <v>0</v>
      </c>
      <c r="B94" s="593" t="s">
        <v>8622</v>
      </c>
      <c r="C94" s="1392" t="s">
        <v>5409</v>
      </c>
      <c r="D94" s="1376" t="s">
        <v>5400</v>
      </c>
      <c r="E94" s="1392" t="s">
        <v>5406</v>
      </c>
      <c r="F94" s="593" t="s">
        <v>5401</v>
      </c>
      <c r="G94" s="1397"/>
      <c r="H94" s="1377" t="s">
        <v>8173</v>
      </c>
      <c r="I94" s="1398">
        <v>25</v>
      </c>
      <c r="J94" s="1399" t="e">
        <f t="shared" si="4"/>
        <v>#REF!</v>
      </c>
      <c r="K94" s="613" t="e">
        <f>#REF!*#REF!</f>
        <v>#REF!</v>
      </c>
      <c r="L94" s="613"/>
      <c r="M94" s="1406"/>
      <c r="N94" s="1316"/>
      <c r="O94" s="1400">
        <v>0.14000000000000001</v>
      </c>
      <c r="Q94" s="1312"/>
    </row>
    <row r="95" spans="1:17" hidden="1">
      <c r="A95" s="604">
        <v>0</v>
      </c>
      <c r="B95" s="593" t="s">
        <v>8626</v>
      </c>
      <c r="C95" s="1374" t="s">
        <v>5410</v>
      </c>
      <c r="D95" s="1376" t="s">
        <v>5390</v>
      </c>
      <c r="E95" s="1392" t="s">
        <v>5406</v>
      </c>
      <c r="F95" s="593" t="s">
        <v>5401</v>
      </c>
      <c r="G95" s="1377" t="s">
        <v>5369</v>
      </c>
      <c r="H95" s="1377" t="s">
        <v>8173</v>
      </c>
      <c r="I95" s="1381">
        <v>20</v>
      </c>
      <c r="J95" s="1378" t="e">
        <f t="shared" si="4"/>
        <v>#REF!</v>
      </c>
      <c r="K95" s="1382" t="e">
        <f>M95*#REF!</f>
        <v>#REF!</v>
      </c>
      <c r="L95" s="1382"/>
      <c r="M95" s="1383" t="e">
        <f>O95*#REF!*I95+1.5</f>
        <v>#REF!</v>
      </c>
      <c r="N95" s="1359"/>
      <c r="O95" s="1296">
        <v>0.19</v>
      </c>
    </row>
    <row r="96" spans="1:17">
      <c r="A96" s="600">
        <v>1</v>
      </c>
      <c r="B96" s="144" t="s">
        <v>8625</v>
      </c>
      <c r="C96" s="1407">
        <v>497009</v>
      </c>
      <c r="D96" s="1408" t="s">
        <v>5411</v>
      </c>
      <c r="E96" s="1401" t="s">
        <v>5412</v>
      </c>
      <c r="F96" s="208" t="s">
        <v>5413</v>
      </c>
      <c r="G96" s="1409"/>
      <c r="H96" s="1389" t="s">
        <v>5402</v>
      </c>
      <c r="I96" s="1389">
        <v>100</v>
      </c>
      <c r="J96" s="1390" t="e">
        <f t="shared" si="4"/>
        <v>#REF!</v>
      </c>
      <c r="K96" s="1391" t="e">
        <f>M96*#REF!</f>
        <v>#REF!</v>
      </c>
      <c r="L96" s="1410"/>
      <c r="M96" s="609" t="e">
        <f>P96*#REF!+0.5</f>
        <v>#REF!</v>
      </c>
      <c r="N96" s="544"/>
      <c r="O96" s="1296">
        <v>18.940000000000001</v>
      </c>
      <c r="P96" s="1296">
        <v>18.940000000000001</v>
      </c>
    </row>
    <row r="97" spans="1:17" hidden="1">
      <c r="A97" s="600">
        <v>0</v>
      </c>
      <c r="B97" s="144" t="s">
        <v>8619</v>
      </c>
      <c r="C97" s="1411" t="s">
        <v>5414</v>
      </c>
      <c r="D97" s="1412" t="s">
        <v>5415</v>
      </c>
      <c r="E97" s="1401" t="s">
        <v>5416</v>
      </c>
      <c r="F97" s="208" t="s">
        <v>5373</v>
      </c>
      <c r="G97" s="1402"/>
      <c r="H97" s="1389" t="s">
        <v>8173</v>
      </c>
      <c r="I97" s="1389">
        <v>20</v>
      </c>
      <c r="J97" s="1390" t="e">
        <f t="shared" si="4"/>
        <v>#REF!</v>
      </c>
      <c r="K97" s="1393" t="e">
        <f>M97*#REF!</f>
        <v>#REF!</v>
      </c>
      <c r="L97" s="1413"/>
      <c r="M97" s="1414"/>
      <c r="N97" s="1415"/>
      <c r="O97" s="1296">
        <v>0.45</v>
      </c>
    </row>
    <row r="98" spans="1:17" hidden="1">
      <c r="A98" s="143">
        <v>0</v>
      </c>
      <c r="B98" s="144" t="s">
        <v>8616</v>
      </c>
      <c r="C98" s="1407" t="s">
        <v>5417</v>
      </c>
      <c r="D98" s="1416" t="s">
        <v>5390</v>
      </c>
      <c r="E98" s="1417"/>
      <c r="F98" s="1417"/>
      <c r="G98" s="1377"/>
      <c r="H98" s="1389" t="s">
        <v>8173</v>
      </c>
      <c r="I98" s="1389">
        <v>25</v>
      </c>
      <c r="J98" s="1390" t="e">
        <f t="shared" si="4"/>
        <v>#REF!</v>
      </c>
      <c r="K98" s="617" t="e">
        <f>#REF!*#REF!+15</f>
        <v>#REF!</v>
      </c>
      <c r="L98" s="617"/>
      <c r="M98" s="1418"/>
      <c r="N98" s="1373"/>
      <c r="O98" s="1360">
        <v>0.28000000000000003</v>
      </c>
    </row>
    <row r="99" spans="1:17" hidden="1">
      <c r="A99" s="1405">
        <v>0</v>
      </c>
      <c r="B99" s="144" t="s">
        <v>8616</v>
      </c>
      <c r="C99" s="1407" t="s">
        <v>5418</v>
      </c>
      <c r="D99" s="1388" t="s">
        <v>5400</v>
      </c>
      <c r="E99" s="1419"/>
      <c r="F99" s="1419"/>
      <c r="G99" s="1389" t="s">
        <v>6888</v>
      </c>
      <c r="H99" s="1389" t="s">
        <v>6690</v>
      </c>
      <c r="I99" s="1389">
        <v>25</v>
      </c>
      <c r="J99" s="1390" t="e">
        <f t="shared" si="4"/>
        <v>#REF!</v>
      </c>
      <c r="K99" s="543" t="e">
        <f>#REF!*#REF!+15</f>
        <v>#REF!</v>
      </c>
      <c r="L99" s="543"/>
      <c r="M99" s="1418"/>
      <c r="N99" s="1373"/>
      <c r="O99" s="1360">
        <v>0.46</v>
      </c>
    </row>
    <row r="100" spans="1:17" hidden="1">
      <c r="A100" s="1405">
        <v>0</v>
      </c>
      <c r="B100" s="593" t="s">
        <v>8626</v>
      </c>
      <c r="C100" s="1374" t="s">
        <v>5419</v>
      </c>
      <c r="D100" s="1376" t="s">
        <v>5400</v>
      </c>
      <c r="E100" s="593" t="s">
        <v>5420</v>
      </c>
      <c r="F100" s="593"/>
      <c r="G100" s="1377" t="s">
        <v>5369</v>
      </c>
      <c r="H100" s="1377" t="s">
        <v>8173</v>
      </c>
      <c r="I100" s="1381">
        <v>50</v>
      </c>
      <c r="J100" s="1378" t="e">
        <f t="shared" si="4"/>
        <v>#REF!</v>
      </c>
      <c r="K100" s="1382" t="e">
        <f>M100*#REF!+15</f>
        <v>#REF!</v>
      </c>
      <c r="L100" s="1382"/>
      <c r="M100" s="1383" t="e">
        <f>O100*#REF!*I100+1.5</f>
        <v>#REF!</v>
      </c>
      <c r="N100" s="1359"/>
      <c r="O100" s="1296">
        <v>0.18</v>
      </c>
    </row>
    <row r="101" spans="1:17" hidden="1">
      <c r="A101" s="1405">
        <v>0</v>
      </c>
      <c r="B101" s="597" t="s">
        <v>8626</v>
      </c>
      <c r="C101" s="144" t="s">
        <v>5421</v>
      </c>
      <c r="D101" s="1416" t="s">
        <v>5390</v>
      </c>
      <c r="E101" s="597" t="s">
        <v>5420</v>
      </c>
      <c r="F101" s="597"/>
      <c r="G101" s="1389" t="s">
        <v>5369</v>
      </c>
      <c r="H101" s="1329" t="s">
        <v>6690</v>
      </c>
      <c r="I101" s="1329">
        <v>40</v>
      </c>
      <c r="J101" s="1390" t="e">
        <f t="shared" si="4"/>
        <v>#REF!</v>
      </c>
      <c r="K101" s="1382" t="e">
        <f>M101*#REF!+15</f>
        <v>#REF!</v>
      </c>
      <c r="L101" s="1382"/>
      <c r="M101" s="1383" t="e">
        <f>O101*#REF!*I101+1.5</f>
        <v>#REF!</v>
      </c>
      <c r="N101" s="1359"/>
      <c r="O101" s="1296">
        <v>0.26</v>
      </c>
    </row>
    <row r="102" spans="1:17" hidden="1">
      <c r="A102" s="1405">
        <v>0</v>
      </c>
      <c r="B102" s="137" t="s">
        <v>8625</v>
      </c>
      <c r="C102" s="1353" t="s">
        <v>5422</v>
      </c>
      <c r="D102" s="1354" t="s">
        <v>5400</v>
      </c>
      <c r="E102" s="1355"/>
      <c r="F102" s="1355"/>
      <c r="G102" s="1356" t="s">
        <v>5369</v>
      </c>
      <c r="H102" s="1356" t="s">
        <v>6690</v>
      </c>
      <c r="I102" s="1356">
        <v>30</v>
      </c>
      <c r="J102" s="1357" t="e">
        <f t="shared" si="4"/>
        <v>#REF!</v>
      </c>
      <c r="K102" s="1384" t="e">
        <f>M102*#REF!+15</f>
        <v>#REF!</v>
      </c>
      <c r="L102" s="1391"/>
      <c r="M102" s="607" t="e">
        <f>P102*#REF!+0.5</f>
        <v>#REF!</v>
      </c>
      <c r="N102" s="544"/>
      <c r="O102" s="1296">
        <v>9.89</v>
      </c>
      <c r="P102" s="261">
        <v>10.119999999999999</v>
      </c>
    </row>
    <row r="103" spans="1:17" s="261" customFormat="1">
      <c r="A103" s="541"/>
      <c r="B103" s="540"/>
      <c r="C103" s="1420"/>
      <c r="D103" s="1421"/>
      <c r="E103" s="1420"/>
      <c r="F103" s="1420"/>
      <c r="G103" s="1422"/>
      <c r="H103" s="1422"/>
      <c r="I103" s="1423"/>
      <c r="J103" s="1363"/>
      <c r="K103" s="543"/>
      <c r="L103" s="1364"/>
      <c r="M103" s="544"/>
      <c r="N103" s="544"/>
      <c r="O103" s="1400"/>
      <c r="Q103" s="1312"/>
    </row>
    <row r="104" spans="1:17" s="261" customFormat="1">
      <c r="A104" s="541"/>
      <c r="B104" s="540"/>
      <c r="C104" s="1313"/>
      <c r="D104" s="1424"/>
      <c r="E104" s="1362"/>
      <c r="F104" s="1362"/>
      <c r="G104" s="1315"/>
      <c r="H104" s="1315"/>
      <c r="I104" s="1315"/>
      <c r="J104" s="1363"/>
      <c r="K104" s="1425"/>
      <c r="L104" s="1426"/>
      <c r="M104" s="1427"/>
      <c r="N104" s="1427"/>
      <c r="O104" s="1400"/>
      <c r="Q104" s="1312"/>
    </row>
    <row r="105" spans="1:17" ht="23.85" customHeight="1">
      <c r="A105" s="88" t="s">
        <v>8692</v>
      </c>
      <c r="B105" s="2730" t="s">
        <v>5423</v>
      </c>
      <c r="C105" s="2730"/>
      <c r="D105" s="2730"/>
      <c r="E105" s="2730"/>
      <c r="F105" s="2730"/>
      <c r="G105" s="2730"/>
      <c r="H105" s="2730"/>
      <c r="I105" s="2730"/>
      <c r="J105" s="2730"/>
      <c r="K105" s="2730"/>
      <c r="L105" s="2730"/>
      <c r="M105" s="2730"/>
      <c r="N105" s="1311"/>
    </row>
    <row r="106" spans="1:17" ht="12.75" hidden="1" customHeight="1">
      <c r="A106" s="88" t="s">
        <v>8690</v>
      </c>
      <c r="B106" s="2677" t="s">
        <v>5424</v>
      </c>
      <c r="C106" s="2677"/>
      <c r="D106" s="2677"/>
      <c r="E106" s="2677"/>
      <c r="F106" s="2677"/>
      <c r="G106" s="2677"/>
      <c r="H106" s="2677"/>
      <c r="I106" s="2677"/>
      <c r="J106" s="2677"/>
      <c r="K106" s="2677"/>
      <c r="L106" s="2677"/>
      <c r="M106" s="2677"/>
      <c r="N106" s="1367"/>
    </row>
    <row r="107" spans="1:17" ht="12.75" hidden="1" customHeight="1">
      <c r="A107" s="88" t="s">
        <v>8690</v>
      </c>
      <c r="B107" s="2677" t="s">
        <v>5425</v>
      </c>
      <c r="C107" s="2677"/>
      <c r="D107" s="2677"/>
      <c r="E107" s="2677"/>
      <c r="F107" s="2677"/>
      <c r="G107" s="2677"/>
      <c r="H107" s="2677"/>
      <c r="I107" s="2677"/>
      <c r="J107" s="2677"/>
      <c r="K107" s="2677"/>
      <c r="L107" s="2677"/>
      <c r="M107" s="2677"/>
      <c r="N107" s="1367"/>
    </row>
    <row r="108" spans="1:17">
      <c r="A108" s="139">
        <v>1</v>
      </c>
      <c r="B108" s="140" t="s">
        <v>8625</v>
      </c>
      <c r="C108" s="1368">
        <v>603401</v>
      </c>
      <c r="D108" s="1428" t="s">
        <v>6803</v>
      </c>
      <c r="E108" s="1429" t="s">
        <v>5426</v>
      </c>
      <c r="F108" s="1429" t="s">
        <v>6805</v>
      </c>
      <c r="G108" s="1430" t="s">
        <v>5427</v>
      </c>
      <c r="H108" s="139" t="s">
        <v>5402</v>
      </c>
      <c r="I108" s="1370">
        <v>100</v>
      </c>
      <c r="J108" s="1371" t="e">
        <f t="shared" ref="J108:J144" si="5">K108/I108</f>
        <v>#REF!</v>
      </c>
      <c r="K108" s="1396" t="e">
        <f>M108*#REF!</f>
        <v>#REF!</v>
      </c>
      <c r="L108" s="1431"/>
      <c r="M108" s="607" t="e">
        <f>P108*#REF!+0.5</f>
        <v>#REF!</v>
      </c>
      <c r="N108" s="544"/>
      <c r="O108" s="1296">
        <v>8.2899999999999991</v>
      </c>
      <c r="P108" s="1296">
        <v>8.2899999999999991</v>
      </c>
    </row>
    <row r="109" spans="1:17">
      <c r="A109" s="143">
        <v>1</v>
      </c>
      <c r="B109" s="144" t="s">
        <v>8615</v>
      </c>
      <c r="C109" s="1407" t="s">
        <v>5428</v>
      </c>
      <c r="D109" s="1432" t="s">
        <v>5429</v>
      </c>
      <c r="E109" s="1433" t="s">
        <v>5430</v>
      </c>
      <c r="F109" s="1433" t="s">
        <v>5431</v>
      </c>
      <c r="G109" s="1389" t="s">
        <v>5427</v>
      </c>
      <c r="H109" s="143" t="s">
        <v>5402</v>
      </c>
      <c r="I109" s="1389">
        <v>100</v>
      </c>
      <c r="J109" s="1390" t="e">
        <f t="shared" si="5"/>
        <v>#REF!</v>
      </c>
      <c r="K109" s="1393" t="e">
        <f>M109*#REF!</f>
        <v>#REF!</v>
      </c>
      <c r="L109" s="1413"/>
      <c r="M109" s="1434" t="e">
        <f>P109*#REF!+0.5</f>
        <v>#REF!</v>
      </c>
      <c r="N109" s="1415"/>
      <c r="O109" s="1296">
        <v>9.8000000000000007</v>
      </c>
      <c r="P109" s="1296">
        <v>9.8000000000000007</v>
      </c>
    </row>
    <row r="110" spans="1:17" ht="27">
      <c r="A110" s="136">
        <v>1</v>
      </c>
      <c r="B110" s="2190" t="s">
        <v>8625</v>
      </c>
      <c r="C110" s="1047" t="s">
        <v>2858</v>
      </c>
      <c r="D110" s="1112" t="s">
        <v>2859</v>
      </c>
      <c r="E110" s="1354" t="s">
        <v>5432</v>
      </c>
      <c r="F110" s="1354" t="s">
        <v>5433</v>
      </c>
      <c r="G110" s="1356"/>
      <c r="H110" s="143" t="s">
        <v>5402</v>
      </c>
      <c r="I110" s="1356">
        <v>80</v>
      </c>
      <c r="J110" s="1357" t="e">
        <f>K110/I110</f>
        <v>#REF!</v>
      </c>
      <c r="K110" s="1386" t="e">
        <f>M110*#REF!</f>
        <v>#REF!</v>
      </c>
      <c r="L110" s="1387"/>
      <c r="M110" s="607" t="e">
        <f>P110*#REF!+0.5</f>
        <v>#REF!</v>
      </c>
      <c r="N110" s="544"/>
      <c r="O110" s="1296">
        <v>26.77</v>
      </c>
      <c r="P110" s="261">
        <v>77.819999999999993</v>
      </c>
    </row>
    <row r="111" spans="1:17" s="261" customFormat="1">
      <c r="A111" s="139">
        <v>1</v>
      </c>
      <c r="B111" s="140" t="s">
        <v>8625</v>
      </c>
      <c r="C111" s="1368">
        <v>603409</v>
      </c>
      <c r="D111" s="1428" t="s">
        <v>5434</v>
      </c>
      <c r="E111" s="1435" t="s">
        <v>5435</v>
      </c>
      <c r="F111" s="1435" t="s">
        <v>5436</v>
      </c>
      <c r="G111" s="1377"/>
      <c r="H111" s="604" t="s">
        <v>5402</v>
      </c>
      <c r="I111" s="139">
        <v>100</v>
      </c>
      <c r="J111" s="1371" t="e">
        <f>K111/I111</f>
        <v>#REF!</v>
      </c>
      <c r="K111" s="1396" t="e">
        <f>M111*#REF!</f>
        <v>#REF!</v>
      </c>
      <c r="L111" s="1431"/>
      <c r="M111" s="607" t="e">
        <f>P111*#REF!+0.5</f>
        <v>#REF!</v>
      </c>
      <c r="N111" s="544"/>
      <c r="O111" s="1296">
        <v>7.8334999999999999</v>
      </c>
      <c r="P111" s="1296">
        <v>7.8334999999999999</v>
      </c>
      <c r="Q111" s="1312"/>
    </row>
    <row r="112" spans="1:17" s="261" customFormat="1">
      <c r="A112" s="1405">
        <v>1</v>
      </c>
      <c r="B112" s="1374" t="s">
        <v>8615</v>
      </c>
      <c r="C112" s="1375" t="s">
        <v>5437</v>
      </c>
      <c r="D112" s="1436" t="s">
        <v>5438</v>
      </c>
      <c r="E112" s="1435" t="s">
        <v>5439</v>
      </c>
      <c r="F112" s="1435" t="s">
        <v>5440</v>
      </c>
      <c r="G112" s="1377" t="s">
        <v>5441</v>
      </c>
      <c r="H112" s="1405" t="s">
        <v>5402</v>
      </c>
      <c r="I112" s="1377">
        <v>100</v>
      </c>
      <c r="J112" s="1378" t="e">
        <f>K112/I112</f>
        <v>#REF!</v>
      </c>
      <c r="K112" s="1404" t="e">
        <f>M112*#REF!</f>
        <v>#REF!</v>
      </c>
      <c r="L112" s="1437"/>
      <c r="M112" s="1414" t="e">
        <f>P112*#REF!+0.5</f>
        <v>#REF!</v>
      </c>
      <c r="N112" s="1415"/>
      <c r="O112" s="1296">
        <v>8.18</v>
      </c>
      <c r="P112" s="1296">
        <v>8.18</v>
      </c>
      <c r="Q112" s="1312"/>
    </row>
    <row r="113" spans="1:17">
      <c r="A113" s="143">
        <v>1</v>
      </c>
      <c r="B113" s="144" t="s">
        <v>8615</v>
      </c>
      <c r="C113" s="1407" t="s">
        <v>5442</v>
      </c>
      <c r="D113" s="1432" t="s">
        <v>5443</v>
      </c>
      <c r="E113" s="1433" t="s">
        <v>5444</v>
      </c>
      <c r="F113" s="1433" t="s">
        <v>5445</v>
      </c>
      <c r="G113" s="1389" t="s">
        <v>5441</v>
      </c>
      <c r="H113" s="600" t="s">
        <v>5402</v>
      </c>
      <c r="I113" s="1389">
        <v>100</v>
      </c>
      <c r="J113" s="1390" t="e">
        <f>K113/I113</f>
        <v>#REF!</v>
      </c>
      <c r="K113" s="1393" t="e">
        <f>M113*#REF!</f>
        <v>#REF!</v>
      </c>
      <c r="L113" s="1413"/>
      <c r="M113" s="1434" t="e">
        <f>P113*#REF!+0.5</f>
        <v>#REF!</v>
      </c>
      <c r="N113" s="1415"/>
      <c r="O113" s="1296">
        <v>16.170000000000002</v>
      </c>
      <c r="P113" s="1296">
        <v>16.170000000000002</v>
      </c>
    </row>
    <row r="114" spans="1:17" hidden="1">
      <c r="A114" s="1405">
        <v>0</v>
      </c>
      <c r="B114" s="144" t="s">
        <v>8616</v>
      </c>
      <c r="C114" s="144" t="s">
        <v>5446</v>
      </c>
      <c r="D114" s="1388" t="s">
        <v>3716</v>
      </c>
      <c r="E114" s="1392"/>
      <c r="F114" s="1392"/>
      <c r="G114" s="1356"/>
      <c r="H114" s="143" t="s">
        <v>5402</v>
      </c>
      <c r="I114" s="143">
        <v>100</v>
      </c>
      <c r="J114" s="1390" t="e">
        <f t="shared" si="5"/>
        <v>#REF!</v>
      </c>
      <c r="K114" s="543" t="e">
        <f>#REF!*#REF!+15</f>
        <v>#REF!</v>
      </c>
      <c r="L114" s="543"/>
      <c r="M114" s="1438"/>
      <c r="N114" s="1359"/>
      <c r="O114" s="1360">
        <v>21</v>
      </c>
    </row>
    <row r="115" spans="1:17">
      <c r="A115" s="139">
        <v>1</v>
      </c>
      <c r="B115" s="140" t="s">
        <v>8625</v>
      </c>
      <c r="C115" s="1368">
        <v>603407</v>
      </c>
      <c r="D115" s="1428" t="s">
        <v>9654</v>
      </c>
      <c r="E115" s="1435" t="s">
        <v>5447</v>
      </c>
      <c r="F115" s="1435" t="s">
        <v>5448</v>
      </c>
      <c r="G115" s="1370" t="s">
        <v>5449</v>
      </c>
      <c r="H115" s="139" t="s">
        <v>5402</v>
      </c>
      <c r="I115" s="1370">
        <v>100</v>
      </c>
      <c r="J115" s="1371" t="e">
        <f t="shared" si="5"/>
        <v>#REF!</v>
      </c>
      <c r="K115" s="1396" t="e">
        <f>M115*#REF!</f>
        <v>#REF!</v>
      </c>
      <c r="L115" s="1431"/>
      <c r="M115" s="607" t="e">
        <f>P115*#REF!+0.5</f>
        <v>#REF!</v>
      </c>
      <c r="N115" s="544"/>
      <c r="O115" s="1296">
        <v>7.99</v>
      </c>
      <c r="P115" s="1296">
        <v>7.99</v>
      </c>
    </row>
    <row r="116" spans="1:17">
      <c r="A116" s="143">
        <v>1</v>
      </c>
      <c r="B116" s="144" t="s">
        <v>8615</v>
      </c>
      <c r="C116" s="1407" t="s">
        <v>5450</v>
      </c>
      <c r="D116" s="1432" t="s">
        <v>5451</v>
      </c>
      <c r="E116" s="1435" t="s">
        <v>5452</v>
      </c>
      <c r="F116" s="1435" t="s">
        <v>5453</v>
      </c>
      <c r="G116" s="1377" t="s">
        <v>5449</v>
      </c>
      <c r="H116" s="143" t="s">
        <v>5402</v>
      </c>
      <c r="I116" s="1389">
        <v>100</v>
      </c>
      <c r="J116" s="1390" t="e">
        <f t="shared" si="5"/>
        <v>#REF!</v>
      </c>
      <c r="K116" s="1393" t="e">
        <f>M116*#REF!</f>
        <v>#REF!</v>
      </c>
      <c r="L116" s="1413"/>
      <c r="M116" s="1434" t="e">
        <f>P116*#REF!+0.5</f>
        <v>#REF!</v>
      </c>
      <c r="N116" s="1415"/>
      <c r="O116" s="1296">
        <v>9.1</v>
      </c>
      <c r="P116" s="1296">
        <v>9.1</v>
      </c>
    </row>
    <row r="117" spans="1:17" hidden="1">
      <c r="A117" s="1405">
        <v>0</v>
      </c>
      <c r="B117" s="1374" t="s">
        <v>8616</v>
      </c>
      <c r="C117" s="1374" t="s">
        <v>5454</v>
      </c>
      <c r="D117" s="1380" t="s">
        <v>9654</v>
      </c>
      <c r="E117" s="1417"/>
      <c r="F117" s="1417"/>
      <c r="G117" s="1377"/>
      <c r="H117" s="1405" t="s">
        <v>5402</v>
      </c>
      <c r="I117" s="1405">
        <v>100</v>
      </c>
      <c r="J117" s="1378" t="e">
        <f t="shared" si="5"/>
        <v>#REF!</v>
      </c>
      <c r="K117" s="543" t="e">
        <f>#REF!*#REF!+15</f>
        <v>#REF!</v>
      </c>
      <c r="L117" s="543"/>
      <c r="M117" s="1438"/>
      <c r="N117" s="1359"/>
      <c r="O117" s="1360">
        <v>26</v>
      </c>
    </row>
    <row r="118" spans="1:17" s="261" customFormat="1" hidden="1">
      <c r="A118" s="139">
        <v>0</v>
      </c>
      <c r="B118" s="597" t="s">
        <v>8619</v>
      </c>
      <c r="C118" s="144" t="s">
        <v>5455</v>
      </c>
      <c r="D118" s="1388" t="s">
        <v>5456</v>
      </c>
      <c r="E118" s="1419"/>
      <c r="F118" s="1419"/>
      <c r="G118" s="1389"/>
      <c r="H118" s="143"/>
      <c r="I118" s="143">
        <v>10</v>
      </c>
      <c r="J118" s="1390" t="e">
        <f t="shared" si="5"/>
        <v>#REF!</v>
      </c>
      <c r="K118" s="1393" t="e">
        <f>M118*#REF!</f>
        <v>#REF!</v>
      </c>
      <c r="L118" s="1404"/>
      <c r="M118" s="1379" t="e">
        <f>O118*#REF!*I118+0.5</f>
        <v>#REF!</v>
      </c>
      <c r="N118" s="1373"/>
      <c r="O118" s="1296">
        <v>1.8</v>
      </c>
      <c r="Q118" s="1312"/>
    </row>
    <row r="119" spans="1:17" hidden="1">
      <c r="A119" s="139">
        <v>0</v>
      </c>
      <c r="B119" s="137" t="s">
        <v>8616</v>
      </c>
      <c r="C119" s="137" t="s">
        <v>5457</v>
      </c>
      <c r="D119" s="1439" t="s">
        <v>9654</v>
      </c>
      <c r="E119" s="1440"/>
      <c r="F119" s="1440"/>
      <c r="G119" s="136"/>
      <c r="H119" s="136" t="s">
        <v>6690</v>
      </c>
      <c r="I119" s="136">
        <v>25</v>
      </c>
      <c r="J119" s="1357" t="e">
        <f t="shared" si="5"/>
        <v>#REF!</v>
      </c>
      <c r="K119" s="543" t="e">
        <f>#REF!*#REF!+15</f>
        <v>#REF!</v>
      </c>
      <c r="L119" s="543"/>
      <c r="M119" s="1358"/>
      <c r="N119" s="1359"/>
      <c r="O119" s="1360">
        <v>3.28</v>
      </c>
    </row>
    <row r="120" spans="1:17" hidden="1">
      <c r="A120" s="139">
        <v>0</v>
      </c>
      <c r="B120" s="137" t="s">
        <v>8616</v>
      </c>
      <c r="C120" s="137" t="s">
        <v>5458</v>
      </c>
      <c r="D120" s="1439" t="s">
        <v>5459</v>
      </c>
      <c r="E120" s="1440"/>
      <c r="F120" s="1440"/>
      <c r="G120" s="136"/>
      <c r="H120" s="136" t="s">
        <v>6690</v>
      </c>
      <c r="I120" s="136">
        <v>25</v>
      </c>
      <c r="J120" s="1357" t="e">
        <f t="shared" si="5"/>
        <v>#REF!</v>
      </c>
      <c r="K120" s="543" t="e">
        <f>#REF!*#REF!+15</f>
        <v>#REF!</v>
      </c>
      <c r="L120" s="543"/>
      <c r="M120" s="1358"/>
      <c r="N120" s="1359"/>
      <c r="O120" s="1360">
        <v>3.88</v>
      </c>
    </row>
    <row r="121" spans="1:17" hidden="1">
      <c r="A121" s="139">
        <v>0</v>
      </c>
      <c r="B121" s="256" t="s">
        <v>8622</v>
      </c>
      <c r="C121" s="1321" t="s">
        <v>5460</v>
      </c>
      <c r="D121" s="678" t="s">
        <v>5461</v>
      </c>
      <c r="E121" s="1441" t="s">
        <v>5462</v>
      </c>
      <c r="F121" s="1441" t="s">
        <v>5463</v>
      </c>
      <c r="G121" s="1319"/>
      <c r="H121" s="604" t="s">
        <v>5402</v>
      </c>
      <c r="I121" s="1322">
        <v>50</v>
      </c>
      <c r="J121" s="1442" t="e">
        <f t="shared" si="5"/>
        <v>#REF!</v>
      </c>
      <c r="K121" s="606" t="e">
        <f>L121*#REF!</f>
        <v>#REF!</v>
      </c>
      <c r="L121" s="1326" t="e">
        <f>P121*#REF!+1</f>
        <v>#REF!</v>
      </c>
      <c r="M121" s="1323"/>
      <c r="N121" s="1316"/>
      <c r="O121" s="1400">
        <v>13</v>
      </c>
      <c r="P121" s="1400">
        <v>13</v>
      </c>
    </row>
    <row r="122" spans="1:17" s="261" customFormat="1" hidden="1">
      <c r="A122" s="1443">
        <v>0</v>
      </c>
      <c r="B122" s="1290" t="s">
        <v>8616</v>
      </c>
      <c r="C122" s="137" t="s">
        <v>5464</v>
      </c>
      <c r="D122" s="1439" t="s">
        <v>5465</v>
      </c>
      <c r="E122" s="1366"/>
      <c r="F122" s="1366"/>
      <c r="G122" s="1289"/>
      <c r="H122" s="1356" t="s">
        <v>5402</v>
      </c>
      <c r="I122" s="136">
        <v>50</v>
      </c>
      <c r="J122" s="1357" t="e">
        <f t="shared" si="5"/>
        <v>#REF!</v>
      </c>
      <c r="K122" s="566" t="e">
        <f>#REF!*#REF!+15</f>
        <v>#REF!</v>
      </c>
      <c r="L122" s="566"/>
      <c r="M122" s="1358"/>
      <c r="N122" s="1359"/>
      <c r="O122" s="1360">
        <v>65</v>
      </c>
      <c r="Q122" s="1312"/>
    </row>
    <row r="123" spans="1:17" hidden="1">
      <c r="A123" s="259">
        <v>0</v>
      </c>
      <c r="B123" s="256" t="s">
        <v>8626</v>
      </c>
      <c r="C123" s="144" t="s">
        <v>5466</v>
      </c>
      <c r="D123" s="1444" t="s">
        <v>5467</v>
      </c>
      <c r="E123" s="256" t="s">
        <v>5468</v>
      </c>
      <c r="F123" s="540" t="s">
        <v>5469</v>
      </c>
      <c r="G123" s="1430" t="s">
        <v>5470</v>
      </c>
      <c r="H123" s="1329" t="s">
        <v>6690</v>
      </c>
      <c r="I123" s="1329">
        <v>20</v>
      </c>
      <c r="J123" s="1390" t="e">
        <f t="shared" si="5"/>
        <v>#REF!</v>
      </c>
      <c r="K123" s="1391" t="e">
        <f>M123*#REF!</f>
        <v>#REF!</v>
      </c>
      <c r="L123" s="1382"/>
      <c r="M123" s="1383" t="e">
        <f>O123*#REF!*I123+1.5</f>
        <v>#REF!</v>
      </c>
      <c r="N123" s="1359"/>
      <c r="O123" s="1296">
        <v>3.15</v>
      </c>
    </row>
    <row r="124" spans="1:17" hidden="1">
      <c r="A124" s="139">
        <v>0</v>
      </c>
      <c r="B124" s="137" t="s">
        <v>8616</v>
      </c>
      <c r="C124" s="137" t="s">
        <v>5471</v>
      </c>
      <c r="D124" s="1439" t="s">
        <v>5472</v>
      </c>
      <c r="E124" s="1440"/>
      <c r="F124" s="1440"/>
      <c r="G124" s="136"/>
      <c r="H124" s="136" t="s">
        <v>6690</v>
      </c>
      <c r="I124" s="136">
        <v>25</v>
      </c>
      <c r="J124" s="1357" t="e">
        <f t="shared" si="5"/>
        <v>#REF!</v>
      </c>
      <c r="K124" s="543" t="e">
        <f>#REF!*#REF!+15</f>
        <v>#REF!</v>
      </c>
      <c r="L124" s="543"/>
      <c r="M124" s="1358"/>
      <c r="N124" s="1359"/>
      <c r="O124" s="1360">
        <v>8.32</v>
      </c>
    </row>
    <row r="125" spans="1:17" hidden="1">
      <c r="A125" s="139">
        <v>0</v>
      </c>
      <c r="B125" s="137" t="s">
        <v>8616</v>
      </c>
      <c r="C125" s="137" t="s">
        <v>5473</v>
      </c>
      <c r="D125" s="1439" t="s">
        <v>5467</v>
      </c>
      <c r="E125" s="1440"/>
      <c r="F125" s="1440"/>
      <c r="G125" s="136"/>
      <c r="H125" s="136" t="s">
        <v>6690</v>
      </c>
      <c r="I125" s="136">
        <v>25</v>
      </c>
      <c r="J125" s="1357" t="e">
        <f t="shared" si="5"/>
        <v>#REF!</v>
      </c>
      <c r="K125" s="543" t="e">
        <f>#REF!*#REF!+15</f>
        <v>#REF!</v>
      </c>
      <c r="L125" s="543"/>
      <c r="M125" s="1358"/>
      <c r="N125" s="1359"/>
      <c r="O125" s="1360">
        <v>9.36</v>
      </c>
    </row>
    <row r="126" spans="1:17" hidden="1">
      <c r="A126" s="259">
        <v>0</v>
      </c>
      <c r="B126" s="256" t="s">
        <v>8626</v>
      </c>
      <c r="C126" s="137" t="s">
        <v>5474</v>
      </c>
      <c r="D126" s="1439" t="s">
        <v>5475</v>
      </c>
      <c r="E126" s="256" t="s">
        <v>5476</v>
      </c>
      <c r="F126" s="256" t="s">
        <v>5477</v>
      </c>
      <c r="G126" s="259" t="s">
        <v>6925</v>
      </c>
      <c r="H126" s="1319" t="s">
        <v>6690</v>
      </c>
      <c r="I126" s="1319">
        <v>20</v>
      </c>
      <c r="J126" s="1357" t="e">
        <f t="shared" si="5"/>
        <v>#REF!</v>
      </c>
      <c r="K126" s="1384" t="e">
        <f>M126*#REF!</f>
        <v>#REF!</v>
      </c>
      <c r="L126" s="1382"/>
      <c r="M126" s="1383" t="e">
        <f>O126*#REF!*I126+1.5</f>
        <v>#REF!</v>
      </c>
      <c r="N126" s="1359"/>
      <c r="O126" s="1296">
        <v>1.53</v>
      </c>
    </row>
    <row r="127" spans="1:17" s="261" customFormat="1" hidden="1">
      <c r="A127" s="139">
        <v>0</v>
      </c>
      <c r="B127" s="137" t="s">
        <v>8616</v>
      </c>
      <c r="C127" s="137" t="s">
        <v>5478</v>
      </c>
      <c r="D127" s="1439" t="s">
        <v>5479</v>
      </c>
      <c r="E127" s="1440"/>
      <c r="F127" s="1440"/>
      <c r="G127" s="136"/>
      <c r="H127" s="136" t="s">
        <v>6690</v>
      </c>
      <c r="I127" s="136">
        <v>25</v>
      </c>
      <c r="J127" s="1357" t="e">
        <f t="shared" si="5"/>
        <v>#REF!</v>
      </c>
      <c r="K127" s="543" t="e">
        <f>#REF!*#REF!+15</f>
        <v>#REF!</v>
      </c>
      <c r="L127" s="543"/>
      <c r="M127" s="1358"/>
      <c r="N127" s="1359"/>
      <c r="O127" s="1360">
        <v>2.2999999999999998</v>
      </c>
      <c r="Q127" s="1312"/>
    </row>
    <row r="128" spans="1:17" hidden="1">
      <c r="A128" s="139">
        <v>0</v>
      </c>
      <c r="B128" s="137" t="s">
        <v>8616</v>
      </c>
      <c r="C128" s="137" t="s">
        <v>5480</v>
      </c>
      <c r="D128" s="1439" t="s">
        <v>5475</v>
      </c>
      <c r="E128" s="1440"/>
      <c r="F128" s="1440"/>
      <c r="G128" s="136"/>
      <c r="H128" s="136" t="s">
        <v>6690</v>
      </c>
      <c r="I128" s="136">
        <v>25</v>
      </c>
      <c r="J128" s="1357" t="e">
        <f t="shared" si="5"/>
        <v>#REF!</v>
      </c>
      <c r="K128" s="543" t="e">
        <f>#REF!*#REF!+15</f>
        <v>#REF!</v>
      </c>
      <c r="L128" s="543"/>
      <c r="M128" s="1358"/>
      <c r="N128" s="1359"/>
      <c r="O128" s="1360">
        <v>3</v>
      </c>
    </row>
    <row r="129" spans="1:17" hidden="1">
      <c r="A129" s="259">
        <v>0</v>
      </c>
      <c r="B129" s="614" t="s">
        <v>8626</v>
      </c>
      <c r="C129" s="140" t="s">
        <v>5481</v>
      </c>
      <c r="D129" s="1445" t="s">
        <v>5482</v>
      </c>
      <c r="E129" s="614" t="s">
        <v>5483</v>
      </c>
      <c r="F129" s="614" t="s">
        <v>5484</v>
      </c>
      <c r="G129" s="604" t="s">
        <v>5485</v>
      </c>
      <c r="H129" s="1322" t="s">
        <v>6690</v>
      </c>
      <c r="I129" s="1322">
        <v>20</v>
      </c>
      <c r="J129" s="1371" t="e">
        <f t="shared" si="5"/>
        <v>#REF!</v>
      </c>
      <c r="K129" s="1396" t="e">
        <f>M129*#REF!</f>
        <v>#REF!</v>
      </c>
      <c r="L129" s="1382"/>
      <c r="M129" s="1383" t="e">
        <f>O129*#REF!*I129+1.5</f>
        <v>#REF!</v>
      </c>
      <c r="N129" s="1359"/>
      <c r="O129" s="1296">
        <v>1.53</v>
      </c>
    </row>
    <row r="130" spans="1:17" hidden="1">
      <c r="A130" s="139">
        <v>0</v>
      </c>
      <c r="B130" s="614" t="s">
        <v>8619</v>
      </c>
      <c r="C130" s="140" t="s">
        <v>5486</v>
      </c>
      <c r="D130" s="1445" t="s">
        <v>5487</v>
      </c>
      <c r="E130" s="1445" t="s">
        <v>5488</v>
      </c>
      <c r="F130" s="1445" t="s">
        <v>5489</v>
      </c>
      <c r="G130" s="595"/>
      <c r="H130" s="1322" t="s">
        <v>6690</v>
      </c>
      <c r="I130" s="1322">
        <v>20</v>
      </c>
      <c r="J130" s="1371" t="e">
        <f t="shared" si="5"/>
        <v>#REF!</v>
      </c>
      <c r="K130" s="1446" t="e">
        <f>M130*#REF!</f>
        <v>#REF!</v>
      </c>
      <c r="L130" s="1447"/>
      <c r="M130" s="1448" t="e">
        <f>P130*#REF!*I130+1.5</f>
        <v>#REF!</v>
      </c>
      <c r="N130" s="1415"/>
      <c r="O130" s="1296">
        <v>1.9</v>
      </c>
      <c r="P130" s="261">
        <v>1.5</v>
      </c>
    </row>
    <row r="131" spans="1:17" hidden="1">
      <c r="A131" s="143">
        <v>0</v>
      </c>
      <c r="B131" s="597" t="s">
        <v>8619</v>
      </c>
      <c r="C131" s="144" t="s">
        <v>5490</v>
      </c>
      <c r="D131" s="1444" t="s">
        <v>5491</v>
      </c>
      <c r="E131" s="1445" t="s">
        <v>5492</v>
      </c>
      <c r="F131" s="1444" t="s">
        <v>5493</v>
      </c>
      <c r="G131" s="600"/>
      <c r="H131" s="1329" t="s">
        <v>6690</v>
      </c>
      <c r="I131" s="600">
        <v>20</v>
      </c>
      <c r="J131" s="1390" t="e">
        <f t="shared" si="5"/>
        <v>#REF!</v>
      </c>
      <c r="K131" s="1391" t="e">
        <f>M131*#REF!</f>
        <v>#REF!</v>
      </c>
      <c r="L131" s="1449"/>
      <c r="M131" s="1414" t="e">
        <f>P131*#REF!*I131+1.5</f>
        <v>#REF!</v>
      </c>
      <c r="N131" s="1415"/>
      <c r="O131" s="1296">
        <v>2.1</v>
      </c>
      <c r="P131" s="261">
        <v>1.6</v>
      </c>
    </row>
    <row r="132" spans="1:17" hidden="1">
      <c r="A132" s="1405">
        <v>0</v>
      </c>
      <c r="B132" s="144" t="s">
        <v>8616</v>
      </c>
      <c r="C132" s="144" t="s">
        <v>5494</v>
      </c>
      <c r="D132" s="1444" t="s">
        <v>5495</v>
      </c>
      <c r="E132" s="1440"/>
      <c r="F132" s="1440"/>
      <c r="G132" s="136"/>
      <c r="H132" s="1381" t="s">
        <v>6690</v>
      </c>
      <c r="I132" s="143">
        <v>25</v>
      </c>
      <c r="J132" s="1390" t="e">
        <f t="shared" si="5"/>
        <v>#REF!</v>
      </c>
      <c r="K132" s="543" t="e">
        <f>#REF!*#REF!+15</f>
        <v>#REF!</v>
      </c>
      <c r="L132" s="543"/>
      <c r="M132" s="1438"/>
      <c r="N132" s="1359"/>
      <c r="O132" s="1360">
        <v>2.2999999999999998</v>
      </c>
    </row>
    <row r="133" spans="1:17" hidden="1">
      <c r="A133" s="139">
        <v>0</v>
      </c>
      <c r="B133" s="137" t="s">
        <v>8616</v>
      </c>
      <c r="C133" s="137" t="s">
        <v>5496</v>
      </c>
      <c r="D133" s="1439" t="s">
        <v>5482</v>
      </c>
      <c r="E133" s="1440"/>
      <c r="F133" s="1440"/>
      <c r="G133" s="136"/>
      <c r="H133" s="1322" t="s">
        <v>6690</v>
      </c>
      <c r="I133" s="136">
        <v>25</v>
      </c>
      <c r="J133" s="1357" t="e">
        <f t="shared" si="5"/>
        <v>#REF!</v>
      </c>
      <c r="K133" s="543" t="e">
        <f>#REF!*#REF!+15</f>
        <v>#REF!</v>
      </c>
      <c r="L133" s="543"/>
      <c r="M133" s="1358"/>
      <c r="N133" s="1359"/>
      <c r="O133" s="1360">
        <v>3</v>
      </c>
    </row>
    <row r="134" spans="1:17" hidden="1">
      <c r="A134" s="139">
        <v>0</v>
      </c>
      <c r="B134" s="614" t="s">
        <v>8619</v>
      </c>
      <c r="C134" s="1450" t="s">
        <v>5497</v>
      </c>
      <c r="D134" s="1451" t="s">
        <v>5498</v>
      </c>
      <c r="E134" s="1445" t="s">
        <v>5499</v>
      </c>
      <c r="F134" s="207" t="s">
        <v>5500</v>
      </c>
      <c r="G134" s="139"/>
      <c r="H134" s="1322" t="s">
        <v>6690</v>
      </c>
      <c r="I134" s="139">
        <v>20</v>
      </c>
      <c r="J134" s="1371" t="e">
        <f t="shared" si="5"/>
        <v>#REF!</v>
      </c>
      <c r="K134" s="1446" t="e">
        <f>M134*#REF!</f>
        <v>#REF!</v>
      </c>
      <c r="L134" s="1447"/>
      <c r="M134" s="1448">
        <v>0</v>
      </c>
      <c r="N134" s="1415"/>
      <c r="O134" s="1296">
        <v>3.4</v>
      </c>
    </row>
    <row r="135" spans="1:17" hidden="1">
      <c r="A135" s="143">
        <v>0</v>
      </c>
      <c r="B135" s="597" t="s">
        <v>8619</v>
      </c>
      <c r="C135" s="1452" t="s">
        <v>5501</v>
      </c>
      <c r="D135" s="1453" t="s">
        <v>5502</v>
      </c>
      <c r="E135" s="1445" t="s">
        <v>5503</v>
      </c>
      <c r="F135" s="598" t="s">
        <v>5504</v>
      </c>
      <c r="G135" s="143"/>
      <c r="H135" s="1329" t="s">
        <v>6690</v>
      </c>
      <c r="I135" s="143">
        <v>20</v>
      </c>
      <c r="J135" s="1390" t="e">
        <f t="shared" si="5"/>
        <v>#REF!</v>
      </c>
      <c r="K135" s="1393" t="e">
        <f>M135*#REF!</f>
        <v>#REF!</v>
      </c>
      <c r="L135" s="1413"/>
      <c r="M135" s="1448">
        <v>0</v>
      </c>
      <c r="N135" s="1415"/>
      <c r="O135" s="1296">
        <v>3.4</v>
      </c>
    </row>
    <row r="136" spans="1:17">
      <c r="A136" s="136">
        <v>1</v>
      </c>
      <c r="B136" s="137" t="s">
        <v>8625</v>
      </c>
      <c r="C136" s="137" t="s">
        <v>5505</v>
      </c>
      <c r="D136" s="138" t="s">
        <v>5506</v>
      </c>
      <c r="E136" s="1445" t="s">
        <v>5507</v>
      </c>
      <c r="F136" s="598" t="s">
        <v>5508</v>
      </c>
      <c r="G136" s="604"/>
      <c r="H136" s="1319" t="s">
        <v>6690</v>
      </c>
      <c r="I136" s="1319">
        <v>30</v>
      </c>
      <c r="J136" s="1357" t="e">
        <f t="shared" si="5"/>
        <v>#REF!</v>
      </c>
      <c r="K136" s="1386" t="e">
        <f>M136*#REF!</f>
        <v>#REF!</v>
      </c>
      <c r="L136" s="1387"/>
      <c r="M136" s="567" t="e">
        <f>P136*#REF!+0.5</f>
        <v>#REF!</v>
      </c>
      <c r="N136" s="544"/>
      <c r="O136" s="1296">
        <v>26.92</v>
      </c>
      <c r="P136" s="261">
        <v>29.19</v>
      </c>
      <c r="Q136" s="1297">
        <v>29.81</v>
      </c>
    </row>
    <row r="137" spans="1:17" hidden="1">
      <c r="A137" s="1405">
        <v>0</v>
      </c>
      <c r="B137" s="593" t="s">
        <v>8626</v>
      </c>
      <c r="C137" s="1374" t="s">
        <v>5509</v>
      </c>
      <c r="D137" s="1454" t="s">
        <v>5506</v>
      </c>
      <c r="E137" s="593" t="s">
        <v>5510</v>
      </c>
      <c r="F137" s="593" t="s">
        <v>5511</v>
      </c>
      <c r="G137" s="595" t="s">
        <v>9345</v>
      </c>
      <c r="H137" s="1381" t="s">
        <v>6690</v>
      </c>
      <c r="I137" s="1381">
        <v>20</v>
      </c>
      <c r="J137" s="1378" t="e">
        <f t="shared" si="5"/>
        <v>#REF!</v>
      </c>
      <c r="K137" s="1382" t="e">
        <f>M137*#REF!</f>
        <v>#REF!</v>
      </c>
      <c r="L137" s="1382"/>
      <c r="M137" s="1383" t="e">
        <f>O137*#REF!*I137+1.5</f>
        <v>#REF!</v>
      </c>
      <c r="N137" s="1359"/>
      <c r="O137" s="1296">
        <v>1.53</v>
      </c>
    </row>
    <row r="138" spans="1:17" hidden="1">
      <c r="A138" s="139">
        <v>0</v>
      </c>
      <c r="B138" s="593" t="s">
        <v>8622</v>
      </c>
      <c r="C138" s="1392" t="s">
        <v>5512</v>
      </c>
      <c r="D138" s="208" t="s">
        <v>9659</v>
      </c>
      <c r="E138" s="1392" t="s">
        <v>5513</v>
      </c>
      <c r="F138" s="593" t="s">
        <v>9660</v>
      </c>
      <c r="G138" s="595" t="s">
        <v>9345</v>
      </c>
      <c r="H138" s="595" t="s">
        <v>6690</v>
      </c>
      <c r="I138" s="1398">
        <v>25</v>
      </c>
      <c r="J138" s="1455" t="e">
        <f t="shared" si="5"/>
        <v>#REF!</v>
      </c>
      <c r="K138" s="613" t="e">
        <f>#REF!*#REF!</f>
        <v>#REF!</v>
      </c>
      <c r="L138" s="613"/>
      <c r="M138" s="1406"/>
      <c r="N138" s="1316"/>
      <c r="O138" s="1400">
        <v>0.76</v>
      </c>
    </row>
    <row r="139" spans="1:17" hidden="1">
      <c r="A139" s="139">
        <v>0</v>
      </c>
      <c r="B139" s="593" t="s">
        <v>8626</v>
      </c>
      <c r="C139" s="1374" t="s">
        <v>5514</v>
      </c>
      <c r="D139" s="1454" t="s">
        <v>5506</v>
      </c>
      <c r="E139" s="593" t="s">
        <v>5510</v>
      </c>
      <c r="F139" s="593"/>
      <c r="G139" s="595"/>
      <c r="H139" s="1381" t="s">
        <v>6690</v>
      </c>
      <c r="I139" s="1381">
        <v>10</v>
      </c>
      <c r="J139" s="1378" t="e">
        <f t="shared" si="5"/>
        <v>#REF!</v>
      </c>
      <c r="K139" s="1382" t="e">
        <f>M139*#REF!</f>
        <v>#REF!</v>
      </c>
      <c r="L139" s="1382"/>
      <c r="M139" s="1383" t="e">
        <f>O139*#REF!*I139+1.5</f>
        <v>#REF!</v>
      </c>
      <c r="N139" s="1359"/>
      <c r="O139" s="1296">
        <v>1.75</v>
      </c>
    </row>
    <row r="140" spans="1:17" hidden="1">
      <c r="A140" s="259">
        <v>0</v>
      </c>
      <c r="B140" s="597" t="s">
        <v>8626</v>
      </c>
      <c r="C140" s="144" t="s">
        <v>5515</v>
      </c>
      <c r="D140" s="1444" t="s">
        <v>5506</v>
      </c>
      <c r="E140" s="597" t="s">
        <v>5510</v>
      </c>
      <c r="F140" s="597" t="s">
        <v>5511</v>
      </c>
      <c r="G140" s="600"/>
      <c r="H140" s="1329" t="s">
        <v>6690</v>
      </c>
      <c r="I140" s="1329">
        <v>40</v>
      </c>
      <c r="J140" s="1390" t="e">
        <f t="shared" si="5"/>
        <v>#REF!</v>
      </c>
      <c r="K140" s="1391" t="e">
        <f>M140*#REF!</f>
        <v>#REF!</v>
      </c>
      <c r="L140" s="1382"/>
      <c r="M140" s="1383" t="e">
        <f>O140*#REF!*I140+1.5</f>
        <v>#REF!</v>
      </c>
      <c r="N140" s="1359"/>
      <c r="O140" s="1296">
        <v>1.05</v>
      </c>
    </row>
    <row r="141" spans="1:17" hidden="1">
      <c r="A141" s="139">
        <v>0</v>
      </c>
      <c r="B141" s="593" t="s">
        <v>8619</v>
      </c>
      <c r="C141" s="1374" t="s">
        <v>5516</v>
      </c>
      <c r="D141" s="1454" t="s">
        <v>5517</v>
      </c>
      <c r="E141" s="593"/>
      <c r="F141" s="593"/>
      <c r="G141" s="595"/>
      <c r="H141" s="1381"/>
      <c r="I141" s="1381">
        <v>20</v>
      </c>
      <c r="J141" s="1378" t="e">
        <f t="shared" si="5"/>
        <v>#REF!</v>
      </c>
      <c r="K141" s="1404" t="e">
        <f>M141*#REF!</f>
        <v>#REF!</v>
      </c>
      <c r="L141" s="1404"/>
      <c r="M141" s="1379" t="e">
        <f>O141*#REF!*I141+0.5</f>
        <v>#REF!</v>
      </c>
      <c r="N141" s="1373"/>
      <c r="O141" s="1296">
        <v>2.1</v>
      </c>
    </row>
    <row r="142" spans="1:17" hidden="1">
      <c r="A142" s="139">
        <v>0</v>
      </c>
      <c r="B142" s="597" t="s">
        <v>8619</v>
      </c>
      <c r="C142" s="144" t="s">
        <v>5518</v>
      </c>
      <c r="D142" s="1444" t="s">
        <v>5519</v>
      </c>
      <c r="E142" s="597"/>
      <c r="F142" s="597"/>
      <c r="G142" s="600"/>
      <c r="H142" s="1329"/>
      <c r="I142" s="1329">
        <v>20</v>
      </c>
      <c r="J142" s="1390" t="e">
        <f t="shared" si="5"/>
        <v>#REF!</v>
      </c>
      <c r="K142" s="1393" t="e">
        <f>M142*#REF!</f>
        <v>#REF!</v>
      </c>
      <c r="L142" s="1404"/>
      <c r="M142" s="1379" t="e">
        <f>O142*#REF!*I142+0.5</f>
        <v>#REF!</v>
      </c>
      <c r="N142" s="1373"/>
      <c r="O142" s="1296">
        <v>2.2999999999999998</v>
      </c>
    </row>
    <row r="143" spans="1:17" hidden="1">
      <c r="A143" s="136">
        <v>0</v>
      </c>
      <c r="B143" s="137" t="s">
        <v>8616</v>
      </c>
      <c r="C143" s="137" t="s">
        <v>5520</v>
      </c>
      <c r="D143" s="1439" t="s">
        <v>5517</v>
      </c>
      <c r="E143" s="1366"/>
      <c r="F143" s="1366"/>
      <c r="G143" s="1456"/>
      <c r="H143" s="136" t="s">
        <v>6690</v>
      </c>
      <c r="I143" s="136">
        <v>25</v>
      </c>
      <c r="J143" s="1357" t="e">
        <f t="shared" si="5"/>
        <v>#REF!</v>
      </c>
      <c r="K143" s="566" t="e">
        <f>#REF!*#REF!+15</f>
        <v>#REF!</v>
      </c>
      <c r="L143" s="566"/>
      <c r="M143" s="1358"/>
      <c r="N143" s="1359"/>
      <c r="O143" s="1360">
        <v>2.4</v>
      </c>
    </row>
    <row r="144" spans="1:17" s="261" customFormat="1" hidden="1">
      <c r="A144" s="1405">
        <v>0</v>
      </c>
      <c r="B144" s="144" t="s">
        <v>8616</v>
      </c>
      <c r="C144" s="144" t="s">
        <v>5521</v>
      </c>
      <c r="D144" s="1444" t="s">
        <v>5506</v>
      </c>
      <c r="E144" s="1457"/>
      <c r="F144" s="1458"/>
      <c r="G144" s="136"/>
      <c r="H144" s="143" t="s">
        <v>6690</v>
      </c>
      <c r="I144" s="143">
        <v>25</v>
      </c>
      <c r="J144" s="1390" t="e">
        <f t="shared" si="5"/>
        <v>#REF!</v>
      </c>
      <c r="K144" s="543" t="e">
        <f>#REF!*#REF!+15</f>
        <v>#REF!</v>
      </c>
      <c r="L144" s="543"/>
      <c r="M144" s="1438"/>
      <c r="N144" s="1359"/>
      <c r="O144" s="1360">
        <v>3</v>
      </c>
      <c r="Q144" s="1312"/>
    </row>
    <row r="145" spans="1:17" s="261" customFormat="1">
      <c r="A145" s="541"/>
      <c r="B145" s="540"/>
      <c r="C145" s="1420"/>
      <c r="D145" s="1421"/>
      <c r="E145" s="1420"/>
      <c r="F145" s="1420"/>
      <c r="G145" s="1422"/>
      <c r="H145" s="1422"/>
      <c r="I145" s="1423"/>
      <c r="J145" s="1363"/>
      <c r="K145" s="543"/>
      <c r="L145" s="1364"/>
      <c r="M145" s="544"/>
      <c r="N145" s="544"/>
      <c r="O145" s="1400"/>
      <c r="Q145" s="1312"/>
    </row>
    <row r="146" spans="1:17" s="261" customFormat="1">
      <c r="A146" s="541"/>
      <c r="B146" s="540"/>
      <c r="C146" s="1313"/>
      <c r="D146" s="1424"/>
      <c r="E146" s="1362"/>
      <c r="F146" s="1362"/>
      <c r="G146" s="1315"/>
      <c r="H146" s="1315"/>
      <c r="I146" s="1315"/>
      <c r="J146" s="1363"/>
      <c r="K146" s="1425"/>
      <c r="L146" s="1426"/>
      <c r="M146" s="1427"/>
      <c r="N146" s="1427"/>
      <c r="O146" s="1400"/>
      <c r="Q146" s="1312"/>
    </row>
    <row r="147" spans="1:17" ht="23.85" customHeight="1">
      <c r="A147" s="88" t="s">
        <v>8692</v>
      </c>
      <c r="B147" s="2675" t="s">
        <v>9078</v>
      </c>
      <c r="C147" s="2675"/>
      <c r="D147" s="2675"/>
      <c r="E147" s="2675"/>
      <c r="F147" s="2675"/>
      <c r="G147" s="2675"/>
      <c r="H147" s="2675"/>
      <c r="I147" s="2675"/>
      <c r="J147" s="2675"/>
      <c r="K147" s="2675"/>
      <c r="L147" s="2675"/>
      <c r="M147" s="2675"/>
      <c r="N147" s="1311"/>
    </row>
    <row r="148" spans="1:17" ht="12.75" hidden="1" customHeight="1">
      <c r="A148" s="88" t="s">
        <v>8690</v>
      </c>
      <c r="B148" s="2675" t="s">
        <v>9079</v>
      </c>
      <c r="C148" s="2675"/>
      <c r="D148" s="2675"/>
      <c r="E148" s="2675"/>
      <c r="F148" s="2675"/>
      <c r="G148" s="2675"/>
      <c r="H148" s="2675"/>
      <c r="I148" s="2675"/>
      <c r="J148" s="2675"/>
      <c r="K148" s="2675"/>
      <c r="L148" s="2675"/>
      <c r="M148" s="2675"/>
      <c r="N148" s="1311"/>
    </row>
    <row r="149" spans="1:17" ht="12.75" hidden="1" customHeight="1">
      <c r="A149" s="88" t="s">
        <v>8690</v>
      </c>
      <c r="B149" s="2675" t="s">
        <v>9080</v>
      </c>
      <c r="C149" s="2675"/>
      <c r="D149" s="2675"/>
      <c r="E149" s="2675"/>
      <c r="F149" s="2675"/>
      <c r="G149" s="2675"/>
      <c r="H149" s="2675"/>
      <c r="I149" s="2675"/>
      <c r="J149" s="2675"/>
      <c r="K149" s="2675"/>
      <c r="L149" s="2675"/>
      <c r="M149" s="2675"/>
      <c r="N149" s="1311"/>
    </row>
    <row r="150" spans="1:17" s="261" customFormat="1" ht="26.25" customHeight="1">
      <c r="A150" s="136">
        <v>1</v>
      </c>
      <c r="B150" s="1459"/>
      <c r="C150" s="1460"/>
      <c r="D150" s="1460" t="s">
        <v>5522</v>
      </c>
      <c r="E150" s="1460" t="s">
        <v>5523</v>
      </c>
      <c r="F150" s="1460" t="s">
        <v>5524</v>
      </c>
      <c r="G150" s="1460"/>
      <c r="H150" s="1460"/>
      <c r="I150" s="1460"/>
      <c r="J150" s="1460"/>
      <c r="K150" s="1460"/>
      <c r="L150" s="1460"/>
      <c r="M150" s="1460"/>
      <c r="N150" s="1295"/>
      <c r="O150" s="1360"/>
      <c r="Q150" s="1312"/>
    </row>
    <row r="151" spans="1:17" s="261" customFormat="1">
      <c r="A151" s="1289"/>
      <c r="B151" s="1290"/>
      <c r="C151" s="1290"/>
      <c r="D151" s="1365"/>
      <c r="E151" s="1366"/>
      <c r="F151" s="1366"/>
      <c r="G151" s="1289"/>
      <c r="H151" s="1289"/>
      <c r="I151" s="1289"/>
      <c r="J151" s="1292"/>
      <c r="K151" s="543"/>
      <c r="L151" s="1364"/>
      <c r="M151" s="1295"/>
      <c r="N151" s="1295"/>
      <c r="O151" s="1360"/>
      <c r="Q151" s="1312"/>
    </row>
    <row r="152" spans="1:17" s="261" customFormat="1">
      <c r="A152" s="1289"/>
      <c r="B152" s="1290"/>
      <c r="C152" s="1290"/>
      <c r="D152" s="1365"/>
      <c r="E152" s="1366"/>
      <c r="F152" s="1366"/>
      <c r="G152" s="1289"/>
      <c r="H152" s="1289"/>
      <c r="I152" s="1289"/>
      <c r="J152" s="1292"/>
      <c r="K152" s="543"/>
      <c r="L152" s="1364"/>
      <c r="M152" s="1295"/>
      <c r="N152" s="1295"/>
      <c r="O152" s="1360"/>
      <c r="Q152" s="1312"/>
    </row>
    <row r="153" spans="1:17" ht="23.25">
      <c r="A153" s="88" t="s">
        <v>8692</v>
      </c>
      <c r="B153" s="2675" t="s">
        <v>9482</v>
      </c>
      <c r="C153" s="2675"/>
      <c r="D153" s="2675"/>
      <c r="E153" s="2675"/>
      <c r="F153" s="2675"/>
      <c r="G153" s="2675"/>
      <c r="H153" s="2675"/>
      <c r="I153" s="2675"/>
      <c r="J153" s="2675"/>
      <c r="K153" s="2675"/>
      <c r="L153" s="2675"/>
      <c r="M153" s="2675"/>
      <c r="N153" s="1311"/>
    </row>
    <row r="154" spans="1:17" ht="23.25" hidden="1">
      <c r="A154" s="88" t="s">
        <v>8690</v>
      </c>
      <c r="B154" s="2675" t="s">
        <v>6897</v>
      </c>
      <c r="C154" s="2675"/>
      <c r="D154" s="2675"/>
      <c r="E154" s="2675"/>
      <c r="F154" s="2675"/>
      <c r="G154" s="2675"/>
      <c r="H154" s="2675"/>
      <c r="I154" s="2675"/>
      <c r="J154" s="2675"/>
      <c r="K154" s="2675"/>
      <c r="L154" s="2675"/>
      <c r="M154" s="2675"/>
      <c r="N154" s="1311"/>
    </row>
    <row r="155" spans="1:17" ht="23.25" hidden="1">
      <c r="A155" s="88" t="s">
        <v>8690</v>
      </c>
      <c r="B155" s="2675" t="s">
        <v>5525</v>
      </c>
      <c r="C155" s="2675"/>
      <c r="D155" s="2675"/>
      <c r="E155" s="2675"/>
      <c r="F155" s="2675"/>
      <c r="G155" s="2675"/>
      <c r="H155" s="2675"/>
      <c r="I155" s="2675"/>
      <c r="J155" s="2675"/>
      <c r="K155" s="2675"/>
      <c r="L155" s="2675"/>
      <c r="M155" s="2675"/>
      <c r="N155" s="1311"/>
    </row>
    <row r="156" spans="1:17" hidden="1">
      <c r="A156" s="604">
        <v>0</v>
      </c>
      <c r="B156" s="614" t="s">
        <v>8626</v>
      </c>
      <c r="C156" s="140" t="s">
        <v>5526</v>
      </c>
      <c r="D156" s="1369" t="s">
        <v>5527</v>
      </c>
      <c r="E156" s="593" t="s">
        <v>5528</v>
      </c>
      <c r="F156" s="593" t="s">
        <v>5529</v>
      </c>
      <c r="G156" s="604" t="s">
        <v>5530</v>
      </c>
      <c r="H156" s="139" t="s">
        <v>8173</v>
      </c>
      <c r="I156" s="1322">
        <v>50</v>
      </c>
      <c r="J156" s="1371" t="e">
        <f t="shared" ref="J156:J188" si="6">K156/I156</f>
        <v>#REF!</v>
      </c>
      <c r="K156" s="1396" t="e">
        <f>M156*#REF!</f>
        <v>#REF!</v>
      </c>
      <c r="L156" s="1382"/>
      <c r="M156" s="1383" t="e">
        <f>O156*#REF!*I156+1.5</f>
        <v>#REF!</v>
      </c>
      <c r="N156" s="1359"/>
      <c r="O156" s="1296">
        <v>0.34</v>
      </c>
    </row>
    <row r="157" spans="1:17" hidden="1">
      <c r="A157" s="259">
        <v>0</v>
      </c>
      <c r="B157" s="593" t="s">
        <v>8626</v>
      </c>
      <c r="C157" s="1374" t="s">
        <v>5531</v>
      </c>
      <c r="D157" s="1376" t="s">
        <v>5532</v>
      </c>
      <c r="E157" s="593" t="s">
        <v>5533</v>
      </c>
      <c r="F157" s="593" t="s">
        <v>5534</v>
      </c>
      <c r="G157" s="595" t="s">
        <v>5530</v>
      </c>
      <c r="H157" s="1405" t="s">
        <v>8173</v>
      </c>
      <c r="I157" s="1381">
        <v>50</v>
      </c>
      <c r="J157" s="1378" t="e">
        <f t="shared" si="6"/>
        <v>#REF!</v>
      </c>
      <c r="K157" s="1382" t="e">
        <f>M157*#REF!</f>
        <v>#REF!</v>
      </c>
      <c r="L157" s="1382"/>
      <c r="M157" s="1383" t="e">
        <f>O157*#REF!*I157+1.5</f>
        <v>#REF!</v>
      </c>
      <c r="N157" s="1359"/>
      <c r="O157" s="1296">
        <v>0.39</v>
      </c>
    </row>
    <row r="158" spans="1:17" hidden="1">
      <c r="A158" s="595">
        <v>0</v>
      </c>
      <c r="B158" s="593" t="s">
        <v>8626</v>
      </c>
      <c r="C158" s="1374" t="s">
        <v>5535</v>
      </c>
      <c r="D158" s="1376" t="s">
        <v>5527</v>
      </c>
      <c r="E158" s="593" t="s">
        <v>5528</v>
      </c>
      <c r="F158" s="593" t="s">
        <v>5529</v>
      </c>
      <c r="G158" s="595" t="s">
        <v>5530</v>
      </c>
      <c r="H158" s="1381" t="s">
        <v>6690</v>
      </c>
      <c r="I158" s="1381">
        <v>20</v>
      </c>
      <c r="J158" s="1378" t="e">
        <f t="shared" si="6"/>
        <v>#REF!</v>
      </c>
      <c r="K158" s="1382" t="e">
        <f>M158*#REF!</f>
        <v>#REF!</v>
      </c>
      <c r="L158" s="1382"/>
      <c r="M158" s="1383" t="e">
        <f>O158*#REF!*I158+1.5</f>
        <v>#REF!</v>
      </c>
      <c r="N158" s="1359"/>
      <c r="O158" s="1296">
        <v>0.63</v>
      </c>
    </row>
    <row r="159" spans="1:17" hidden="1">
      <c r="A159" s="595">
        <v>0</v>
      </c>
      <c r="B159" s="593" t="s">
        <v>8626</v>
      </c>
      <c r="C159" s="1374" t="s">
        <v>5536</v>
      </c>
      <c r="D159" s="1376" t="s">
        <v>5532</v>
      </c>
      <c r="E159" s="593" t="s">
        <v>5528</v>
      </c>
      <c r="F159" s="593" t="s">
        <v>5534</v>
      </c>
      <c r="G159" s="595" t="s">
        <v>5530</v>
      </c>
      <c r="H159" s="1381" t="s">
        <v>6690</v>
      </c>
      <c r="I159" s="1381">
        <v>40</v>
      </c>
      <c r="J159" s="1378" t="e">
        <f t="shared" si="6"/>
        <v>#REF!</v>
      </c>
      <c r="K159" s="1382" t="e">
        <f>M159*#REF!</f>
        <v>#REF!</v>
      </c>
      <c r="L159" s="1382"/>
      <c r="M159" s="1383" t="e">
        <f>O159*#REF!*I159+1.5</f>
        <v>#REF!</v>
      </c>
      <c r="N159" s="1359"/>
      <c r="O159" s="1296">
        <v>0.61</v>
      </c>
    </row>
    <row r="160" spans="1:17" hidden="1">
      <c r="A160" s="595">
        <v>0</v>
      </c>
      <c r="B160" s="593" t="s">
        <v>8622</v>
      </c>
      <c r="C160" s="1392" t="s">
        <v>5537</v>
      </c>
      <c r="D160" s="1376" t="s">
        <v>5527</v>
      </c>
      <c r="E160" s="593" t="s">
        <v>5528</v>
      </c>
      <c r="F160" s="593" t="s">
        <v>5529</v>
      </c>
      <c r="G160" s="1397"/>
      <c r="H160" s="595" t="s">
        <v>6690</v>
      </c>
      <c r="I160" s="1398">
        <v>25</v>
      </c>
      <c r="J160" s="1455" t="e">
        <f t="shared" si="6"/>
        <v>#REF!</v>
      </c>
      <c r="K160" s="613" t="e">
        <f>#REF!*#REF!</f>
        <v>#REF!</v>
      </c>
      <c r="L160" s="613"/>
      <c r="M160" s="1406"/>
      <c r="N160" s="1316"/>
      <c r="O160" s="1400">
        <v>0.82</v>
      </c>
    </row>
    <row r="161" spans="1:17" ht="12.75" hidden="1" customHeight="1">
      <c r="A161" s="595">
        <v>0</v>
      </c>
      <c r="B161" s="1374" t="s">
        <v>8616</v>
      </c>
      <c r="C161" s="1375" t="s">
        <v>5538</v>
      </c>
      <c r="D161" s="1380" t="s">
        <v>3513</v>
      </c>
      <c r="E161" s="1417"/>
      <c r="F161" s="1417"/>
      <c r="G161" s="1377"/>
      <c r="H161" s="1377" t="s">
        <v>8173</v>
      </c>
      <c r="I161" s="1377">
        <v>50</v>
      </c>
      <c r="J161" s="1378" t="e">
        <f t="shared" si="6"/>
        <v>#REF!</v>
      </c>
      <c r="K161" s="543" t="e">
        <f>#REF!*#REF!+15</f>
        <v>#REF!</v>
      </c>
      <c r="L161" s="543"/>
      <c r="M161" s="1461"/>
      <c r="N161" s="1359"/>
      <c r="O161" s="1360">
        <v>0.93600000000000005</v>
      </c>
    </row>
    <row r="162" spans="1:17" ht="13.5" customHeight="1">
      <c r="A162" s="595">
        <v>1</v>
      </c>
      <c r="B162" s="137" t="s">
        <v>8625</v>
      </c>
      <c r="C162" s="1353" t="s">
        <v>3514</v>
      </c>
      <c r="D162" s="1385" t="s">
        <v>3515</v>
      </c>
      <c r="E162" s="1462" t="s">
        <v>5533</v>
      </c>
      <c r="F162" s="1354" t="s">
        <v>3516</v>
      </c>
      <c r="G162" s="1463"/>
      <c r="H162" s="136" t="s">
        <v>6690</v>
      </c>
      <c r="I162" s="1356">
        <v>30</v>
      </c>
      <c r="J162" s="1357" t="e">
        <f t="shared" si="6"/>
        <v>#REF!</v>
      </c>
      <c r="K162" s="1384" t="e">
        <f>M162*#REF!</f>
        <v>#REF!</v>
      </c>
      <c r="L162" s="1464"/>
      <c r="M162" s="607" t="e">
        <f>P162*#REF!+0.5</f>
        <v>#REF!</v>
      </c>
      <c r="N162" s="544"/>
      <c r="O162" s="1296">
        <v>23.2</v>
      </c>
      <c r="P162" s="261">
        <v>24.05</v>
      </c>
      <c r="Q162" s="1297">
        <v>22.31</v>
      </c>
    </row>
    <row r="163" spans="1:17" ht="12.75" hidden="1" customHeight="1">
      <c r="A163" s="595">
        <v>0</v>
      </c>
      <c r="B163" s="144" t="s">
        <v>8616</v>
      </c>
      <c r="C163" s="1407" t="s">
        <v>3517</v>
      </c>
      <c r="D163" s="1388" t="s">
        <v>3518</v>
      </c>
      <c r="E163" s="1465"/>
      <c r="F163" s="1465"/>
      <c r="G163" s="1466"/>
      <c r="H163" s="143" t="s">
        <v>6690</v>
      </c>
      <c r="I163" s="1389">
        <v>50</v>
      </c>
      <c r="J163" s="1390" t="e">
        <f t="shared" si="6"/>
        <v>#REF!</v>
      </c>
      <c r="K163" s="543" t="e">
        <f>#REF!*#REF!+15</f>
        <v>#REF!</v>
      </c>
      <c r="L163" s="543"/>
      <c r="M163" s="1438"/>
      <c r="N163" s="1359"/>
      <c r="O163" s="1360">
        <v>1.248</v>
      </c>
    </row>
    <row r="164" spans="1:17" ht="12.75" hidden="1" customHeight="1">
      <c r="A164" s="259">
        <v>0</v>
      </c>
      <c r="B164" s="614" t="s">
        <v>8626</v>
      </c>
      <c r="C164" s="140" t="s">
        <v>3519</v>
      </c>
      <c r="D164" s="1467" t="s">
        <v>3520</v>
      </c>
      <c r="E164" s="614" t="s">
        <v>3521</v>
      </c>
      <c r="F164" s="614" t="s">
        <v>3522</v>
      </c>
      <c r="G164" s="604" t="s">
        <v>6905</v>
      </c>
      <c r="H164" s="139" t="s">
        <v>8173</v>
      </c>
      <c r="I164" s="1322">
        <v>50</v>
      </c>
      <c r="J164" s="1371" t="e">
        <f t="shared" si="6"/>
        <v>#REF!</v>
      </c>
      <c r="K164" s="1396" t="e">
        <f>M164*#REF!</f>
        <v>#REF!</v>
      </c>
      <c r="L164" s="1382"/>
      <c r="M164" s="1383" t="e">
        <f>O164*#REF!*I164+1.5</f>
        <v>#REF!</v>
      </c>
      <c r="N164" s="1359"/>
      <c r="O164" s="1296">
        <v>0.42</v>
      </c>
    </row>
    <row r="165" spans="1:17" ht="12.75" hidden="1" customHeight="1">
      <c r="A165" s="595">
        <v>0</v>
      </c>
      <c r="B165" s="593" t="s">
        <v>8626</v>
      </c>
      <c r="C165" s="1374" t="s">
        <v>3523</v>
      </c>
      <c r="D165" s="1380" t="s">
        <v>3524</v>
      </c>
      <c r="E165" s="593" t="s">
        <v>3525</v>
      </c>
      <c r="F165" s="593" t="s">
        <v>3526</v>
      </c>
      <c r="G165" s="595" t="s">
        <v>6905</v>
      </c>
      <c r="H165" s="1405" t="s">
        <v>8173</v>
      </c>
      <c r="I165" s="1381">
        <v>50</v>
      </c>
      <c r="J165" s="1378" t="e">
        <f t="shared" si="6"/>
        <v>#REF!</v>
      </c>
      <c r="K165" s="1382" t="e">
        <f>M165*#REF!</f>
        <v>#REF!</v>
      </c>
      <c r="L165" s="1382"/>
      <c r="M165" s="1383" t="e">
        <f>O165*#REF!*I165+1.5</f>
        <v>#REF!</v>
      </c>
      <c r="N165" s="1359"/>
      <c r="O165" s="1296">
        <v>0.42</v>
      </c>
    </row>
    <row r="166" spans="1:17" s="261" customFormat="1" ht="27" customHeight="1">
      <c r="A166" s="595">
        <v>1</v>
      </c>
      <c r="B166" s="137" t="s">
        <v>8625</v>
      </c>
      <c r="C166" s="1468" t="s">
        <v>3527</v>
      </c>
      <c r="D166" s="805" t="s">
        <v>3524</v>
      </c>
      <c r="E166" s="1462" t="s">
        <v>3525</v>
      </c>
      <c r="F166" s="1441" t="s">
        <v>3528</v>
      </c>
      <c r="G166" s="595"/>
      <c r="H166" s="259" t="s">
        <v>6690</v>
      </c>
      <c r="I166" s="1319">
        <v>30</v>
      </c>
      <c r="J166" s="1357" t="e">
        <f t="shared" si="6"/>
        <v>#REF!</v>
      </c>
      <c r="K166" s="1384" t="e">
        <f>M166*#REF!</f>
        <v>#REF!</v>
      </c>
      <c r="L166" s="1464"/>
      <c r="M166" s="607" t="e">
        <f>P166*#REF!+0.5</f>
        <v>#REF!</v>
      </c>
      <c r="N166" s="544"/>
      <c r="O166" s="1296">
        <v>22.7</v>
      </c>
      <c r="P166" s="261">
        <v>30.86</v>
      </c>
      <c r="Q166" s="1312">
        <v>27.32</v>
      </c>
    </row>
    <row r="167" spans="1:17" ht="12.75" hidden="1" customHeight="1">
      <c r="A167" s="595">
        <v>0</v>
      </c>
      <c r="B167" s="593" t="s">
        <v>8622</v>
      </c>
      <c r="C167" s="1392" t="s">
        <v>3529</v>
      </c>
      <c r="D167" s="1376" t="s">
        <v>3524</v>
      </c>
      <c r="E167" s="593" t="s">
        <v>3525</v>
      </c>
      <c r="F167" s="593" t="s">
        <v>3526</v>
      </c>
      <c r="G167" s="595" t="s">
        <v>9345</v>
      </c>
      <c r="H167" s="595" t="s">
        <v>6690</v>
      </c>
      <c r="I167" s="1398">
        <v>25</v>
      </c>
      <c r="J167" s="1455" t="e">
        <f t="shared" si="6"/>
        <v>#REF!</v>
      </c>
      <c r="K167" s="613" t="e">
        <f>#REF!*#REF!</f>
        <v>#REF!</v>
      </c>
      <c r="L167" s="613"/>
      <c r="M167" s="1406"/>
      <c r="N167" s="1316"/>
      <c r="O167" s="1400">
        <v>0.51</v>
      </c>
    </row>
    <row r="168" spans="1:17" ht="12.75" hidden="1" customHeight="1">
      <c r="A168" s="595">
        <v>0</v>
      </c>
      <c r="B168" s="1337" t="s">
        <v>8626</v>
      </c>
      <c r="C168" s="1469" t="s">
        <v>3530</v>
      </c>
      <c r="D168" s="1462" t="s">
        <v>3524</v>
      </c>
      <c r="E168" s="597" t="s">
        <v>3525</v>
      </c>
      <c r="F168" s="597" t="s">
        <v>3526</v>
      </c>
      <c r="G168" s="1470" t="s">
        <v>6905</v>
      </c>
      <c r="H168" s="1342" t="s">
        <v>6690</v>
      </c>
      <c r="I168" s="1342">
        <v>20</v>
      </c>
      <c r="J168" s="1471" t="e">
        <f t="shared" si="6"/>
        <v>#REF!</v>
      </c>
      <c r="K168" s="1472" t="e">
        <f>M168*#REF!</f>
        <v>#REF!</v>
      </c>
      <c r="L168" s="1382"/>
      <c r="M168" s="1383" t="e">
        <f>O168*#REF!*I168+1.5</f>
        <v>#REF!</v>
      </c>
      <c r="N168" s="1359"/>
      <c r="O168" s="1296">
        <v>0.63</v>
      </c>
    </row>
    <row r="169" spans="1:17" ht="12.75" hidden="1" customHeight="1">
      <c r="A169" s="595">
        <v>0</v>
      </c>
      <c r="B169" s="1473" t="s">
        <v>8622</v>
      </c>
      <c r="C169" s="1474" t="s">
        <v>3531</v>
      </c>
      <c r="D169" s="1475" t="s">
        <v>3520</v>
      </c>
      <c r="E169" s="1476" t="s">
        <v>3532</v>
      </c>
      <c r="F169" s="1476"/>
      <c r="G169" s="1477"/>
      <c r="H169" s="1478" t="s">
        <v>6690</v>
      </c>
      <c r="I169" s="1479">
        <v>25</v>
      </c>
      <c r="J169" s="1480" t="e">
        <f t="shared" si="6"/>
        <v>#REF!</v>
      </c>
      <c r="K169" s="1481" t="e">
        <f>M169*#REF!</f>
        <v>#REF!</v>
      </c>
      <c r="L169" s="1481"/>
      <c r="M169" s="1482"/>
      <c r="N169" s="1316"/>
      <c r="O169" s="1400">
        <v>0.82</v>
      </c>
    </row>
    <row r="170" spans="1:17" hidden="1">
      <c r="A170" s="595">
        <v>0</v>
      </c>
      <c r="B170" s="1483" t="s">
        <v>8626</v>
      </c>
      <c r="C170" s="1484" t="s">
        <v>3533</v>
      </c>
      <c r="D170" s="1485" t="s">
        <v>3520</v>
      </c>
      <c r="E170" s="1483" t="s">
        <v>6909</v>
      </c>
      <c r="F170" s="1483"/>
      <c r="G170" s="1486" t="s">
        <v>6905</v>
      </c>
      <c r="H170" s="1487" t="s">
        <v>6690</v>
      </c>
      <c r="I170" s="1487">
        <v>40</v>
      </c>
      <c r="J170" s="1488" t="e">
        <f t="shared" si="6"/>
        <v>#REF!</v>
      </c>
      <c r="K170" s="1489" t="e">
        <f>M170*#REF!</f>
        <v>#REF!</v>
      </c>
      <c r="L170" s="1382"/>
      <c r="M170" s="1383" t="e">
        <f>O170*#REF!*I170+1.5</f>
        <v>#REF!</v>
      </c>
      <c r="N170" s="1359"/>
      <c r="O170" s="1296">
        <v>0.68</v>
      </c>
    </row>
    <row r="171" spans="1:17" hidden="1">
      <c r="A171" s="595">
        <v>0</v>
      </c>
      <c r="B171" s="1374" t="s">
        <v>8616</v>
      </c>
      <c r="C171" s="1375" t="s">
        <v>3534</v>
      </c>
      <c r="D171" s="1380" t="s">
        <v>3535</v>
      </c>
      <c r="E171" s="1417"/>
      <c r="F171" s="1417"/>
      <c r="G171" s="1377"/>
      <c r="H171" s="1377" t="s">
        <v>8173</v>
      </c>
      <c r="I171" s="1377">
        <v>50</v>
      </c>
      <c r="J171" s="1378" t="e">
        <f t="shared" si="6"/>
        <v>#REF!</v>
      </c>
      <c r="K171" s="543" t="e">
        <f>#REF!*#REF!+15</f>
        <v>#REF!</v>
      </c>
      <c r="L171" s="543"/>
      <c r="M171" s="1383"/>
      <c r="N171" s="1359"/>
      <c r="O171" s="1360">
        <v>0.93600000000000005</v>
      </c>
    </row>
    <row r="172" spans="1:17" hidden="1">
      <c r="A172" s="595">
        <v>0</v>
      </c>
      <c r="B172" s="144" t="s">
        <v>8616</v>
      </c>
      <c r="C172" s="1407" t="s">
        <v>3536</v>
      </c>
      <c r="D172" s="1388" t="s">
        <v>3524</v>
      </c>
      <c r="E172" s="1419"/>
      <c r="F172" s="1419"/>
      <c r="G172" s="600" t="s">
        <v>6905</v>
      </c>
      <c r="H172" s="143" t="s">
        <v>6690</v>
      </c>
      <c r="I172" s="1389">
        <v>50</v>
      </c>
      <c r="J172" s="1390" t="e">
        <f t="shared" si="6"/>
        <v>#REF!</v>
      </c>
      <c r="K172" s="543" t="e">
        <f>#REF!*#REF!+15</f>
        <v>#REF!</v>
      </c>
      <c r="L172" s="543"/>
      <c r="M172" s="1438"/>
      <c r="N172" s="1359"/>
      <c r="O172" s="1360">
        <v>1.1499999999999999</v>
      </c>
    </row>
    <row r="173" spans="1:17" s="261" customFormat="1" hidden="1">
      <c r="A173" s="595">
        <v>0</v>
      </c>
      <c r="B173" s="1374" t="s">
        <v>8616</v>
      </c>
      <c r="C173" s="1375" t="s">
        <v>3537</v>
      </c>
      <c r="D173" s="1380" t="s">
        <v>3520</v>
      </c>
      <c r="E173" s="1417"/>
      <c r="F173" s="1417"/>
      <c r="G173" s="1377"/>
      <c r="H173" s="1405" t="s">
        <v>6690</v>
      </c>
      <c r="I173" s="1377">
        <v>50</v>
      </c>
      <c r="J173" s="1378" t="e">
        <f t="shared" si="6"/>
        <v>#REF!</v>
      </c>
      <c r="K173" s="543" t="e">
        <f>#REF!*#REF!+15</f>
        <v>#REF!</v>
      </c>
      <c r="L173" s="543"/>
      <c r="M173" s="1383"/>
      <c r="N173" s="1359"/>
      <c r="O173" s="1360">
        <v>1.3</v>
      </c>
      <c r="Q173" s="1312"/>
    </row>
    <row r="174" spans="1:17" hidden="1">
      <c r="A174" s="595">
        <v>0</v>
      </c>
      <c r="B174" s="614" t="s">
        <v>8626</v>
      </c>
      <c r="C174" s="140" t="s">
        <v>3538</v>
      </c>
      <c r="D174" s="1467" t="s">
        <v>3539</v>
      </c>
      <c r="E174" s="593" t="s">
        <v>3540</v>
      </c>
      <c r="F174" s="593" t="s">
        <v>3541</v>
      </c>
      <c r="G174" s="604" t="s">
        <v>6925</v>
      </c>
      <c r="H174" s="139" t="s">
        <v>8173</v>
      </c>
      <c r="I174" s="1322">
        <v>50</v>
      </c>
      <c r="J174" s="1371" t="e">
        <f t="shared" si="6"/>
        <v>#REF!</v>
      </c>
      <c r="K174" s="1396" t="e">
        <f>M174*#REF!</f>
        <v>#REF!</v>
      </c>
      <c r="L174" s="1382"/>
      <c r="M174" s="1383" t="e">
        <f>O174*#REF!*I174+1.5</f>
        <v>#REF!</v>
      </c>
      <c r="N174" s="1359"/>
      <c r="O174" s="1296">
        <v>0.34</v>
      </c>
    </row>
    <row r="175" spans="1:17" s="261" customFormat="1" hidden="1">
      <c r="A175" s="259">
        <v>0</v>
      </c>
      <c r="B175" s="614" t="s">
        <v>8626</v>
      </c>
      <c r="C175" s="140" t="s">
        <v>3542</v>
      </c>
      <c r="D175" s="1467" t="s">
        <v>3543</v>
      </c>
      <c r="E175" s="614" t="s">
        <v>3544</v>
      </c>
      <c r="F175" s="614" t="s">
        <v>3545</v>
      </c>
      <c r="G175" s="604" t="s">
        <v>6925</v>
      </c>
      <c r="H175" s="139" t="s">
        <v>8173</v>
      </c>
      <c r="I175" s="1322">
        <v>50</v>
      </c>
      <c r="J175" s="1371" t="e">
        <f t="shared" si="6"/>
        <v>#REF!</v>
      </c>
      <c r="K175" s="1396" t="e">
        <f>M175*#REF!</f>
        <v>#REF!</v>
      </c>
      <c r="L175" s="1382"/>
      <c r="M175" s="1383" t="e">
        <f>O175*#REF!*I175+1.5</f>
        <v>#REF!</v>
      </c>
      <c r="N175" s="1359"/>
      <c r="O175" s="1296">
        <v>0.39</v>
      </c>
      <c r="Q175" s="1312"/>
    </row>
    <row r="176" spans="1:17" hidden="1">
      <c r="A176" s="595">
        <v>0</v>
      </c>
      <c r="B176" s="593" t="s">
        <v>8626</v>
      </c>
      <c r="C176" s="1374" t="s">
        <v>3546</v>
      </c>
      <c r="D176" s="1380" t="s">
        <v>3539</v>
      </c>
      <c r="E176" s="593" t="s">
        <v>3547</v>
      </c>
      <c r="F176" s="593" t="s">
        <v>3541</v>
      </c>
      <c r="G176" s="595" t="s">
        <v>6925</v>
      </c>
      <c r="H176" s="1381" t="s">
        <v>6690</v>
      </c>
      <c r="I176" s="1381">
        <v>20</v>
      </c>
      <c r="J176" s="1378" t="e">
        <f t="shared" si="6"/>
        <v>#REF!</v>
      </c>
      <c r="K176" s="1382" t="e">
        <f>M176*#REF!</f>
        <v>#REF!</v>
      </c>
      <c r="L176" s="1382"/>
      <c r="M176" s="1383" t="e">
        <f>O176*#REF!*I176+1.5</f>
        <v>#REF!</v>
      </c>
      <c r="N176" s="1359"/>
      <c r="O176" s="1296">
        <v>0.63</v>
      </c>
    </row>
    <row r="177" spans="1:17" ht="27" customHeight="1">
      <c r="A177" s="595">
        <v>1</v>
      </c>
      <c r="B177" s="137" t="s">
        <v>8625</v>
      </c>
      <c r="C177" s="137" t="s">
        <v>3548</v>
      </c>
      <c r="D177" s="1385" t="s">
        <v>3543</v>
      </c>
      <c r="E177" s="1462" t="s">
        <v>3544</v>
      </c>
      <c r="F177" s="1354" t="s">
        <v>3549</v>
      </c>
      <c r="G177" s="597"/>
      <c r="H177" s="1319" t="s">
        <v>6690</v>
      </c>
      <c r="I177" s="1319">
        <v>30</v>
      </c>
      <c r="J177" s="1357" t="e">
        <f t="shared" si="6"/>
        <v>#REF!</v>
      </c>
      <c r="K177" s="1384" t="e">
        <f>M177*#REF!</f>
        <v>#REF!</v>
      </c>
      <c r="L177" s="1464"/>
      <c r="M177" s="607" t="e">
        <f>P177*#REF!+0.5</f>
        <v>#REF!</v>
      </c>
      <c r="N177" s="544"/>
      <c r="O177" s="1296">
        <v>21.48</v>
      </c>
      <c r="P177" s="261">
        <v>22.47</v>
      </c>
      <c r="Q177" s="1297">
        <v>20.81</v>
      </c>
    </row>
    <row r="178" spans="1:17" hidden="1">
      <c r="A178" s="595">
        <v>0</v>
      </c>
      <c r="B178" s="593" t="s">
        <v>8626</v>
      </c>
      <c r="C178" s="1374" t="s">
        <v>1487</v>
      </c>
      <c r="D178" s="1380" t="s">
        <v>3543</v>
      </c>
      <c r="E178" s="593" t="s">
        <v>6920</v>
      </c>
      <c r="F178" s="593"/>
      <c r="G178" s="595" t="s">
        <v>6925</v>
      </c>
      <c r="H178" s="1381" t="s">
        <v>6690</v>
      </c>
      <c r="I178" s="1381">
        <v>40</v>
      </c>
      <c r="J178" s="1378" t="e">
        <f t="shared" si="6"/>
        <v>#REF!</v>
      </c>
      <c r="K178" s="1382" t="e">
        <f>M178*#REF!</f>
        <v>#REF!</v>
      </c>
      <c r="L178" s="1382"/>
      <c r="M178" s="1383" t="e">
        <f>O178*#REF!*I178+1.5</f>
        <v>#REF!</v>
      </c>
      <c r="N178" s="1359"/>
      <c r="O178" s="1296">
        <v>0.61</v>
      </c>
    </row>
    <row r="179" spans="1:17" hidden="1">
      <c r="A179" s="595">
        <v>0</v>
      </c>
      <c r="B179" s="1374" t="s">
        <v>8616</v>
      </c>
      <c r="C179" s="1375" t="s">
        <v>1488</v>
      </c>
      <c r="D179" s="1380" t="s">
        <v>3539</v>
      </c>
      <c r="E179" s="1417"/>
      <c r="F179" s="1417"/>
      <c r="G179" s="1377"/>
      <c r="H179" s="1377" t="s">
        <v>8173</v>
      </c>
      <c r="I179" s="1377">
        <v>50</v>
      </c>
      <c r="J179" s="1378" t="e">
        <f t="shared" si="6"/>
        <v>#REF!</v>
      </c>
      <c r="K179" s="543" t="e">
        <f>#REF!*#REF!+15</f>
        <v>#REF!</v>
      </c>
      <c r="L179" s="543"/>
      <c r="M179" s="1358"/>
      <c r="N179" s="1359"/>
      <c r="O179" s="1360">
        <v>0.93600000000000005</v>
      </c>
    </row>
    <row r="180" spans="1:17" hidden="1">
      <c r="A180" s="595">
        <v>0</v>
      </c>
      <c r="B180" s="144" t="s">
        <v>8616</v>
      </c>
      <c r="C180" s="1407" t="s">
        <v>1489</v>
      </c>
      <c r="D180" s="1388" t="s">
        <v>3539</v>
      </c>
      <c r="E180" s="1419"/>
      <c r="F180" s="1419"/>
      <c r="G180" s="600" t="s">
        <v>6925</v>
      </c>
      <c r="H180" s="143" t="s">
        <v>6690</v>
      </c>
      <c r="I180" s="1389">
        <v>50</v>
      </c>
      <c r="J180" s="1390" t="e">
        <f t="shared" si="6"/>
        <v>#REF!</v>
      </c>
      <c r="K180" s="543" t="e">
        <f>#REF!*#REF!+15</f>
        <v>#REF!</v>
      </c>
      <c r="L180" s="543"/>
      <c r="M180" s="1438"/>
      <c r="N180" s="1359"/>
      <c r="O180" s="1360">
        <v>1.248</v>
      </c>
    </row>
    <row r="181" spans="1:17" hidden="1">
      <c r="A181" s="595">
        <v>0</v>
      </c>
      <c r="B181" s="614" t="s">
        <v>8626</v>
      </c>
      <c r="C181" s="140" t="s">
        <v>1490</v>
      </c>
      <c r="D181" s="1467" t="s">
        <v>1491</v>
      </c>
      <c r="E181" s="614" t="s">
        <v>1492</v>
      </c>
      <c r="F181" s="614" t="s">
        <v>1493</v>
      </c>
      <c r="G181" s="604" t="s">
        <v>1494</v>
      </c>
      <c r="H181" s="139" t="s">
        <v>8173</v>
      </c>
      <c r="I181" s="1322">
        <v>25</v>
      </c>
      <c r="J181" s="1371" t="e">
        <f t="shared" si="6"/>
        <v>#REF!</v>
      </c>
      <c r="K181" s="1396" t="e">
        <f>M181*#REF!</f>
        <v>#REF!</v>
      </c>
      <c r="L181" s="1382"/>
      <c r="M181" s="1383" t="e">
        <f>O181*#REF!*I181+1.5</f>
        <v>#REF!</v>
      </c>
      <c r="N181" s="1359"/>
      <c r="O181" s="1296">
        <v>0.47</v>
      </c>
    </row>
    <row r="182" spans="1:17" hidden="1">
      <c r="A182" s="259">
        <v>0</v>
      </c>
      <c r="B182" s="593" t="s">
        <v>8626</v>
      </c>
      <c r="C182" s="1374" t="s">
        <v>1495</v>
      </c>
      <c r="D182" s="1380" t="s">
        <v>1496</v>
      </c>
      <c r="E182" s="593" t="s">
        <v>1492</v>
      </c>
      <c r="F182" s="593" t="s">
        <v>1497</v>
      </c>
      <c r="G182" s="595" t="s">
        <v>1494</v>
      </c>
      <c r="H182" s="1381" t="s">
        <v>6690</v>
      </c>
      <c r="I182" s="1381">
        <v>20</v>
      </c>
      <c r="J182" s="1378" t="e">
        <f t="shared" si="6"/>
        <v>#REF!</v>
      </c>
      <c r="K182" s="1382" t="e">
        <f>M182*#REF!</f>
        <v>#REF!</v>
      </c>
      <c r="L182" s="1382"/>
      <c r="M182" s="1383" t="e">
        <f>O182*#REF!*I182+1.5</f>
        <v>#REF!</v>
      </c>
      <c r="N182" s="1359"/>
      <c r="O182" s="1296">
        <v>0.55000000000000004</v>
      </c>
    </row>
    <row r="183" spans="1:17" hidden="1">
      <c r="A183" s="595">
        <v>0</v>
      </c>
      <c r="B183" s="593" t="s">
        <v>8626</v>
      </c>
      <c r="C183" s="1374" t="s">
        <v>1498</v>
      </c>
      <c r="D183" s="1380" t="s">
        <v>1496</v>
      </c>
      <c r="E183" s="593" t="s">
        <v>1492</v>
      </c>
      <c r="F183" s="593" t="s">
        <v>1497</v>
      </c>
      <c r="G183" s="595" t="s">
        <v>1494</v>
      </c>
      <c r="H183" s="1405" t="s">
        <v>8173</v>
      </c>
      <c r="I183" s="1381">
        <v>25</v>
      </c>
      <c r="J183" s="1378" t="e">
        <f t="shared" si="6"/>
        <v>#REF!</v>
      </c>
      <c r="K183" s="1382" t="e">
        <f>M183*#REF!</f>
        <v>#REF!</v>
      </c>
      <c r="L183" s="1382"/>
      <c r="M183" s="1383" t="e">
        <f>O183*#REF!*I183+1.5</f>
        <v>#REF!</v>
      </c>
      <c r="N183" s="1359"/>
      <c r="O183" s="1296">
        <v>0.55000000000000004</v>
      </c>
    </row>
    <row r="184" spans="1:17" hidden="1">
      <c r="A184" s="595">
        <v>0</v>
      </c>
      <c r="B184" s="593" t="s">
        <v>8622</v>
      </c>
      <c r="C184" s="1392" t="s">
        <v>1499</v>
      </c>
      <c r="D184" s="1376" t="s">
        <v>1500</v>
      </c>
      <c r="E184" s="597" t="s">
        <v>1492</v>
      </c>
      <c r="F184" s="597" t="s">
        <v>1497</v>
      </c>
      <c r="G184" s="1397"/>
      <c r="H184" s="595" t="s">
        <v>6690</v>
      </c>
      <c r="I184" s="1398">
        <v>25</v>
      </c>
      <c r="J184" s="1455" t="e">
        <f t="shared" si="6"/>
        <v>#REF!</v>
      </c>
      <c r="K184" s="1382" t="e">
        <f>M184*#REF!</f>
        <v>#REF!</v>
      </c>
      <c r="L184" s="1382"/>
      <c r="M184" s="1406"/>
      <c r="N184" s="1316"/>
      <c r="O184" s="1400">
        <v>0.76</v>
      </c>
    </row>
    <row r="185" spans="1:17" hidden="1">
      <c r="A185" s="595">
        <v>0</v>
      </c>
      <c r="B185" s="593" t="s">
        <v>8626</v>
      </c>
      <c r="C185" s="1374" t="s">
        <v>1501</v>
      </c>
      <c r="D185" s="1380" t="s">
        <v>1496</v>
      </c>
      <c r="E185" s="593" t="s">
        <v>1502</v>
      </c>
      <c r="F185" s="593"/>
      <c r="G185" s="595" t="s">
        <v>1494</v>
      </c>
      <c r="H185" s="1381" t="s">
        <v>6690</v>
      </c>
      <c r="I185" s="1381">
        <v>25</v>
      </c>
      <c r="J185" s="1378" t="e">
        <f t="shared" si="6"/>
        <v>#REF!</v>
      </c>
      <c r="K185" s="1382" t="e">
        <f>M185*#REF!</f>
        <v>#REF!</v>
      </c>
      <c r="L185" s="1382"/>
      <c r="M185" s="1383" t="e">
        <f>O185*#REF!*I185+1.5</f>
        <v>#REF!</v>
      </c>
      <c r="N185" s="1359"/>
      <c r="O185" s="1296">
        <v>0.69</v>
      </c>
    </row>
    <row r="186" spans="1:17">
      <c r="A186" s="595">
        <v>1</v>
      </c>
      <c r="B186" s="137" t="s">
        <v>8625</v>
      </c>
      <c r="C186" s="1353" t="s">
        <v>1503</v>
      </c>
      <c r="D186" s="1385" t="s">
        <v>1496</v>
      </c>
      <c r="E186" s="1388" t="s">
        <v>1492</v>
      </c>
      <c r="F186" s="1354" t="s">
        <v>1504</v>
      </c>
      <c r="G186" s="1389"/>
      <c r="H186" s="136" t="s">
        <v>6690</v>
      </c>
      <c r="I186" s="1356">
        <v>25</v>
      </c>
      <c r="J186" s="1357" t="e">
        <f t="shared" si="6"/>
        <v>#REF!</v>
      </c>
      <c r="K186" s="1384" t="e">
        <f>M186*#REF!</f>
        <v>#REF!</v>
      </c>
      <c r="L186" s="1464"/>
      <c r="M186" s="567" t="e">
        <f>P186*#REF!+0.5</f>
        <v>#REF!</v>
      </c>
      <c r="N186" s="544"/>
      <c r="O186" s="1296">
        <v>18.850000000000001</v>
      </c>
      <c r="P186" s="261">
        <v>19.66</v>
      </c>
      <c r="Q186" s="1297">
        <v>18.23</v>
      </c>
    </row>
    <row r="187" spans="1:17" hidden="1">
      <c r="A187" s="595">
        <v>0</v>
      </c>
      <c r="B187" s="144" t="s">
        <v>8616</v>
      </c>
      <c r="C187" s="1407" t="s">
        <v>1505</v>
      </c>
      <c r="D187" s="1388" t="s">
        <v>1506</v>
      </c>
      <c r="E187" s="1355"/>
      <c r="F187" s="1355"/>
      <c r="G187" s="1356" t="s">
        <v>1507</v>
      </c>
      <c r="H187" s="1389" t="s">
        <v>8173</v>
      </c>
      <c r="I187" s="1389">
        <v>50</v>
      </c>
      <c r="J187" s="1390" t="e">
        <f t="shared" si="6"/>
        <v>#REF!</v>
      </c>
      <c r="K187" s="543" t="e">
        <f>#REF!*#REF!+15</f>
        <v>#REF!</v>
      </c>
      <c r="L187" s="543"/>
      <c r="M187" s="1438"/>
      <c r="N187" s="1359"/>
      <c r="O187" s="1360">
        <v>1.1499999999999999</v>
      </c>
    </row>
    <row r="188" spans="1:17" hidden="1">
      <c r="A188" s="595">
        <v>0</v>
      </c>
      <c r="B188" s="140" t="s">
        <v>8616</v>
      </c>
      <c r="C188" s="1368" t="s">
        <v>1508</v>
      </c>
      <c r="D188" s="1467" t="s">
        <v>1496</v>
      </c>
      <c r="E188" s="1355"/>
      <c r="F188" s="1355"/>
      <c r="G188" s="1356" t="s">
        <v>5485</v>
      </c>
      <c r="H188" s="1370" t="s">
        <v>6690</v>
      </c>
      <c r="I188" s="1370">
        <v>50</v>
      </c>
      <c r="J188" s="1371" t="e">
        <f t="shared" si="6"/>
        <v>#REF!</v>
      </c>
      <c r="K188" s="543" t="e">
        <f>#REF!*#REF!+15</f>
        <v>#REF!</v>
      </c>
      <c r="L188" s="543"/>
      <c r="M188" s="1461"/>
      <c r="N188" s="1359"/>
      <c r="O188" s="1360">
        <v>1.248</v>
      </c>
    </row>
    <row r="189" spans="1:17">
      <c r="A189" s="541"/>
      <c r="C189" s="1490"/>
      <c r="D189" s="1361"/>
      <c r="E189" s="1491"/>
      <c r="F189" s="1491"/>
      <c r="G189" s="1492"/>
      <c r="H189" s="1493"/>
      <c r="I189" s="1493"/>
      <c r="K189" s="543"/>
      <c r="L189" s="1364"/>
      <c r="O189" s="1360"/>
    </row>
    <row r="190" spans="1:17">
      <c r="C190" s="1490"/>
      <c r="D190" s="1361"/>
      <c r="E190" s="1491"/>
      <c r="F190" s="1491"/>
      <c r="G190" s="1492"/>
      <c r="H190" s="1493"/>
      <c r="I190" s="1493"/>
    </row>
    <row r="191" spans="1:17" s="261" customFormat="1" ht="23.25">
      <c r="A191" s="88" t="s">
        <v>8692</v>
      </c>
      <c r="B191" s="2730" t="s">
        <v>8566</v>
      </c>
      <c r="C191" s="2730"/>
      <c r="D191" s="2730"/>
      <c r="E191" s="2730"/>
      <c r="F191" s="2730"/>
      <c r="G191" s="2730"/>
      <c r="H191" s="2730"/>
      <c r="I191" s="2730"/>
      <c r="J191" s="2730"/>
      <c r="K191" s="2730"/>
      <c r="L191" s="2730"/>
      <c r="M191" s="2730"/>
      <c r="N191" s="1311"/>
      <c r="O191" s="1296"/>
      <c r="Q191" s="1312"/>
    </row>
    <row r="192" spans="1:17" s="261" customFormat="1" ht="23.25" hidden="1">
      <c r="A192" s="88" t="s">
        <v>8690</v>
      </c>
      <c r="B192" s="2697" t="s">
        <v>1509</v>
      </c>
      <c r="C192" s="2697"/>
      <c r="D192" s="2697"/>
      <c r="E192" s="2697"/>
      <c r="F192" s="2697"/>
      <c r="G192" s="2697"/>
      <c r="H192" s="2697"/>
      <c r="I192" s="2697"/>
      <c r="J192" s="2697"/>
      <c r="K192" s="2697"/>
      <c r="L192" s="2697"/>
      <c r="M192" s="2697"/>
      <c r="N192" s="1367"/>
      <c r="O192" s="1296"/>
      <c r="Q192" s="1312"/>
    </row>
    <row r="193" spans="1:17" s="261" customFormat="1" ht="23.25" hidden="1">
      <c r="A193" s="88" t="s">
        <v>8690</v>
      </c>
      <c r="B193" s="2687" t="s">
        <v>1510</v>
      </c>
      <c r="C193" s="2687"/>
      <c r="D193" s="2687"/>
      <c r="E193" s="2687"/>
      <c r="F193" s="2687"/>
      <c r="G193" s="2687"/>
      <c r="H193" s="2687"/>
      <c r="I193" s="2687"/>
      <c r="J193" s="2687"/>
      <c r="K193" s="2687"/>
      <c r="L193" s="2687"/>
      <c r="M193" s="2687"/>
      <c r="N193" s="1367"/>
      <c r="O193" s="1296"/>
      <c r="Q193" s="1312"/>
    </row>
    <row r="194" spans="1:17" hidden="1">
      <c r="A194" s="139">
        <v>0</v>
      </c>
      <c r="B194" s="140" t="s">
        <v>8616</v>
      </c>
      <c r="C194" s="1368" t="s">
        <v>1511</v>
      </c>
      <c r="D194" s="1467" t="s">
        <v>1512</v>
      </c>
      <c r="E194" s="593" t="s">
        <v>1513</v>
      </c>
      <c r="F194" s="593" t="s">
        <v>1514</v>
      </c>
      <c r="G194" s="1370"/>
      <c r="H194" s="139" t="s">
        <v>8173</v>
      </c>
      <c r="I194" s="1370">
        <v>25</v>
      </c>
      <c r="J194" s="1371" t="e">
        <f t="shared" ref="J194:J216" si="7">K194/I194</f>
        <v>#REF!</v>
      </c>
      <c r="K194" s="543" t="e">
        <f>#REF!*#REF!+15</f>
        <v>#REF!</v>
      </c>
      <c r="L194" s="543"/>
      <c r="M194" s="1461"/>
      <c r="N194" s="1359"/>
      <c r="O194" s="1360">
        <v>0.55000000000000004</v>
      </c>
    </row>
    <row r="195" spans="1:17" hidden="1">
      <c r="A195" s="139">
        <v>0</v>
      </c>
      <c r="B195" s="1374" t="s">
        <v>8616</v>
      </c>
      <c r="C195" s="1375" t="s">
        <v>1515</v>
      </c>
      <c r="D195" s="1380" t="s">
        <v>1516</v>
      </c>
      <c r="E195" s="593" t="s">
        <v>1517</v>
      </c>
      <c r="F195" s="593" t="s">
        <v>1518</v>
      </c>
      <c r="G195" s="1377"/>
      <c r="H195" s="1405" t="s">
        <v>8173</v>
      </c>
      <c r="I195" s="1377">
        <v>25</v>
      </c>
      <c r="J195" s="1378" t="e">
        <f t="shared" si="7"/>
        <v>#REF!</v>
      </c>
      <c r="K195" s="543" t="e">
        <f>#REF!*#REF!+15</f>
        <v>#REF!</v>
      </c>
      <c r="L195" s="543"/>
      <c r="M195" s="1383"/>
      <c r="N195" s="1359"/>
      <c r="O195" s="1360">
        <v>0.59</v>
      </c>
    </row>
    <row r="196" spans="1:17" hidden="1">
      <c r="A196" s="139">
        <v>0</v>
      </c>
      <c r="B196" s="144" t="s">
        <v>8616</v>
      </c>
      <c r="C196" s="1407" t="s">
        <v>1519</v>
      </c>
      <c r="D196" s="1388" t="s">
        <v>1512</v>
      </c>
      <c r="E196" s="593" t="s">
        <v>1513</v>
      </c>
      <c r="F196" s="593" t="s">
        <v>1514</v>
      </c>
      <c r="G196" s="1389"/>
      <c r="H196" s="143" t="s">
        <v>6690</v>
      </c>
      <c r="I196" s="1389">
        <v>25</v>
      </c>
      <c r="J196" s="1390" t="e">
        <f t="shared" si="7"/>
        <v>#REF!</v>
      </c>
      <c r="K196" s="543" t="e">
        <f>#REF!*#REF!+15</f>
        <v>#REF!</v>
      </c>
      <c r="L196" s="543"/>
      <c r="M196" s="1438"/>
      <c r="N196" s="1359"/>
      <c r="O196" s="1360">
        <v>0.94</v>
      </c>
    </row>
    <row r="197" spans="1:17" hidden="1">
      <c r="A197" s="139">
        <v>0</v>
      </c>
      <c r="B197" s="140" t="s">
        <v>8616</v>
      </c>
      <c r="C197" s="1368" t="s">
        <v>1520</v>
      </c>
      <c r="D197" s="1467" t="s">
        <v>1521</v>
      </c>
      <c r="E197" s="614" t="s">
        <v>1522</v>
      </c>
      <c r="F197" s="614" t="s">
        <v>1523</v>
      </c>
      <c r="G197" s="1370"/>
      <c r="H197" s="139" t="s">
        <v>8173</v>
      </c>
      <c r="I197" s="1370">
        <v>25</v>
      </c>
      <c r="J197" s="1371" t="e">
        <f t="shared" si="7"/>
        <v>#REF!</v>
      </c>
      <c r="K197" s="543" t="e">
        <f>#REF!*#REF!+15</f>
        <v>#REF!</v>
      </c>
      <c r="L197" s="543"/>
      <c r="M197" s="1461"/>
      <c r="N197" s="1359"/>
      <c r="O197" s="1360">
        <v>0.54</v>
      </c>
    </row>
    <row r="198" spans="1:17" hidden="1">
      <c r="A198" s="139">
        <v>0</v>
      </c>
      <c r="B198" s="1374" t="s">
        <v>8616</v>
      </c>
      <c r="C198" s="1375" t="s">
        <v>1524</v>
      </c>
      <c r="D198" s="1380" t="s">
        <v>1525</v>
      </c>
      <c r="E198" s="593"/>
      <c r="F198" s="593" t="s">
        <v>1526</v>
      </c>
      <c r="G198" s="1377"/>
      <c r="H198" s="1405" t="s">
        <v>8173</v>
      </c>
      <c r="I198" s="1377">
        <v>25</v>
      </c>
      <c r="J198" s="1378" t="e">
        <f t="shared" si="7"/>
        <v>#REF!</v>
      </c>
      <c r="K198" s="543" t="e">
        <f>#REF!*#REF!+15</f>
        <v>#REF!</v>
      </c>
      <c r="L198" s="543"/>
      <c r="M198" s="1383"/>
      <c r="N198" s="1359"/>
      <c r="O198" s="1360">
        <v>0.59</v>
      </c>
    </row>
    <row r="199" spans="1:17" ht="12.75" hidden="1" customHeight="1">
      <c r="A199" s="139">
        <v>0</v>
      </c>
      <c r="B199" s="144" t="s">
        <v>8616</v>
      </c>
      <c r="C199" s="1407" t="s">
        <v>1527</v>
      </c>
      <c r="D199" s="1388" t="s">
        <v>1528</v>
      </c>
      <c r="E199" s="593" t="s">
        <v>1522</v>
      </c>
      <c r="F199" s="597" t="s">
        <v>1523</v>
      </c>
      <c r="G199" s="1389"/>
      <c r="H199" s="143" t="s">
        <v>6690</v>
      </c>
      <c r="I199" s="1389">
        <v>25</v>
      </c>
      <c r="J199" s="1390" t="e">
        <f t="shared" si="7"/>
        <v>#REF!</v>
      </c>
      <c r="K199" s="543" t="e">
        <f>#REF!*#REF!+15</f>
        <v>#REF!</v>
      </c>
      <c r="L199" s="543"/>
      <c r="M199" s="1438"/>
      <c r="N199" s="1359"/>
      <c r="O199" s="1360">
        <v>0.94</v>
      </c>
    </row>
    <row r="200" spans="1:17" hidden="1">
      <c r="A200" s="139">
        <v>0</v>
      </c>
      <c r="B200" s="614" t="s">
        <v>8622</v>
      </c>
      <c r="C200" s="140" t="s">
        <v>1529</v>
      </c>
      <c r="D200" s="1494" t="s">
        <v>1530</v>
      </c>
      <c r="E200" s="614" t="s">
        <v>1531</v>
      </c>
      <c r="F200" s="593" t="s">
        <v>1532</v>
      </c>
      <c r="G200" s="604"/>
      <c r="H200" s="139" t="s">
        <v>8173</v>
      </c>
      <c r="I200" s="1322">
        <v>25</v>
      </c>
      <c r="J200" s="1371" t="e">
        <f t="shared" si="7"/>
        <v>#REF!</v>
      </c>
      <c r="K200" s="1396" t="e">
        <f>#REF!*#REF!</f>
        <v>#REF!</v>
      </c>
      <c r="L200" s="1396"/>
      <c r="M200" s="1461"/>
      <c r="N200" s="1359"/>
      <c r="O200" s="1296">
        <v>0.19</v>
      </c>
    </row>
    <row r="201" spans="1:17" ht="25.5">
      <c r="A201" s="1405">
        <v>1</v>
      </c>
      <c r="B201" s="137" t="s">
        <v>8625</v>
      </c>
      <c r="C201" s="1353" t="s">
        <v>1533</v>
      </c>
      <c r="D201" s="1385" t="s">
        <v>1530</v>
      </c>
      <c r="E201" s="1495" t="s">
        <v>1534</v>
      </c>
      <c r="F201" s="208" t="s">
        <v>1535</v>
      </c>
      <c r="G201" s="1405" t="s">
        <v>1536</v>
      </c>
      <c r="H201" s="1356" t="s">
        <v>8173</v>
      </c>
      <c r="I201" s="1356">
        <v>30</v>
      </c>
      <c r="J201" s="1357" t="e">
        <f t="shared" si="7"/>
        <v>#REF!</v>
      </c>
      <c r="K201" s="1384" t="e">
        <f>M201*#REF!</f>
        <v>#REF!</v>
      </c>
      <c r="L201" s="1464"/>
      <c r="M201" s="567" t="e">
        <f>P201*#REF!+0.5</f>
        <v>#REF!</v>
      </c>
      <c r="N201" s="544"/>
      <c r="O201" s="1296">
        <v>6.82</v>
      </c>
      <c r="P201" s="261">
        <v>7.11</v>
      </c>
      <c r="Q201" s="1297">
        <v>6.96</v>
      </c>
    </row>
    <row r="202" spans="1:17" hidden="1">
      <c r="A202" s="1405">
        <v>0</v>
      </c>
      <c r="B202" s="1374" t="s">
        <v>8616</v>
      </c>
      <c r="C202" s="1375" t="s">
        <v>1537</v>
      </c>
      <c r="D202" s="1496" t="s">
        <v>1530</v>
      </c>
      <c r="E202" s="593" t="s">
        <v>1531</v>
      </c>
      <c r="F202" s="593" t="s">
        <v>1532</v>
      </c>
      <c r="G202" s="1377"/>
      <c r="H202" s="1405" t="s">
        <v>8173</v>
      </c>
      <c r="I202" s="1377">
        <v>25</v>
      </c>
      <c r="J202" s="1378" t="e">
        <f t="shared" si="7"/>
        <v>#REF!</v>
      </c>
      <c r="K202" s="543" t="e">
        <f>#REF!*#REF!+15</f>
        <v>#REF!</v>
      </c>
      <c r="L202" s="543"/>
      <c r="M202" s="1383"/>
      <c r="N202" s="1359"/>
      <c r="O202" s="1360">
        <v>0.34</v>
      </c>
    </row>
    <row r="203" spans="1:17" hidden="1">
      <c r="A203" s="259">
        <v>0</v>
      </c>
      <c r="B203" s="593" t="s">
        <v>8626</v>
      </c>
      <c r="C203" s="1374" t="s">
        <v>1538</v>
      </c>
      <c r="D203" s="1496" t="s">
        <v>1530</v>
      </c>
      <c r="E203" s="593" t="s">
        <v>1531</v>
      </c>
      <c r="F203" s="593" t="s">
        <v>1532</v>
      </c>
      <c r="G203" s="595" t="s">
        <v>6673</v>
      </c>
      <c r="H203" s="1405" t="s">
        <v>8173</v>
      </c>
      <c r="I203" s="1381">
        <v>20</v>
      </c>
      <c r="J203" s="1378" t="e">
        <f t="shared" si="7"/>
        <v>#REF!</v>
      </c>
      <c r="K203" s="1382" t="e">
        <f>M203*#REF!</f>
        <v>#REF!</v>
      </c>
      <c r="L203" s="1382"/>
      <c r="M203" s="1383" t="e">
        <f>O203*#REF!*I203+1.5</f>
        <v>#REF!</v>
      </c>
      <c r="N203" s="1359"/>
      <c r="O203" s="1296">
        <v>0.31</v>
      </c>
    </row>
    <row r="204" spans="1:17" hidden="1">
      <c r="A204" s="1405">
        <v>0</v>
      </c>
      <c r="B204" s="1374" t="s">
        <v>8616</v>
      </c>
      <c r="C204" s="1375" t="s">
        <v>1539</v>
      </c>
      <c r="D204" s="1496" t="s">
        <v>1530</v>
      </c>
      <c r="E204" s="593" t="s">
        <v>1531</v>
      </c>
      <c r="F204" s="593" t="s">
        <v>1532</v>
      </c>
      <c r="G204" s="1377"/>
      <c r="H204" s="1405" t="s">
        <v>8173</v>
      </c>
      <c r="I204" s="1377">
        <v>25</v>
      </c>
      <c r="J204" s="1378" t="e">
        <f t="shared" si="7"/>
        <v>#REF!</v>
      </c>
      <c r="K204" s="543" t="e">
        <f>#REF!*#REF!+15</f>
        <v>#REF!</v>
      </c>
      <c r="L204" s="543"/>
      <c r="M204" s="1383"/>
      <c r="N204" s="1359"/>
      <c r="O204" s="1360">
        <v>0.4</v>
      </c>
    </row>
    <row r="205" spans="1:17" hidden="1">
      <c r="A205" s="259">
        <v>0</v>
      </c>
      <c r="B205" s="597" t="s">
        <v>8626</v>
      </c>
      <c r="C205" s="144" t="s">
        <v>1540</v>
      </c>
      <c r="D205" s="1497" t="s">
        <v>1530</v>
      </c>
      <c r="E205" s="597" t="s">
        <v>1541</v>
      </c>
      <c r="F205" s="593" t="s">
        <v>1532</v>
      </c>
      <c r="G205" s="600" t="s">
        <v>6673</v>
      </c>
      <c r="H205" s="143" t="s">
        <v>6690</v>
      </c>
      <c r="I205" s="1329">
        <v>20</v>
      </c>
      <c r="J205" s="1390" t="e">
        <f t="shared" si="7"/>
        <v>#REF!</v>
      </c>
      <c r="K205" s="1391" t="e">
        <f>M205*#REF!</f>
        <v>#REF!</v>
      </c>
      <c r="L205" s="1382"/>
      <c r="M205" s="1383" t="e">
        <f>O205*#REF!*I205+1.5</f>
        <v>#REF!</v>
      </c>
      <c r="N205" s="1359"/>
      <c r="O205" s="1296">
        <v>0.37</v>
      </c>
    </row>
    <row r="206" spans="1:17" ht="25.5" hidden="1">
      <c r="A206" s="1405">
        <v>0</v>
      </c>
      <c r="B206" s="593" t="s">
        <v>8626</v>
      </c>
      <c r="C206" s="1374" t="s">
        <v>1542</v>
      </c>
      <c r="D206" s="1436" t="s">
        <v>1543</v>
      </c>
      <c r="E206" s="593" t="s">
        <v>1544</v>
      </c>
      <c r="F206" s="593"/>
      <c r="G206" s="595" t="s">
        <v>6673</v>
      </c>
      <c r="H206" s="1405" t="s">
        <v>8173</v>
      </c>
      <c r="I206" s="1381">
        <v>25</v>
      </c>
      <c r="J206" s="1378" t="e">
        <f t="shared" si="7"/>
        <v>#REF!</v>
      </c>
      <c r="K206" s="1382" t="e">
        <f>M206*#REF!</f>
        <v>#REF!</v>
      </c>
      <c r="L206" s="1382"/>
      <c r="M206" s="1383" t="e">
        <f>O206*#REF!*I206+1.5</f>
        <v>#REF!</v>
      </c>
      <c r="N206" s="1359"/>
      <c r="O206" s="1296">
        <v>0.39</v>
      </c>
    </row>
    <row r="207" spans="1:17" hidden="1">
      <c r="A207" s="1405">
        <v>0</v>
      </c>
      <c r="B207" s="593" t="s">
        <v>8626</v>
      </c>
      <c r="C207" s="1374" t="s">
        <v>1545</v>
      </c>
      <c r="D207" s="1380" t="s">
        <v>1546</v>
      </c>
      <c r="E207" s="593" t="s">
        <v>1544</v>
      </c>
      <c r="F207" s="593"/>
      <c r="G207" s="595" t="s">
        <v>6673</v>
      </c>
      <c r="H207" s="1405" t="s">
        <v>8173</v>
      </c>
      <c r="I207" s="1381">
        <v>25</v>
      </c>
      <c r="J207" s="1378" t="e">
        <f t="shared" si="7"/>
        <v>#REF!</v>
      </c>
      <c r="K207" s="1382" t="e">
        <f>M207*#REF!</f>
        <v>#REF!</v>
      </c>
      <c r="L207" s="1382"/>
      <c r="M207" s="1383" t="e">
        <f>O207*#REF!*I207+1.5</f>
        <v>#REF!</v>
      </c>
      <c r="N207" s="1359"/>
      <c r="O207" s="1296">
        <v>0.39</v>
      </c>
    </row>
    <row r="208" spans="1:17" hidden="1">
      <c r="A208" s="1405">
        <v>0</v>
      </c>
      <c r="B208" s="593" t="s">
        <v>8626</v>
      </c>
      <c r="C208" s="1374" t="s">
        <v>1547</v>
      </c>
      <c r="D208" s="1380" t="s">
        <v>1548</v>
      </c>
      <c r="E208" s="593" t="s">
        <v>1544</v>
      </c>
      <c r="F208" s="593"/>
      <c r="G208" s="595" t="s">
        <v>6673</v>
      </c>
      <c r="H208" s="1405" t="s">
        <v>8173</v>
      </c>
      <c r="I208" s="1381">
        <v>50</v>
      </c>
      <c r="J208" s="1378" t="e">
        <f t="shared" si="7"/>
        <v>#REF!</v>
      </c>
      <c r="K208" s="1382" t="e">
        <f>M208*#REF!</f>
        <v>#REF!</v>
      </c>
      <c r="L208" s="1382"/>
      <c r="M208" s="1383" t="e">
        <f>O208*#REF!*I208+1.5</f>
        <v>#REF!</v>
      </c>
      <c r="N208" s="1359"/>
      <c r="O208" s="1296">
        <v>0.41</v>
      </c>
    </row>
    <row r="209" spans="1:17" hidden="1">
      <c r="A209" s="259">
        <v>0</v>
      </c>
      <c r="B209" s="593" t="s">
        <v>8626</v>
      </c>
      <c r="C209" s="1374" t="s">
        <v>1549</v>
      </c>
      <c r="D209" s="1380" t="s">
        <v>1550</v>
      </c>
      <c r="E209" s="593" t="s">
        <v>1551</v>
      </c>
      <c r="F209" s="593" t="s">
        <v>1552</v>
      </c>
      <c r="G209" s="595" t="s">
        <v>9300</v>
      </c>
      <c r="H209" s="1405" t="s">
        <v>6690</v>
      </c>
      <c r="I209" s="1381">
        <v>20</v>
      </c>
      <c r="J209" s="1378" t="e">
        <f t="shared" si="7"/>
        <v>#REF!</v>
      </c>
      <c r="K209" s="1382" t="e">
        <f>M209*#REF!</f>
        <v>#REF!</v>
      </c>
      <c r="L209" s="1382"/>
      <c r="M209" s="1383" t="e">
        <f>O209*#REF!*I209+1.5</f>
        <v>#REF!</v>
      </c>
      <c r="N209" s="1359"/>
      <c r="O209" s="1296">
        <v>0.33</v>
      </c>
    </row>
    <row r="210" spans="1:17" hidden="1">
      <c r="A210" s="1405">
        <v>0</v>
      </c>
      <c r="B210" s="593" t="s">
        <v>8626</v>
      </c>
      <c r="C210" s="1374" t="s">
        <v>1553</v>
      </c>
      <c r="D210" s="1380" t="s">
        <v>1554</v>
      </c>
      <c r="E210" s="593" t="s">
        <v>1544</v>
      </c>
      <c r="F210" s="593"/>
      <c r="G210" s="595" t="s">
        <v>6673</v>
      </c>
      <c r="H210" s="1405" t="s">
        <v>8173</v>
      </c>
      <c r="I210" s="1381">
        <v>50</v>
      </c>
      <c r="J210" s="1378" t="e">
        <f t="shared" si="7"/>
        <v>#REF!</v>
      </c>
      <c r="K210" s="1382" t="e">
        <f>M210*#REF!</f>
        <v>#REF!</v>
      </c>
      <c r="L210" s="1382"/>
      <c r="M210" s="1383" t="e">
        <f>O210*#REF!*I210+1.5</f>
        <v>#REF!</v>
      </c>
      <c r="N210" s="1359"/>
      <c r="O210" s="1296">
        <v>0.47</v>
      </c>
    </row>
    <row r="211" spans="1:17" hidden="1">
      <c r="A211" s="1405">
        <v>0</v>
      </c>
      <c r="B211" s="1374" t="s">
        <v>8616</v>
      </c>
      <c r="C211" s="1375" t="s">
        <v>1555</v>
      </c>
      <c r="D211" s="1380" t="s">
        <v>1530</v>
      </c>
      <c r="E211" s="593" t="s">
        <v>9285</v>
      </c>
      <c r="F211" s="593"/>
      <c r="G211" s="1377"/>
      <c r="H211" s="1405" t="s">
        <v>6690</v>
      </c>
      <c r="I211" s="1377">
        <v>25</v>
      </c>
      <c r="J211" s="1378" t="e">
        <f t="shared" si="7"/>
        <v>#REF!</v>
      </c>
      <c r="K211" s="543" t="e">
        <f>#REF!*#REF!+15</f>
        <v>#REF!</v>
      </c>
      <c r="L211" s="543"/>
      <c r="M211" s="1383"/>
      <c r="N211" s="1359"/>
      <c r="O211" s="1360">
        <v>0.63</v>
      </c>
    </row>
    <row r="212" spans="1:17" hidden="1">
      <c r="A212" s="1405">
        <v>0</v>
      </c>
      <c r="B212" s="597" t="s">
        <v>8626</v>
      </c>
      <c r="C212" s="144" t="s">
        <v>1556</v>
      </c>
      <c r="D212" s="1388" t="s">
        <v>1548</v>
      </c>
      <c r="E212" s="597" t="s">
        <v>9285</v>
      </c>
      <c r="F212" s="597"/>
      <c r="G212" s="600" t="s">
        <v>6673</v>
      </c>
      <c r="H212" s="143" t="s">
        <v>6690</v>
      </c>
      <c r="I212" s="1329">
        <v>40</v>
      </c>
      <c r="J212" s="1390" t="e">
        <f t="shared" si="7"/>
        <v>#REF!</v>
      </c>
      <c r="K212" s="1391" t="e">
        <f>M212*#REF!</f>
        <v>#REF!</v>
      </c>
      <c r="L212" s="1382"/>
      <c r="M212" s="1383" t="e">
        <f>O212*#REF!*I212+1.5</f>
        <v>#REF!</v>
      </c>
      <c r="N212" s="1359"/>
      <c r="O212" s="1296">
        <v>0.63</v>
      </c>
    </row>
    <row r="213" spans="1:17" hidden="1">
      <c r="A213" s="1405">
        <v>0</v>
      </c>
      <c r="B213" s="137" t="s">
        <v>8615</v>
      </c>
      <c r="C213" s="1353" t="s">
        <v>1557</v>
      </c>
      <c r="D213" s="1354" t="s">
        <v>1558</v>
      </c>
      <c r="E213" s="1355" t="s">
        <v>9286</v>
      </c>
      <c r="F213" s="1355"/>
      <c r="G213" s="1356"/>
      <c r="H213" s="136" t="s">
        <v>5402</v>
      </c>
      <c r="I213" s="1356">
        <v>100</v>
      </c>
      <c r="J213" s="1357" t="e">
        <f t="shared" si="7"/>
        <v>#REF!</v>
      </c>
      <c r="K213" s="1386" t="e">
        <f>M213*#REF!</f>
        <v>#REF!</v>
      </c>
      <c r="L213" s="1404"/>
      <c r="M213" s="1379" t="e">
        <f>O213*#REF!+1.5</f>
        <v>#REF!</v>
      </c>
      <c r="N213" s="1373"/>
    </row>
    <row r="214" spans="1:17" hidden="1">
      <c r="A214" s="1405">
        <v>0</v>
      </c>
      <c r="B214" s="137" t="s">
        <v>8615</v>
      </c>
      <c r="C214" s="1353" t="s">
        <v>1559</v>
      </c>
      <c r="D214" s="1354" t="s">
        <v>1558</v>
      </c>
      <c r="E214" s="1355" t="s">
        <v>9286</v>
      </c>
      <c r="F214" s="1355"/>
      <c r="G214" s="1356"/>
      <c r="H214" s="136" t="s">
        <v>5402</v>
      </c>
      <c r="I214" s="1356">
        <v>50</v>
      </c>
      <c r="J214" s="1357" t="e">
        <f t="shared" si="7"/>
        <v>#REF!</v>
      </c>
      <c r="K214" s="1386" t="e">
        <f>M214*#REF!</f>
        <v>#REF!</v>
      </c>
      <c r="L214" s="1404"/>
      <c r="M214" s="1379" t="e">
        <f>O214*#REF!+1.5</f>
        <v>#REF!</v>
      </c>
      <c r="N214" s="1373"/>
    </row>
    <row r="215" spans="1:17" hidden="1">
      <c r="A215" s="1405">
        <v>0</v>
      </c>
      <c r="B215" s="137" t="s">
        <v>8616</v>
      </c>
      <c r="C215" s="1353" t="s">
        <v>1560</v>
      </c>
      <c r="D215" s="1354" t="s">
        <v>1561</v>
      </c>
      <c r="E215" s="1355"/>
      <c r="F215" s="1355"/>
      <c r="G215" s="1356"/>
      <c r="H215" s="136" t="s">
        <v>8173</v>
      </c>
      <c r="I215" s="1356">
        <v>25</v>
      </c>
      <c r="J215" s="1357" t="e">
        <f t="shared" si="7"/>
        <v>#REF!</v>
      </c>
      <c r="K215" s="543" t="e">
        <f>#REF!*#REF!+15</f>
        <v>#REF!</v>
      </c>
      <c r="L215" s="543"/>
      <c r="M215" s="1358"/>
      <c r="N215" s="1359"/>
      <c r="O215" s="1360">
        <v>0.41</v>
      </c>
    </row>
    <row r="216" spans="1:17" hidden="1">
      <c r="A216" s="1405">
        <v>0</v>
      </c>
      <c r="B216" s="614" t="s">
        <v>8622</v>
      </c>
      <c r="C216" s="140" t="s">
        <v>1562</v>
      </c>
      <c r="D216" s="1467" t="s">
        <v>1563</v>
      </c>
      <c r="E216" s="614" t="s">
        <v>1564</v>
      </c>
      <c r="F216" s="614" t="s">
        <v>1565</v>
      </c>
      <c r="G216" s="604" t="s">
        <v>9300</v>
      </c>
      <c r="H216" s="139" t="s">
        <v>8173</v>
      </c>
      <c r="I216" s="1322">
        <v>25</v>
      </c>
      <c r="J216" s="1371" t="e">
        <f t="shared" si="7"/>
        <v>#REF!</v>
      </c>
      <c r="K216" s="1396" t="e">
        <f>#REF!*#REF!</f>
        <v>#REF!</v>
      </c>
      <c r="L216" s="1396"/>
      <c r="M216" s="1461"/>
      <c r="N216" s="1359"/>
      <c r="O216" s="1296">
        <v>0.15</v>
      </c>
    </row>
    <row r="217" spans="1:17" ht="25.5">
      <c r="A217" s="1498">
        <v>1</v>
      </c>
      <c r="B217" s="1374" t="s">
        <v>8625</v>
      </c>
      <c r="C217" s="1375" t="s">
        <v>1566</v>
      </c>
      <c r="D217" s="1436" t="s">
        <v>1550</v>
      </c>
      <c r="E217" s="594" t="s">
        <v>1567</v>
      </c>
      <c r="F217" s="208" t="s">
        <v>1568</v>
      </c>
      <c r="G217" s="1498"/>
      <c r="H217" s="1405" t="s">
        <v>8173</v>
      </c>
      <c r="I217" s="1377">
        <v>30</v>
      </c>
      <c r="J217" s="1378" t="e">
        <f t="shared" ref="J217:J232" si="8">K217/I217</f>
        <v>#REF!</v>
      </c>
      <c r="K217" s="1382" t="e">
        <f>M217*#REF!</f>
        <v>#REF!</v>
      </c>
      <c r="L217" s="1499"/>
      <c r="M217" s="608" t="e">
        <f>P217*#REF!+0.5</f>
        <v>#REF!</v>
      </c>
      <c r="N217" s="544"/>
      <c r="O217" s="1296">
        <v>5.67</v>
      </c>
      <c r="P217" s="261">
        <v>6.22</v>
      </c>
      <c r="Q217" s="1297">
        <v>6.39</v>
      </c>
    </row>
    <row r="218" spans="1:17" hidden="1">
      <c r="A218" s="1405">
        <v>0</v>
      </c>
      <c r="B218" s="1374" t="s">
        <v>8625</v>
      </c>
      <c r="C218" s="1375" t="s">
        <v>1569</v>
      </c>
      <c r="D218" s="1380" t="s">
        <v>1530</v>
      </c>
      <c r="E218" s="1500"/>
      <c r="F218" s="1500"/>
      <c r="G218" s="1405"/>
      <c r="H218" s="595" t="s">
        <v>6690</v>
      </c>
      <c r="I218" s="1377">
        <v>30</v>
      </c>
      <c r="J218" s="1378" t="e">
        <f t="shared" si="8"/>
        <v>#REF!</v>
      </c>
      <c r="K218" s="1382" t="e">
        <f>M218*#REF!</f>
        <v>#REF!</v>
      </c>
      <c r="L218" s="1382"/>
      <c r="M218" s="608" t="e">
        <f>P218*#REF!+0.5</f>
        <v>#REF!</v>
      </c>
      <c r="N218" s="544"/>
      <c r="O218" s="1296">
        <v>13.65</v>
      </c>
      <c r="P218" s="261">
        <v>12.76</v>
      </c>
    </row>
    <row r="219" spans="1:17" hidden="1">
      <c r="A219" s="1405">
        <v>0</v>
      </c>
      <c r="B219" s="593" t="s">
        <v>8626</v>
      </c>
      <c r="C219" s="1374" t="s">
        <v>1570</v>
      </c>
      <c r="D219" s="1380" t="s">
        <v>1563</v>
      </c>
      <c r="E219" s="593" t="s">
        <v>1571</v>
      </c>
      <c r="F219" s="593" t="s">
        <v>1565</v>
      </c>
      <c r="G219" s="595" t="s">
        <v>9300</v>
      </c>
      <c r="H219" s="1405" t="s">
        <v>8173</v>
      </c>
      <c r="I219" s="1381">
        <v>50</v>
      </c>
      <c r="J219" s="1378" t="e">
        <f t="shared" si="8"/>
        <v>#REF!</v>
      </c>
      <c r="K219" s="1382" t="e">
        <f>M219*#REF!</f>
        <v>#REF!</v>
      </c>
      <c r="L219" s="1382"/>
      <c r="M219" s="1383" t="e">
        <f>O219*#REF!*I219+1.5</f>
        <v>#REF!</v>
      </c>
      <c r="N219" s="1359"/>
      <c r="O219" s="1296">
        <v>0.2</v>
      </c>
    </row>
    <row r="220" spans="1:17" ht="25.5" hidden="1">
      <c r="A220" s="259">
        <v>0</v>
      </c>
      <c r="B220" s="593" t="s">
        <v>8626</v>
      </c>
      <c r="C220" s="1374" t="s">
        <v>1572</v>
      </c>
      <c r="D220" s="1436" t="s">
        <v>1573</v>
      </c>
      <c r="E220" s="593" t="s">
        <v>1564</v>
      </c>
      <c r="F220" s="593" t="s">
        <v>1574</v>
      </c>
      <c r="G220" s="595" t="s">
        <v>9300</v>
      </c>
      <c r="H220" s="1405" t="s">
        <v>8173</v>
      </c>
      <c r="I220" s="1381">
        <v>25</v>
      </c>
      <c r="J220" s="1378" t="e">
        <f t="shared" si="8"/>
        <v>#REF!</v>
      </c>
      <c r="K220" s="1382" t="e">
        <f>M220*#REF!</f>
        <v>#REF!</v>
      </c>
      <c r="L220" s="1382"/>
      <c r="M220" s="1383" t="e">
        <f>O220*#REF!*I220+1.5</f>
        <v>#REF!</v>
      </c>
      <c r="N220" s="1359"/>
      <c r="O220" s="1296">
        <v>0.19</v>
      </c>
    </row>
    <row r="221" spans="1:17" ht="25.5">
      <c r="A221" s="1498">
        <v>1</v>
      </c>
      <c r="B221" s="1374" t="s">
        <v>8625</v>
      </c>
      <c r="C221" s="1375" t="s">
        <v>1575</v>
      </c>
      <c r="D221" s="1436" t="s">
        <v>1576</v>
      </c>
      <c r="E221" s="594" t="s">
        <v>1577</v>
      </c>
      <c r="F221" s="208" t="s">
        <v>1578</v>
      </c>
      <c r="G221" s="618" t="s">
        <v>9345</v>
      </c>
      <c r="H221" s="595" t="s">
        <v>6690</v>
      </c>
      <c r="I221" s="1377">
        <v>30</v>
      </c>
      <c r="J221" s="1378" t="e">
        <f t="shared" si="8"/>
        <v>#REF!</v>
      </c>
      <c r="K221" s="1382" t="e">
        <f>M221*#REF!</f>
        <v>#REF!</v>
      </c>
      <c r="L221" s="1499"/>
      <c r="M221" s="608" t="e">
        <f>P221*#REF!+0.5</f>
        <v>#REF!</v>
      </c>
      <c r="N221" s="544"/>
      <c r="O221" s="1501">
        <v>12.56</v>
      </c>
      <c r="P221" s="261">
        <v>13.16</v>
      </c>
      <c r="Q221" s="1297">
        <v>12.15</v>
      </c>
    </row>
    <row r="222" spans="1:17" ht="25.5" hidden="1">
      <c r="A222" s="259">
        <v>0</v>
      </c>
      <c r="B222" s="593" t="s">
        <v>8626</v>
      </c>
      <c r="C222" s="1374" t="s">
        <v>1579</v>
      </c>
      <c r="D222" s="1436" t="s">
        <v>1580</v>
      </c>
      <c r="E222" s="593" t="s">
        <v>1581</v>
      </c>
      <c r="F222" s="593" t="s">
        <v>1582</v>
      </c>
      <c r="G222" s="595" t="s">
        <v>9300</v>
      </c>
      <c r="H222" s="1405" t="s">
        <v>8173</v>
      </c>
      <c r="I222" s="1381">
        <v>25</v>
      </c>
      <c r="J222" s="1378" t="e">
        <f t="shared" si="8"/>
        <v>#REF!</v>
      </c>
      <c r="K222" s="1382" t="e">
        <f>M222*#REF!</f>
        <v>#REF!</v>
      </c>
      <c r="L222" s="1382"/>
      <c r="M222" s="1383" t="e">
        <f>O222*#REF!*I222+1.5</f>
        <v>#REF!</v>
      </c>
      <c r="N222" s="1359"/>
      <c r="O222" s="1296">
        <v>0.2</v>
      </c>
    </row>
    <row r="223" spans="1:17" hidden="1">
      <c r="A223" s="259">
        <v>0</v>
      </c>
      <c r="B223" s="593" t="s">
        <v>8626</v>
      </c>
      <c r="C223" s="1374" t="s">
        <v>1583</v>
      </c>
      <c r="D223" s="1380" t="s">
        <v>1550</v>
      </c>
      <c r="E223" s="593" t="s">
        <v>1584</v>
      </c>
      <c r="F223" s="593" t="s">
        <v>1552</v>
      </c>
      <c r="G223" s="595" t="s">
        <v>9300</v>
      </c>
      <c r="H223" s="1405" t="s">
        <v>8173</v>
      </c>
      <c r="I223" s="1381">
        <v>20</v>
      </c>
      <c r="J223" s="1378" t="e">
        <f t="shared" si="8"/>
        <v>#REF!</v>
      </c>
      <c r="K223" s="1382" t="e">
        <f>M223*#REF!</f>
        <v>#REF!</v>
      </c>
      <c r="L223" s="1382"/>
      <c r="M223" s="1383" t="e">
        <f>O223*#REF!*I223+1.5</f>
        <v>#REF!</v>
      </c>
      <c r="N223" s="1359"/>
      <c r="O223" s="1296">
        <v>0.23</v>
      </c>
    </row>
    <row r="224" spans="1:17" ht="25.5" hidden="1">
      <c r="A224" s="1405">
        <v>0</v>
      </c>
      <c r="B224" s="597" t="s">
        <v>8619</v>
      </c>
      <c r="C224" s="144" t="s">
        <v>1585</v>
      </c>
      <c r="D224" s="1432" t="s">
        <v>1586</v>
      </c>
      <c r="E224" s="597"/>
      <c r="F224" s="597"/>
      <c r="G224" s="600"/>
      <c r="H224" s="143"/>
      <c r="I224" s="1329">
        <v>25</v>
      </c>
      <c r="J224" s="1390" t="e">
        <f t="shared" si="8"/>
        <v>#REF!</v>
      </c>
      <c r="K224" s="1393" t="e">
        <f>M224*#REF!</f>
        <v>#REF!</v>
      </c>
      <c r="L224" s="1404"/>
      <c r="M224" s="1379" t="e">
        <f>O224*#REF!*I224+0.5</f>
        <v>#REF!</v>
      </c>
      <c r="N224" s="1373"/>
      <c r="O224" s="1296">
        <v>1</v>
      </c>
    </row>
    <row r="225" spans="1:17" hidden="1">
      <c r="A225" s="1405">
        <v>0</v>
      </c>
      <c r="B225" s="1374" t="s">
        <v>8616</v>
      </c>
      <c r="C225" s="1375" t="s">
        <v>1587</v>
      </c>
      <c r="D225" s="1380" t="s">
        <v>1550</v>
      </c>
      <c r="E225" s="1417"/>
      <c r="F225" s="1417"/>
      <c r="G225" s="1377"/>
      <c r="H225" s="1405" t="s">
        <v>8173</v>
      </c>
      <c r="I225" s="1377">
        <v>25</v>
      </c>
      <c r="J225" s="1378" t="e">
        <f t="shared" si="8"/>
        <v>#REF!</v>
      </c>
      <c r="K225" s="543" t="e">
        <f>#REF!*#REF!+15</f>
        <v>#REF!</v>
      </c>
      <c r="L225" s="543"/>
      <c r="M225" s="1383"/>
      <c r="N225" s="1359"/>
      <c r="O225" s="1360">
        <v>0.27</v>
      </c>
    </row>
    <row r="226" spans="1:17" hidden="1">
      <c r="A226" s="1405">
        <v>0</v>
      </c>
      <c r="B226" s="593" t="s">
        <v>8626</v>
      </c>
      <c r="C226" s="1374" t="s">
        <v>1588</v>
      </c>
      <c r="D226" s="1380" t="s">
        <v>1589</v>
      </c>
      <c r="E226" s="593" t="s">
        <v>1571</v>
      </c>
      <c r="F226" s="593"/>
      <c r="G226" s="595" t="s">
        <v>9300</v>
      </c>
      <c r="H226" s="1405" t="s">
        <v>8173</v>
      </c>
      <c r="I226" s="1381">
        <v>50</v>
      </c>
      <c r="J226" s="1378" t="e">
        <f t="shared" si="8"/>
        <v>#REF!</v>
      </c>
      <c r="K226" s="1382" t="e">
        <f>M226*#REF!</f>
        <v>#REF!</v>
      </c>
      <c r="L226" s="1382"/>
      <c r="M226" s="1383" t="e">
        <f>O226*#REF!*I226+1.5</f>
        <v>#REF!</v>
      </c>
      <c r="N226" s="1359"/>
      <c r="O226" s="1296">
        <v>0.23</v>
      </c>
    </row>
    <row r="227" spans="1:17" hidden="1">
      <c r="A227" s="1405">
        <v>0</v>
      </c>
      <c r="B227" s="1374" t="s">
        <v>8616</v>
      </c>
      <c r="C227" s="1375" t="s">
        <v>1590</v>
      </c>
      <c r="D227" s="1380" t="s">
        <v>1591</v>
      </c>
      <c r="E227" s="1417"/>
      <c r="F227" s="1417"/>
      <c r="G227" s="1377"/>
      <c r="H227" s="1405" t="s">
        <v>8173</v>
      </c>
      <c r="I227" s="1377">
        <v>25</v>
      </c>
      <c r="J227" s="1378" t="e">
        <f t="shared" si="8"/>
        <v>#REF!</v>
      </c>
      <c r="K227" s="543" t="e">
        <f>#REF!*#REF!+15</f>
        <v>#REF!</v>
      </c>
      <c r="L227" s="543"/>
      <c r="M227" s="1383"/>
      <c r="N227" s="1359"/>
      <c r="O227" s="1360">
        <v>0.32</v>
      </c>
    </row>
    <row r="228" spans="1:17" hidden="1">
      <c r="A228" s="1405">
        <v>0</v>
      </c>
      <c r="B228" s="593" t="s">
        <v>8622</v>
      </c>
      <c r="C228" s="1374" t="s">
        <v>1592</v>
      </c>
      <c r="D228" s="1380" t="s">
        <v>1563</v>
      </c>
      <c r="E228" s="593" t="s">
        <v>1571</v>
      </c>
      <c r="F228" s="593"/>
      <c r="G228" s="595"/>
      <c r="H228" s="1377" t="s">
        <v>6690</v>
      </c>
      <c r="I228" s="1381">
        <v>25</v>
      </c>
      <c r="J228" s="1378" t="e">
        <f t="shared" si="8"/>
        <v>#REF!</v>
      </c>
      <c r="K228" s="1382" t="e">
        <f>#REF!*#REF!</f>
        <v>#REF!</v>
      </c>
      <c r="L228" s="1382"/>
      <c r="M228" s="1383"/>
      <c r="N228" s="1359"/>
      <c r="O228" s="1296">
        <v>0.3</v>
      </c>
    </row>
    <row r="229" spans="1:17" hidden="1">
      <c r="A229" s="1405">
        <v>0</v>
      </c>
      <c r="B229" s="593" t="s">
        <v>8626</v>
      </c>
      <c r="C229" s="1374" t="s">
        <v>1593</v>
      </c>
      <c r="D229" s="1380" t="s">
        <v>1563</v>
      </c>
      <c r="E229" s="593" t="s">
        <v>1594</v>
      </c>
      <c r="F229" s="593"/>
      <c r="G229" s="595" t="s">
        <v>9300</v>
      </c>
      <c r="H229" s="1405" t="s">
        <v>6690</v>
      </c>
      <c r="I229" s="1381">
        <v>40</v>
      </c>
      <c r="J229" s="1378" t="e">
        <f t="shared" si="8"/>
        <v>#REF!</v>
      </c>
      <c r="K229" s="1382" t="e">
        <f>M229*#REF!</f>
        <v>#REF!</v>
      </c>
      <c r="L229" s="1382"/>
      <c r="M229" s="1383" t="e">
        <f>O229*#REF!*I229+1.5</f>
        <v>#REF!</v>
      </c>
      <c r="N229" s="1359"/>
      <c r="O229" s="1296">
        <v>0.28999999999999998</v>
      </c>
    </row>
    <row r="230" spans="1:17" hidden="1">
      <c r="A230" s="1405">
        <v>0</v>
      </c>
      <c r="B230" s="593" t="s">
        <v>8626</v>
      </c>
      <c r="C230" s="1374" t="s">
        <v>1595</v>
      </c>
      <c r="D230" s="1380" t="s">
        <v>1589</v>
      </c>
      <c r="E230" s="593" t="s">
        <v>1594</v>
      </c>
      <c r="F230" s="593"/>
      <c r="G230" s="595" t="s">
        <v>9300</v>
      </c>
      <c r="H230" s="1405" t="s">
        <v>6690</v>
      </c>
      <c r="I230" s="1381">
        <v>40</v>
      </c>
      <c r="J230" s="1378" t="e">
        <f t="shared" si="8"/>
        <v>#REF!</v>
      </c>
      <c r="K230" s="1382" t="e">
        <f>M230*#REF!</f>
        <v>#REF!</v>
      </c>
      <c r="L230" s="1382"/>
      <c r="M230" s="1383" t="e">
        <f>O230*#REF!*I230+1.5</f>
        <v>#REF!</v>
      </c>
      <c r="N230" s="1359"/>
      <c r="O230" s="1296">
        <v>0.32</v>
      </c>
    </row>
    <row r="231" spans="1:17" hidden="1">
      <c r="A231" s="1405">
        <v>0</v>
      </c>
      <c r="B231" s="1374" t="s">
        <v>8616</v>
      </c>
      <c r="C231" s="1375" t="s">
        <v>1596</v>
      </c>
      <c r="D231" s="1380" t="s">
        <v>1550</v>
      </c>
      <c r="E231" s="1419" t="s">
        <v>9286</v>
      </c>
      <c r="F231" s="1419"/>
      <c r="G231" s="1389"/>
      <c r="H231" s="1405" t="s">
        <v>6690</v>
      </c>
      <c r="I231" s="1377">
        <v>25</v>
      </c>
      <c r="J231" s="1378" t="e">
        <f t="shared" si="8"/>
        <v>#REF!</v>
      </c>
      <c r="K231" s="543" t="e">
        <f>#REF!*#REF!+15</f>
        <v>#REF!</v>
      </c>
      <c r="L231" s="543"/>
      <c r="M231" s="1383"/>
      <c r="N231" s="1359"/>
      <c r="O231" s="1360">
        <v>0.52</v>
      </c>
    </row>
    <row r="232" spans="1:17" ht="25.5">
      <c r="A232" s="1405">
        <v>1</v>
      </c>
      <c r="B232" s="144" t="s">
        <v>8625</v>
      </c>
      <c r="C232" s="1407" t="s">
        <v>1597</v>
      </c>
      <c r="D232" s="1432" t="s">
        <v>1561</v>
      </c>
      <c r="E232" s="594" t="s">
        <v>1598</v>
      </c>
      <c r="F232" s="1388" t="s">
        <v>1599</v>
      </c>
      <c r="G232" s="136"/>
      <c r="H232" s="600" t="s">
        <v>6690</v>
      </c>
      <c r="I232" s="1389">
        <v>30</v>
      </c>
      <c r="J232" s="1390" t="e">
        <f t="shared" si="8"/>
        <v>#REF!</v>
      </c>
      <c r="K232" s="1391" t="e">
        <f>M232*#REF!</f>
        <v>#REF!</v>
      </c>
      <c r="L232" s="1449"/>
      <c r="M232" s="608" t="e">
        <f>P232*#REF!+0.5</f>
        <v>#REF!</v>
      </c>
      <c r="N232" s="544"/>
      <c r="O232" s="1296">
        <v>16.28</v>
      </c>
      <c r="P232" s="261">
        <v>17.11</v>
      </c>
      <c r="Q232" s="1297">
        <v>15.72</v>
      </c>
    </row>
    <row r="233" spans="1:17" hidden="1">
      <c r="A233" s="1405">
        <v>0</v>
      </c>
      <c r="B233" s="144" t="s">
        <v>8616</v>
      </c>
      <c r="C233" s="1407" t="s">
        <v>1600</v>
      </c>
      <c r="D233" s="1388" t="s">
        <v>1601</v>
      </c>
      <c r="E233" s="1355"/>
      <c r="F233" s="1355"/>
      <c r="G233" s="1356"/>
      <c r="H233" s="143" t="s">
        <v>6690</v>
      </c>
      <c r="I233" s="1389">
        <v>25</v>
      </c>
      <c r="J233" s="1390" t="e">
        <f t="shared" ref="J233:J247" si="9">K233/I233</f>
        <v>#REF!</v>
      </c>
      <c r="K233" s="543" t="e">
        <f>#REF!*#REF!+15</f>
        <v>#REF!</v>
      </c>
      <c r="L233" s="543"/>
      <c r="M233" s="1438"/>
      <c r="N233" s="1359"/>
      <c r="O233" s="1360">
        <v>1.38</v>
      </c>
    </row>
    <row r="234" spans="1:17" hidden="1">
      <c r="A234" s="1405">
        <v>0</v>
      </c>
      <c r="B234" s="137" t="s">
        <v>8616</v>
      </c>
      <c r="C234" s="1353" t="s">
        <v>1602</v>
      </c>
      <c r="D234" s="1354" t="s">
        <v>1603</v>
      </c>
      <c r="E234" s="1355"/>
      <c r="F234" s="1355"/>
      <c r="G234" s="1356"/>
      <c r="H234" s="136" t="s">
        <v>8173</v>
      </c>
      <c r="I234" s="1356">
        <v>25</v>
      </c>
      <c r="J234" s="1357" t="e">
        <f t="shared" si="9"/>
        <v>#REF!</v>
      </c>
      <c r="K234" s="543" t="e">
        <f>#REF!*#REF!+15</f>
        <v>#REF!</v>
      </c>
      <c r="L234" s="543"/>
      <c r="M234" s="1358"/>
      <c r="N234" s="1359"/>
      <c r="O234" s="1360">
        <v>0.59</v>
      </c>
    </row>
    <row r="235" spans="1:17" hidden="1">
      <c r="A235" s="1405">
        <v>0</v>
      </c>
      <c r="B235" s="137" t="s">
        <v>8616</v>
      </c>
      <c r="C235" s="1353" t="s">
        <v>1604</v>
      </c>
      <c r="D235" s="1354" t="s">
        <v>1605</v>
      </c>
      <c r="E235" s="1355"/>
      <c r="F235" s="1355"/>
      <c r="G235" s="1356"/>
      <c r="H235" s="136" t="s">
        <v>8173</v>
      </c>
      <c r="I235" s="1356">
        <v>25</v>
      </c>
      <c r="J235" s="1357" t="e">
        <f t="shared" si="9"/>
        <v>#REF!</v>
      </c>
      <c r="K235" s="543" t="e">
        <f>#REF!*#REF!+15</f>
        <v>#REF!</v>
      </c>
      <c r="L235" s="543"/>
      <c r="M235" s="1358"/>
      <c r="N235" s="1359"/>
      <c r="O235" s="1360">
        <v>0.55000000000000004</v>
      </c>
    </row>
    <row r="236" spans="1:17" hidden="1">
      <c r="A236" s="1405">
        <v>0</v>
      </c>
      <c r="B236" s="137" t="s">
        <v>8616</v>
      </c>
      <c r="C236" s="1353" t="s">
        <v>1606</v>
      </c>
      <c r="D236" s="1354" t="s">
        <v>1605</v>
      </c>
      <c r="E236" s="1355"/>
      <c r="F236" s="1355"/>
      <c r="G236" s="1356"/>
      <c r="H236" s="136" t="s">
        <v>6690</v>
      </c>
      <c r="I236" s="1356">
        <v>25</v>
      </c>
      <c r="J236" s="1357" t="e">
        <f t="shared" si="9"/>
        <v>#REF!</v>
      </c>
      <c r="K236" s="543" t="e">
        <f>#REF!*#REF!+15</f>
        <v>#REF!</v>
      </c>
      <c r="L236" s="543"/>
      <c r="M236" s="1358"/>
      <c r="N236" s="1359"/>
      <c r="O236" s="1360">
        <v>0.94</v>
      </c>
    </row>
    <row r="237" spans="1:17" hidden="1">
      <c r="A237" s="1405">
        <v>0</v>
      </c>
      <c r="B237" s="614" t="s">
        <v>8626</v>
      </c>
      <c r="C237" s="140" t="s">
        <v>1607</v>
      </c>
      <c r="D237" s="1467" t="s">
        <v>1608</v>
      </c>
      <c r="E237" s="614" t="s">
        <v>1609</v>
      </c>
      <c r="F237" s="614" t="s">
        <v>1610</v>
      </c>
      <c r="G237" s="604"/>
      <c r="H237" s="139" t="s">
        <v>8173</v>
      </c>
      <c r="I237" s="1322">
        <v>50</v>
      </c>
      <c r="J237" s="1371" t="e">
        <f t="shared" si="9"/>
        <v>#REF!</v>
      </c>
      <c r="K237" s="1396" t="e">
        <f>M237*#REF!</f>
        <v>#REF!</v>
      </c>
      <c r="L237" s="1382"/>
      <c r="M237" s="1383" t="e">
        <f>O237*#REF!*I237+1.5</f>
        <v>#REF!</v>
      </c>
      <c r="N237" s="1359"/>
      <c r="O237" s="1296">
        <v>0.52</v>
      </c>
    </row>
    <row r="238" spans="1:17" hidden="1">
      <c r="A238" s="1405">
        <v>0</v>
      </c>
      <c r="B238" s="1374" t="s">
        <v>8616</v>
      </c>
      <c r="C238" s="1375" t="s">
        <v>1611</v>
      </c>
      <c r="D238" s="1380" t="s">
        <v>1608</v>
      </c>
      <c r="E238" s="593"/>
      <c r="F238" s="593" t="s">
        <v>1610</v>
      </c>
      <c r="G238" s="1377"/>
      <c r="H238" s="1405" t="s">
        <v>8173</v>
      </c>
      <c r="I238" s="1377">
        <v>25</v>
      </c>
      <c r="J238" s="1378" t="e">
        <f t="shared" si="9"/>
        <v>#REF!</v>
      </c>
      <c r="K238" s="543" t="e">
        <f>#REF!*#REF!+15</f>
        <v>#REF!</v>
      </c>
      <c r="L238" s="543"/>
      <c r="M238" s="1383"/>
      <c r="N238" s="1359"/>
      <c r="O238" s="1360">
        <v>0.55000000000000004</v>
      </c>
    </row>
    <row r="239" spans="1:17" hidden="1">
      <c r="A239" s="259">
        <v>0</v>
      </c>
      <c r="B239" s="614" t="s">
        <v>8626</v>
      </c>
      <c r="C239" s="140" t="s">
        <v>1612</v>
      </c>
      <c r="D239" s="1467" t="s">
        <v>1608</v>
      </c>
      <c r="E239" s="614" t="s">
        <v>1609</v>
      </c>
      <c r="F239" s="614" t="s">
        <v>1610</v>
      </c>
      <c r="G239" s="604"/>
      <c r="H239" s="139" t="s">
        <v>6690</v>
      </c>
      <c r="I239" s="1322">
        <v>20</v>
      </c>
      <c r="J239" s="1371" t="e">
        <f t="shared" si="9"/>
        <v>#REF!</v>
      </c>
      <c r="K239" s="1396" t="e">
        <f>M239*#REF!</f>
        <v>#REF!</v>
      </c>
      <c r="L239" s="1382"/>
      <c r="M239" s="1383" t="e">
        <f>O239*#REF!*I239+1.5</f>
        <v>#REF!</v>
      </c>
      <c r="N239" s="1359"/>
      <c r="O239" s="1296">
        <v>0.49</v>
      </c>
    </row>
    <row r="240" spans="1:17" hidden="1">
      <c r="A240" s="1405">
        <v>0</v>
      </c>
      <c r="B240" s="1374" t="s">
        <v>8616</v>
      </c>
      <c r="C240" s="1375" t="s">
        <v>1613</v>
      </c>
      <c r="D240" s="1380" t="s">
        <v>1608</v>
      </c>
      <c r="E240" s="593" t="s">
        <v>1614</v>
      </c>
      <c r="F240" s="593" t="s">
        <v>1610</v>
      </c>
      <c r="G240" s="1377"/>
      <c r="H240" s="1405" t="s">
        <v>8173</v>
      </c>
      <c r="I240" s="1377">
        <v>25</v>
      </c>
      <c r="J240" s="1378" t="e">
        <f t="shared" si="9"/>
        <v>#REF!</v>
      </c>
      <c r="K240" s="543" t="e">
        <f>#REF!*#REF!+15</f>
        <v>#REF!</v>
      </c>
      <c r="L240" s="543"/>
      <c r="M240" s="1383"/>
      <c r="N240" s="1359"/>
      <c r="O240" s="1360">
        <v>0.59</v>
      </c>
    </row>
    <row r="241" spans="1:17" hidden="1">
      <c r="A241" s="1405">
        <v>0</v>
      </c>
      <c r="B241" s="593" t="s">
        <v>8622</v>
      </c>
      <c r="C241" s="1374" t="s">
        <v>1615</v>
      </c>
      <c r="D241" s="1380" t="s">
        <v>1608</v>
      </c>
      <c r="E241" s="593" t="s">
        <v>1609</v>
      </c>
      <c r="F241" s="593" t="s">
        <v>1610</v>
      </c>
      <c r="G241" s="595"/>
      <c r="H241" s="1405" t="s">
        <v>6690</v>
      </c>
      <c r="I241" s="1381">
        <v>25</v>
      </c>
      <c r="J241" s="1378" t="e">
        <f t="shared" si="9"/>
        <v>#REF!</v>
      </c>
      <c r="K241" s="1382" t="e">
        <f>#REF!*#REF!</f>
        <v>#REF!</v>
      </c>
      <c r="L241" s="1382"/>
      <c r="M241" s="1383"/>
      <c r="N241" s="1359"/>
      <c r="O241" s="1296">
        <v>0.48</v>
      </c>
    </row>
    <row r="242" spans="1:17" hidden="1">
      <c r="A242" s="259">
        <v>0</v>
      </c>
      <c r="B242" s="597" t="s">
        <v>8626</v>
      </c>
      <c r="C242" s="144" t="s">
        <v>1616</v>
      </c>
      <c r="D242" s="1388" t="s">
        <v>1617</v>
      </c>
      <c r="E242" s="597" t="s">
        <v>1614</v>
      </c>
      <c r="F242" s="597" t="s">
        <v>1618</v>
      </c>
      <c r="G242" s="600"/>
      <c r="H242" s="143" t="s">
        <v>8173</v>
      </c>
      <c r="I242" s="1329">
        <v>50</v>
      </c>
      <c r="J242" s="1390" t="e">
        <f t="shared" si="9"/>
        <v>#REF!</v>
      </c>
      <c r="K242" s="1391" t="e">
        <f>M242*#REF!</f>
        <v>#REF!</v>
      </c>
      <c r="L242" s="1382"/>
      <c r="M242" s="1383" t="e">
        <f>O242*#REF!*I242+1.5</f>
        <v>#REF!</v>
      </c>
      <c r="N242" s="1359"/>
      <c r="O242" s="1296">
        <v>0.59</v>
      </c>
    </row>
    <row r="243" spans="1:17" hidden="1">
      <c r="A243" s="1405">
        <v>0</v>
      </c>
      <c r="B243" s="1374" t="s">
        <v>8616</v>
      </c>
      <c r="C243" s="1375" t="s">
        <v>1619</v>
      </c>
      <c r="D243" s="1380" t="s">
        <v>1608</v>
      </c>
      <c r="E243" s="1417"/>
      <c r="F243" s="1417"/>
      <c r="G243" s="1377"/>
      <c r="H243" s="1405" t="s">
        <v>6690</v>
      </c>
      <c r="I243" s="1377">
        <v>25</v>
      </c>
      <c r="J243" s="1378" t="e">
        <f t="shared" si="9"/>
        <v>#REF!</v>
      </c>
      <c r="K243" s="543" t="e">
        <f>#REF!*#REF!+15</f>
        <v>#REF!</v>
      </c>
      <c r="L243" s="543"/>
      <c r="M243" s="1383"/>
      <c r="N243" s="1359"/>
      <c r="O243" s="1360">
        <v>0.94</v>
      </c>
    </row>
    <row r="244" spans="1:17">
      <c r="A244" s="1405">
        <v>1</v>
      </c>
      <c r="B244" s="140" t="s">
        <v>8625</v>
      </c>
      <c r="C244" s="1368" t="s">
        <v>1620</v>
      </c>
      <c r="D244" s="1428" t="s">
        <v>1608</v>
      </c>
      <c r="E244" s="1380" t="s">
        <v>1621</v>
      </c>
      <c r="F244" s="1467" t="s">
        <v>1622</v>
      </c>
      <c r="G244" s="1377"/>
      <c r="H244" s="139" t="s">
        <v>6690</v>
      </c>
      <c r="I244" s="1370">
        <v>30</v>
      </c>
      <c r="J244" s="1371" t="e">
        <f t="shared" si="9"/>
        <v>#REF!</v>
      </c>
      <c r="K244" s="1396" t="e">
        <f>M244*#REF!</f>
        <v>#REF!</v>
      </c>
      <c r="L244" s="1431"/>
      <c r="M244" s="607" t="e">
        <f>P244*#REF!+0.5</f>
        <v>#REF!</v>
      </c>
      <c r="N244" s="544"/>
      <c r="O244" s="1296">
        <v>17.97</v>
      </c>
      <c r="P244" s="261">
        <v>18.84</v>
      </c>
      <c r="Q244" s="1297">
        <v>17.38</v>
      </c>
    </row>
    <row r="245" spans="1:17" ht="25.5">
      <c r="A245" s="136">
        <v>1</v>
      </c>
      <c r="B245" s="144" t="s">
        <v>8625</v>
      </c>
      <c r="C245" s="1407" t="s">
        <v>1623</v>
      </c>
      <c r="D245" s="1432" t="s">
        <v>1617</v>
      </c>
      <c r="E245" s="1380" t="s">
        <v>1624</v>
      </c>
      <c r="F245" s="1388" t="s">
        <v>1625</v>
      </c>
      <c r="G245" s="1405"/>
      <c r="H245" s="600" t="s">
        <v>6690</v>
      </c>
      <c r="I245" s="1389">
        <v>30</v>
      </c>
      <c r="J245" s="1390" t="e">
        <f t="shared" si="9"/>
        <v>#REF!</v>
      </c>
      <c r="K245" s="1391" t="e">
        <f>M245*#REF!</f>
        <v>#REF!</v>
      </c>
      <c r="L245" s="1449"/>
      <c r="M245" s="609" t="e">
        <f>P245*#REF!+0.5</f>
        <v>#REF!</v>
      </c>
      <c r="N245" s="544"/>
      <c r="O245" s="1296">
        <v>21.1</v>
      </c>
      <c r="P245" s="261">
        <v>22.07</v>
      </c>
      <c r="Q245" s="1297">
        <v>20.440000000000001</v>
      </c>
    </row>
    <row r="246" spans="1:17" hidden="1">
      <c r="A246" s="1405">
        <v>0</v>
      </c>
      <c r="B246" s="593" t="s">
        <v>8626</v>
      </c>
      <c r="C246" s="1374" t="s">
        <v>1626</v>
      </c>
      <c r="D246" s="1380" t="s">
        <v>1608</v>
      </c>
      <c r="E246" s="593" t="s">
        <v>1627</v>
      </c>
      <c r="F246" s="593"/>
      <c r="G246" s="595"/>
      <c r="H246" s="1405" t="s">
        <v>6690</v>
      </c>
      <c r="I246" s="1381">
        <v>40</v>
      </c>
      <c r="J246" s="1378" t="e">
        <f t="shared" si="9"/>
        <v>#REF!</v>
      </c>
      <c r="K246" s="1382" t="e">
        <f>M246*#REF!</f>
        <v>#REF!</v>
      </c>
      <c r="L246" s="1382"/>
      <c r="M246" s="1383" t="e">
        <f>O246*#REF!*I246+1.5</f>
        <v>#REF!</v>
      </c>
      <c r="N246" s="1359"/>
      <c r="O246" s="1296">
        <v>0.78</v>
      </c>
    </row>
    <row r="247" spans="1:17" hidden="1">
      <c r="A247" s="1405">
        <v>0</v>
      </c>
      <c r="B247" s="597" t="s">
        <v>8626</v>
      </c>
      <c r="C247" s="144" t="s">
        <v>1628</v>
      </c>
      <c r="D247" s="1388" t="s">
        <v>1617</v>
      </c>
      <c r="E247" s="597" t="s">
        <v>1627</v>
      </c>
      <c r="F247" s="597"/>
      <c r="G247" s="600"/>
      <c r="H247" s="143" t="s">
        <v>6690</v>
      </c>
      <c r="I247" s="1329">
        <v>40</v>
      </c>
      <c r="J247" s="1390" t="e">
        <f t="shared" si="9"/>
        <v>#REF!</v>
      </c>
      <c r="K247" s="1382" t="e">
        <f>M247*#REF!</f>
        <v>#REF!</v>
      </c>
      <c r="L247" s="1382"/>
      <c r="M247" s="1383" t="e">
        <f>O247*#REF!*I247+1.5</f>
        <v>#REF!</v>
      </c>
      <c r="N247" s="1359"/>
      <c r="O247" s="1296">
        <v>0.84</v>
      </c>
    </row>
    <row r="248" spans="1:17">
      <c r="B248" s="540"/>
      <c r="D248" s="1361"/>
      <c r="E248" s="540"/>
      <c r="F248" s="540"/>
      <c r="G248" s="541"/>
      <c r="I248" s="1315"/>
    </row>
    <row r="250" spans="1:17" ht="23.25">
      <c r="A250" s="88" t="s">
        <v>8692</v>
      </c>
      <c r="B250" s="2730" t="s">
        <v>1629</v>
      </c>
      <c r="C250" s="2730"/>
      <c r="D250" s="2730"/>
      <c r="E250" s="2730"/>
      <c r="F250" s="2730"/>
      <c r="G250" s="2730"/>
      <c r="H250" s="2730"/>
      <c r="I250" s="2730"/>
      <c r="J250" s="2730"/>
      <c r="K250" s="2730"/>
      <c r="L250" s="2730"/>
      <c r="M250" s="2730"/>
      <c r="N250" s="1311"/>
    </row>
    <row r="251" spans="1:17" ht="23.25" hidden="1">
      <c r="A251" s="88" t="s">
        <v>8690</v>
      </c>
      <c r="B251" s="2697" t="s">
        <v>1630</v>
      </c>
      <c r="C251" s="2697"/>
      <c r="D251" s="2697"/>
      <c r="E251" s="2697"/>
      <c r="F251" s="2697"/>
      <c r="G251" s="2697"/>
      <c r="H251" s="2697"/>
      <c r="I251" s="2697"/>
      <c r="J251" s="2697"/>
      <c r="K251" s="2697"/>
      <c r="L251" s="2697"/>
      <c r="M251" s="2697"/>
      <c r="N251" s="1367"/>
    </row>
    <row r="252" spans="1:17" ht="23.25" hidden="1">
      <c r="A252" s="88" t="s">
        <v>8690</v>
      </c>
      <c r="B252" s="2687" t="s">
        <v>1631</v>
      </c>
      <c r="C252" s="2687"/>
      <c r="D252" s="2687"/>
      <c r="E252" s="2687"/>
      <c r="F252" s="2687"/>
      <c r="G252" s="2687"/>
      <c r="H252" s="2687"/>
      <c r="I252" s="2687"/>
      <c r="J252" s="2687"/>
      <c r="K252" s="2687"/>
      <c r="L252" s="2687"/>
      <c r="M252" s="2687"/>
      <c r="N252" s="1367"/>
    </row>
    <row r="253" spans="1:17" hidden="1">
      <c r="A253" s="604">
        <v>0</v>
      </c>
      <c r="B253" s="614" t="s">
        <v>8626</v>
      </c>
      <c r="C253" s="140" t="s">
        <v>1632</v>
      </c>
      <c r="D253" s="1467" t="s">
        <v>1633</v>
      </c>
      <c r="E253" s="614" t="s">
        <v>1634</v>
      </c>
      <c r="F253" s="1467" t="s">
        <v>1633</v>
      </c>
      <c r="G253" s="1502"/>
      <c r="H253" s="139" t="s">
        <v>6690</v>
      </c>
      <c r="I253" s="1322">
        <v>25</v>
      </c>
      <c r="J253" s="1371" t="e">
        <f t="shared" ref="J253:J284" si="10">K253/I253</f>
        <v>#REF!</v>
      </c>
      <c r="K253" s="1396" t="e">
        <f>M253*#REF!</f>
        <v>#REF!</v>
      </c>
      <c r="L253" s="1382"/>
      <c r="M253" s="1383" t="e">
        <f>O253*#REF!*I253+1.5</f>
        <v>#REF!</v>
      </c>
      <c r="N253" s="1359"/>
    </row>
    <row r="254" spans="1:17" hidden="1">
      <c r="A254" s="595">
        <v>0</v>
      </c>
      <c r="B254" s="593" t="s">
        <v>8619</v>
      </c>
      <c r="C254" s="1503" t="s">
        <v>1635</v>
      </c>
      <c r="D254" s="1504" t="s">
        <v>1636</v>
      </c>
      <c r="E254" s="208" t="s">
        <v>1637</v>
      </c>
      <c r="F254" s="1380" t="s">
        <v>1638</v>
      </c>
      <c r="G254" s="1397"/>
      <c r="H254" s="595" t="s">
        <v>5402</v>
      </c>
      <c r="I254" s="1381">
        <v>60</v>
      </c>
      <c r="J254" s="1378" t="e">
        <f>K254/I254</f>
        <v>#REF!</v>
      </c>
      <c r="K254" s="1404" t="e">
        <f>M254*#REF!</f>
        <v>#REF!</v>
      </c>
      <c r="L254" s="1437"/>
      <c r="M254" s="1448">
        <v>0</v>
      </c>
      <c r="N254" s="1415"/>
      <c r="O254" s="1296">
        <v>70</v>
      </c>
    </row>
    <row r="255" spans="1:17">
      <c r="A255" s="618">
        <v>1</v>
      </c>
      <c r="B255" s="2129" t="s">
        <v>8625</v>
      </c>
      <c r="C255" s="2129" t="s">
        <v>1639</v>
      </c>
      <c r="D255" s="2130" t="s">
        <v>1633</v>
      </c>
      <c r="E255" s="594" t="s">
        <v>1637</v>
      </c>
      <c r="F255" s="1380" t="s">
        <v>1640</v>
      </c>
      <c r="G255" s="2128"/>
      <c r="H255" s="2131" t="s">
        <v>6690</v>
      </c>
      <c r="I255" s="2132">
        <v>5</v>
      </c>
      <c r="J255" s="2133" t="e">
        <f>K255/I255</f>
        <v>#REF!</v>
      </c>
      <c r="K255" s="2134" t="e">
        <f>M255*#REF!</f>
        <v>#REF!</v>
      </c>
      <c r="L255" s="2135"/>
      <c r="M255" s="2136" t="e">
        <f>P255*#REF!+0.5</f>
        <v>#REF!</v>
      </c>
      <c r="N255" s="544"/>
      <c r="O255" s="1296">
        <v>5.7</v>
      </c>
      <c r="P255" s="261">
        <v>6.79</v>
      </c>
      <c r="Q255" s="1297">
        <v>6.91</v>
      </c>
    </row>
    <row r="256" spans="1:17" hidden="1">
      <c r="A256" s="595">
        <v>0</v>
      </c>
      <c r="B256" s="597" t="s">
        <v>8619</v>
      </c>
      <c r="C256" s="1452" t="s">
        <v>1641</v>
      </c>
      <c r="D256" s="1505" t="s">
        <v>1636</v>
      </c>
      <c r="E256" s="598" t="s">
        <v>1637</v>
      </c>
      <c r="F256" s="1388" t="s">
        <v>1640</v>
      </c>
      <c r="G256" s="1506"/>
      <c r="H256" s="143" t="s">
        <v>8173</v>
      </c>
      <c r="I256" s="1329">
        <v>20</v>
      </c>
      <c r="J256" s="1390" t="e">
        <f>K256/I256</f>
        <v>#REF!</v>
      </c>
      <c r="K256" s="1393" t="e">
        <f>M256*#REF!</f>
        <v>#REF!</v>
      </c>
      <c r="L256" s="1413"/>
      <c r="M256" s="1414">
        <v>0</v>
      </c>
      <c r="N256" s="1415"/>
      <c r="O256" s="1296">
        <v>1.45</v>
      </c>
    </row>
    <row r="257" spans="1:17" hidden="1">
      <c r="A257" s="259">
        <v>0</v>
      </c>
      <c r="B257" s="614" t="s">
        <v>8626</v>
      </c>
      <c r="C257" s="140" t="s">
        <v>1642</v>
      </c>
      <c r="D257" s="1467" t="s">
        <v>1643</v>
      </c>
      <c r="E257" s="614" t="s">
        <v>1644</v>
      </c>
      <c r="F257" s="1467" t="s">
        <v>1643</v>
      </c>
      <c r="G257" s="1502"/>
      <c r="H257" s="139" t="s">
        <v>8173</v>
      </c>
      <c r="I257" s="1322">
        <v>50</v>
      </c>
      <c r="J257" s="1371" t="e">
        <f t="shared" si="10"/>
        <v>#REF!</v>
      </c>
      <c r="K257" s="1396" t="e">
        <f>M257*#REF!</f>
        <v>#REF!</v>
      </c>
      <c r="L257" s="1382"/>
      <c r="M257" s="1383" t="e">
        <f>O257*#REF!*I257+1.5</f>
        <v>#REF!</v>
      </c>
      <c r="N257" s="1359"/>
      <c r="O257" s="1296">
        <v>0.56000000000000005</v>
      </c>
    </row>
    <row r="258" spans="1:17" ht="12.75" hidden="1" customHeight="1">
      <c r="A258" s="595">
        <v>0</v>
      </c>
      <c r="B258" s="593" t="s">
        <v>8622</v>
      </c>
      <c r="C258" s="1392" t="s">
        <v>1645</v>
      </c>
      <c r="D258" s="1380" t="s">
        <v>1646</v>
      </c>
      <c r="E258" s="593" t="s">
        <v>1647</v>
      </c>
      <c r="F258" s="1380" t="s">
        <v>1646</v>
      </c>
      <c r="G258" s="1397"/>
      <c r="H258" s="1381" t="s">
        <v>6690</v>
      </c>
      <c r="I258" s="1398">
        <v>25</v>
      </c>
      <c r="J258" s="1455" t="e">
        <f t="shared" si="10"/>
        <v>#REF!</v>
      </c>
      <c r="K258" s="613" t="e">
        <f>#REF!*#REF!</f>
        <v>#REF!</v>
      </c>
      <c r="L258" s="613"/>
      <c r="M258" s="1406"/>
      <c r="N258" s="1316"/>
      <c r="O258" s="1296">
        <v>0.72</v>
      </c>
    </row>
    <row r="259" spans="1:17" hidden="1">
      <c r="A259" s="259">
        <v>0</v>
      </c>
      <c r="B259" s="593" t="s">
        <v>8626</v>
      </c>
      <c r="C259" s="1374" t="s">
        <v>1648</v>
      </c>
      <c r="D259" s="1380" t="s">
        <v>1643</v>
      </c>
      <c r="E259" s="593" t="s">
        <v>1644</v>
      </c>
      <c r="F259" s="1380" t="s">
        <v>1643</v>
      </c>
      <c r="G259" s="1397"/>
      <c r="H259" s="1405" t="s">
        <v>6690</v>
      </c>
      <c r="I259" s="1381">
        <v>20</v>
      </c>
      <c r="J259" s="1378" t="e">
        <f t="shared" si="10"/>
        <v>#REF!</v>
      </c>
      <c r="K259" s="1382" t="e">
        <f>M259*#REF!</f>
        <v>#REF!</v>
      </c>
      <c r="L259" s="1382"/>
      <c r="M259" s="1383" t="e">
        <f>O259*#REF!*I259+1.5</f>
        <v>#REF!</v>
      </c>
      <c r="N259" s="1359"/>
      <c r="O259" s="1296">
        <v>0.59</v>
      </c>
    </row>
    <row r="260" spans="1:17" hidden="1">
      <c r="A260" s="595">
        <v>0</v>
      </c>
      <c r="B260" s="1374" t="s">
        <v>8625</v>
      </c>
      <c r="C260" s="1375" t="s">
        <v>1649</v>
      </c>
      <c r="D260" s="1380" t="s">
        <v>1650</v>
      </c>
      <c r="E260" s="593" t="s">
        <v>1644</v>
      </c>
      <c r="F260" s="1380" t="s">
        <v>1650</v>
      </c>
      <c r="G260" s="1377"/>
      <c r="H260" s="1377" t="s">
        <v>6690</v>
      </c>
      <c r="I260" s="1377">
        <v>30</v>
      </c>
      <c r="J260" s="1378" t="e">
        <f t="shared" si="10"/>
        <v>#REF!</v>
      </c>
      <c r="K260" s="1382" t="e">
        <f>M260*#REF!</f>
        <v>#REF!</v>
      </c>
      <c r="L260" s="1382"/>
      <c r="M260" s="607" t="e">
        <f>P260*#REF!+0.5</f>
        <v>#REF!</v>
      </c>
      <c r="N260" s="544"/>
      <c r="O260" s="1296">
        <v>23.22</v>
      </c>
      <c r="P260" s="1296">
        <v>23.22</v>
      </c>
    </row>
    <row r="261" spans="1:17" hidden="1">
      <c r="A261" s="595">
        <v>0</v>
      </c>
      <c r="B261" s="593" t="s">
        <v>8622</v>
      </c>
      <c r="C261" s="1392" t="s">
        <v>1651</v>
      </c>
      <c r="D261" s="1380" t="s">
        <v>1643</v>
      </c>
      <c r="E261" s="593" t="s">
        <v>1644</v>
      </c>
      <c r="F261" s="1380" t="s">
        <v>1643</v>
      </c>
      <c r="G261" s="1397"/>
      <c r="H261" s="1381" t="s">
        <v>6690</v>
      </c>
      <c r="I261" s="1398">
        <v>25</v>
      </c>
      <c r="J261" s="1455" t="e">
        <f t="shared" si="10"/>
        <v>#REF!</v>
      </c>
      <c r="K261" s="613" t="e">
        <f>#REF!*#REF!</f>
        <v>#REF!</v>
      </c>
      <c r="L261" s="613"/>
      <c r="M261" s="1406"/>
      <c r="N261" s="1316"/>
      <c r="O261" s="1296">
        <v>1.08</v>
      </c>
    </row>
    <row r="262" spans="1:17">
      <c r="A262" s="618">
        <v>1</v>
      </c>
      <c r="B262" s="1374" t="s">
        <v>8625</v>
      </c>
      <c r="C262" s="1375" t="s">
        <v>1652</v>
      </c>
      <c r="D262" s="1436" t="s">
        <v>1650</v>
      </c>
      <c r="E262" s="594" t="s">
        <v>1653</v>
      </c>
      <c r="F262" s="1380" t="s">
        <v>1654</v>
      </c>
      <c r="G262" s="1402"/>
      <c r="H262" s="1377" t="s">
        <v>6690</v>
      </c>
      <c r="I262" s="1377">
        <v>30</v>
      </c>
      <c r="J262" s="1378" t="e">
        <f t="shared" ref="J262:J270" si="11">K262/I262</f>
        <v>#REF!</v>
      </c>
      <c r="K262" s="1382" t="e">
        <f>M262*#REF!</f>
        <v>#REF!</v>
      </c>
      <c r="L262" s="1499"/>
      <c r="M262" s="608" t="e">
        <f>P262*#REF!+0.5</f>
        <v>#REF!</v>
      </c>
      <c r="N262" s="544"/>
      <c r="O262" s="1296">
        <v>23.4</v>
      </c>
      <c r="P262" s="261">
        <v>24.45</v>
      </c>
      <c r="Q262" s="1297">
        <v>22.69</v>
      </c>
    </row>
    <row r="263" spans="1:17" hidden="1">
      <c r="A263" s="595">
        <v>0</v>
      </c>
      <c r="B263" s="593" t="s">
        <v>8619</v>
      </c>
      <c r="C263" s="1374" t="s">
        <v>1655</v>
      </c>
      <c r="D263" s="1380" t="s">
        <v>1643</v>
      </c>
      <c r="E263" s="593"/>
      <c r="F263" s="1380" t="s">
        <v>1643</v>
      </c>
      <c r="G263" s="1397"/>
      <c r="H263" s="1377" t="s">
        <v>6690</v>
      </c>
      <c r="I263" s="1381">
        <v>20</v>
      </c>
      <c r="J263" s="1378" t="e">
        <f t="shared" si="11"/>
        <v>#REF!</v>
      </c>
      <c r="K263" s="1404" t="e">
        <f>M263*#REF!</f>
        <v>#REF!</v>
      </c>
      <c r="L263" s="1404"/>
      <c r="M263" s="1379" t="e">
        <f>O263*#REF!*I263+1</f>
        <v>#REF!</v>
      </c>
      <c r="N263" s="1373"/>
      <c r="O263" s="1296">
        <v>1.6</v>
      </c>
    </row>
    <row r="264" spans="1:17" hidden="1">
      <c r="A264" s="595">
        <v>0</v>
      </c>
      <c r="B264" s="593" t="s">
        <v>8619</v>
      </c>
      <c r="C264" s="1374" t="s">
        <v>1656</v>
      </c>
      <c r="D264" s="1380" t="s">
        <v>1657</v>
      </c>
      <c r="E264" s="593"/>
      <c r="F264" s="1380" t="s">
        <v>1657</v>
      </c>
      <c r="G264" s="1397"/>
      <c r="H264" s="1377" t="s">
        <v>6690</v>
      </c>
      <c r="I264" s="1381">
        <v>10</v>
      </c>
      <c r="J264" s="1378" t="e">
        <f t="shared" si="11"/>
        <v>#REF!</v>
      </c>
      <c r="K264" s="1404" t="e">
        <f>M264*#REF!</f>
        <v>#REF!</v>
      </c>
      <c r="L264" s="1404"/>
      <c r="M264" s="1379" t="e">
        <f>O264*#REF!*I264+1</f>
        <v>#REF!</v>
      </c>
      <c r="N264" s="1373"/>
      <c r="O264" s="1296">
        <v>1.8</v>
      </c>
    </row>
    <row r="265" spans="1:17" hidden="1">
      <c r="A265" s="595">
        <v>0</v>
      </c>
      <c r="B265" s="593" t="s">
        <v>8626</v>
      </c>
      <c r="C265" s="1374" t="s">
        <v>1658</v>
      </c>
      <c r="D265" s="1380" t="s">
        <v>1643</v>
      </c>
      <c r="E265" s="593" t="s">
        <v>1644</v>
      </c>
      <c r="F265" s="1380" t="s">
        <v>1643</v>
      </c>
      <c r="G265" s="1397"/>
      <c r="H265" s="1377" t="s">
        <v>6690</v>
      </c>
      <c r="I265" s="1381">
        <v>40</v>
      </c>
      <c r="J265" s="1378" t="e">
        <f t="shared" si="11"/>
        <v>#REF!</v>
      </c>
      <c r="K265" s="1382" t="e">
        <f>M265*#REF!</f>
        <v>#REF!</v>
      </c>
      <c r="L265" s="1382"/>
      <c r="M265" s="1383" t="e">
        <f>O265*#REF!*I265+1.5</f>
        <v>#REF!</v>
      </c>
      <c r="N265" s="1359"/>
      <c r="O265" s="1296">
        <v>0.68</v>
      </c>
    </row>
    <row r="266" spans="1:17">
      <c r="A266" s="618">
        <v>1</v>
      </c>
      <c r="B266" s="1374" t="s">
        <v>8625</v>
      </c>
      <c r="C266" s="1375" t="s">
        <v>1659</v>
      </c>
      <c r="D266" s="1436" t="s">
        <v>1660</v>
      </c>
      <c r="E266" s="594" t="s">
        <v>1661</v>
      </c>
      <c r="F266" s="1380" t="s">
        <v>1662</v>
      </c>
      <c r="G266" s="1402"/>
      <c r="H266" s="1377" t="s">
        <v>6690</v>
      </c>
      <c r="I266" s="1377">
        <v>20</v>
      </c>
      <c r="J266" s="1378" t="e">
        <f t="shared" si="11"/>
        <v>#REF!</v>
      </c>
      <c r="K266" s="1382" t="e">
        <f>M266*#REF!</f>
        <v>#REF!</v>
      </c>
      <c r="L266" s="1499"/>
      <c r="M266" s="608" t="e">
        <f>P266*#REF!+0.5</f>
        <v>#REF!</v>
      </c>
      <c r="N266" s="544"/>
      <c r="O266" s="1296">
        <v>21.39</v>
      </c>
      <c r="P266" s="261">
        <v>23.01</v>
      </c>
      <c r="Q266" s="1297">
        <v>24.36</v>
      </c>
    </row>
    <row r="267" spans="1:17" hidden="1">
      <c r="A267" s="595">
        <v>0</v>
      </c>
      <c r="B267" s="1337" t="s">
        <v>8619</v>
      </c>
      <c r="C267" s="1469" t="s">
        <v>1663</v>
      </c>
      <c r="D267" s="1462" t="s">
        <v>1657</v>
      </c>
      <c r="E267" s="597"/>
      <c r="F267" s="1462" t="s">
        <v>1657</v>
      </c>
      <c r="G267" s="1507"/>
      <c r="H267" s="1508"/>
      <c r="I267" s="1342">
        <v>1</v>
      </c>
      <c r="J267" s="1471" t="e">
        <f t="shared" si="11"/>
        <v>#REF!</v>
      </c>
      <c r="K267" s="1509" t="e">
        <f>M267*#REF!</f>
        <v>#REF!</v>
      </c>
      <c r="L267" s="1509"/>
      <c r="M267" s="1510" t="e">
        <f>O267*#REF!*I267+0.5</f>
        <v>#REF!</v>
      </c>
      <c r="N267" s="1373"/>
      <c r="O267" s="1296">
        <v>2.2000000000000002</v>
      </c>
    </row>
    <row r="268" spans="1:17" hidden="1">
      <c r="A268" s="595">
        <v>0</v>
      </c>
      <c r="B268" s="1511" t="s">
        <v>8616</v>
      </c>
      <c r="C268" s="1512" t="s">
        <v>1664</v>
      </c>
      <c r="D268" s="1513" t="s">
        <v>1646</v>
      </c>
      <c r="E268" s="593"/>
      <c r="F268" s="1513" t="s">
        <v>1646</v>
      </c>
      <c r="G268" s="1466"/>
      <c r="H268" s="1466" t="s">
        <v>6690</v>
      </c>
      <c r="I268" s="1466">
        <v>25</v>
      </c>
      <c r="J268" s="1514" t="e">
        <f t="shared" si="11"/>
        <v>#REF!</v>
      </c>
      <c r="K268" s="543" t="e">
        <f>#REF!*#REF!+15</f>
        <v>#REF!</v>
      </c>
      <c r="L268" s="543"/>
      <c r="M268" s="1515"/>
      <c r="N268" s="1359"/>
      <c r="O268" s="1516">
        <v>1.46</v>
      </c>
    </row>
    <row r="269" spans="1:17" hidden="1">
      <c r="A269" s="595">
        <v>0</v>
      </c>
      <c r="B269" s="140" t="s">
        <v>8616</v>
      </c>
      <c r="C269" s="1368" t="s">
        <v>1665</v>
      </c>
      <c r="D269" s="1467" t="s">
        <v>1643</v>
      </c>
      <c r="E269" s="593"/>
      <c r="F269" s="1467" t="s">
        <v>1643</v>
      </c>
      <c r="G269" s="1370"/>
      <c r="H269" s="1370" t="s">
        <v>6690</v>
      </c>
      <c r="I269" s="1370">
        <v>25</v>
      </c>
      <c r="J269" s="1371" t="e">
        <f t="shared" si="11"/>
        <v>#REF!</v>
      </c>
      <c r="K269" s="543" t="e">
        <f>#REF!*#REF!+15</f>
        <v>#REF!</v>
      </c>
      <c r="L269" s="543"/>
      <c r="M269" s="1461"/>
      <c r="N269" s="1359"/>
      <c r="O269" s="1516">
        <v>39</v>
      </c>
    </row>
    <row r="270" spans="1:17" hidden="1">
      <c r="A270" s="618">
        <v>0</v>
      </c>
      <c r="B270" s="593" t="s">
        <v>8619</v>
      </c>
      <c r="C270" s="1374" t="s">
        <v>1666</v>
      </c>
      <c r="D270" s="1380" t="s">
        <v>1667</v>
      </c>
      <c r="E270" s="594" t="s">
        <v>1668</v>
      </c>
      <c r="F270" s="1380" t="s">
        <v>1669</v>
      </c>
      <c r="G270" s="1517"/>
      <c r="H270" s="1377" t="s">
        <v>6690</v>
      </c>
      <c r="I270" s="1381">
        <v>45</v>
      </c>
      <c r="J270" s="1378" t="e">
        <f t="shared" si="11"/>
        <v>#REF!</v>
      </c>
      <c r="K270" s="1404" t="e">
        <f>M270*#REF!</f>
        <v>#REF!</v>
      </c>
      <c r="L270" s="1437"/>
      <c r="M270" s="1414" t="e">
        <f>P270*#REF!+1.5</f>
        <v>#REF!</v>
      </c>
      <c r="N270" s="1415"/>
      <c r="O270" s="1296">
        <v>52</v>
      </c>
      <c r="P270" s="261">
        <v>50</v>
      </c>
    </row>
    <row r="271" spans="1:17" hidden="1">
      <c r="A271" s="595">
        <v>0</v>
      </c>
      <c r="B271" s="597" t="s">
        <v>8626</v>
      </c>
      <c r="C271" s="144" t="s">
        <v>1670</v>
      </c>
      <c r="D271" s="1388" t="s">
        <v>1660</v>
      </c>
      <c r="E271" s="593" t="s">
        <v>1671</v>
      </c>
      <c r="F271" s="1388" t="s">
        <v>1660</v>
      </c>
      <c r="G271" s="1506"/>
      <c r="H271" s="143" t="s">
        <v>6690</v>
      </c>
      <c r="I271" s="1329">
        <v>20</v>
      </c>
      <c r="J271" s="1390" t="e">
        <f t="shared" si="10"/>
        <v>#REF!</v>
      </c>
      <c r="K271" s="1391" t="e">
        <f>#REF!*#REF!</f>
        <v>#REF!</v>
      </c>
      <c r="L271" s="1382"/>
      <c r="M271" s="1383" t="e">
        <f>O271*#REF!*I271+1.5</f>
        <v>#REF!</v>
      </c>
      <c r="N271" s="1359"/>
      <c r="O271" s="1296">
        <v>2</v>
      </c>
    </row>
    <row r="272" spans="1:17" hidden="1">
      <c r="A272" s="595">
        <v>0</v>
      </c>
      <c r="B272" s="137" t="s">
        <v>8616</v>
      </c>
      <c r="C272" s="1353" t="s">
        <v>1672</v>
      </c>
      <c r="D272" s="1354" t="s">
        <v>1660</v>
      </c>
      <c r="E272" s="593"/>
      <c r="F272" s="1354" t="s">
        <v>1660</v>
      </c>
      <c r="G272" s="1356"/>
      <c r="H272" s="1356" t="s">
        <v>6690</v>
      </c>
      <c r="I272" s="1356">
        <v>25</v>
      </c>
      <c r="J272" s="1357" t="e">
        <f t="shared" si="10"/>
        <v>#REF!</v>
      </c>
      <c r="K272" s="543" t="e">
        <f>#REF!*#REF!+15</f>
        <v>#REF!</v>
      </c>
      <c r="L272" s="543"/>
      <c r="M272" s="1358"/>
      <c r="N272" s="1359"/>
      <c r="O272" s="1360">
        <v>3</v>
      </c>
    </row>
    <row r="273" spans="1:17" hidden="1">
      <c r="A273" s="595">
        <v>0</v>
      </c>
      <c r="B273" s="140" t="s">
        <v>8616</v>
      </c>
      <c r="C273" s="1368" t="s">
        <v>1673</v>
      </c>
      <c r="D273" s="1467" t="s">
        <v>1674</v>
      </c>
      <c r="E273" s="614" t="s">
        <v>1675</v>
      </c>
      <c r="F273" s="1467" t="s">
        <v>1674</v>
      </c>
      <c r="G273" s="1370"/>
      <c r="H273" s="139" t="s">
        <v>8173</v>
      </c>
      <c r="I273" s="1370">
        <v>25</v>
      </c>
      <c r="J273" s="1371" t="e">
        <f t="shared" si="10"/>
        <v>#REF!</v>
      </c>
      <c r="K273" s="543" t="e">
        <f>#REF!*#REF!+15</f>
        <v>#REF!</v>
      </c>
      <c r="L273" s="543"/>
      <c r="M273" s="1461"/>
      <c r="N273" s="1359"/>
      <c r="O273" s="1360">
        <v>0.68799999999999994</v>
      </c>
    </row>
    <row r="274" spans="1:17" hidden="1">
      <c r="A274" s="595">
        <v>0</v>
      </c>
      <c r="B274" s="144" t="s">
        <v>8616</v>
      </c>
      <c r="C274" s="1407" t="s">
        <v>1676</v>
      </c>
      <c r="D274" s="1388" t="s">
        <v>1674</v>
      </c>
      <c r="E274" s="597" t="s">
        <v>1675</v>
      </c>
      <c r="F274" s="1388" t="s">
        <v>1674</v>
      </c>
      <c r="G274" s="1389"/>
      <c r="H274" s="1389" t="s">
        <v>6690</v>
      </c>
      <c r="I274" s="1389">
        <v>25</v>
      </c>
      <c r="J274" s="1390" t="e">
        <f t="shared" si="10"/>
        <v>#REF!</v>
      </c>
      <c r="K274" s="543" t="e">
        <f>#REF!*#REF!+15</f>
        <v>#REF!</v>
      </c>
      <c r="L274" s="543"/>
      <c r="M274" s="1438"/>
      <c r="N274" s="1359"/>
      <c r="O274" s="1360">
        <v>1.3520000000000001</v>
      </c>
    </row>
    <row r="275" spans="1:17" hidden="1">
      <c r="A275" s="595">
        <v>0</v>
      </c>
      <c r="B275" s="256" t="s">
        <v>8619</v>
      </c>
      <c r="C275" s="1353" t="s">
        <v>1677</v>
      </c>
      <c r="D275" s="1354" t="s">
        <v>1678</v>
      </c>
      <c r="E275" s="202" t="s">
        <v>1679</v>
      </c>
      <c r="F275" s="1354" t="s">
        <v>1680</v>
      </c>
      <c r="G275" s="1356"/>
      <c r="H275" s="259" t="s">
        <v>5402</v>
      </c>
      <c r="I275" s="1356">
        <v>120</v>
      </c>
      <c r="J275" s="1357" t="e">
        <f t="shared" si="10"/>
        <v>#REF!</v>
      </c>
      <c r="K275" s="1386" t="e">
        <f>M275*#REF!</f>
        <v>#REF!</v>
      </c>
      <c r="L275" s="1387"/>
      <c r="M275" s="1448">
        <v>0</v>
      </c>
      <c r="N275" s="1415"/>
      <c r="O275" s="1296">
        <v>70</v>
      </c>
    </row>
    <row r="276" spans="1:17" hidden="1">
      <c r="A276" s="595">
        <v>0</v>
      </c>
      <c r="B276" s="256" t="s">
        <v>8619</v>
      </c>
      <c r="C276" s="1353" t="s">
        <v>1681</v>
      </c>
      <c r="D276" s="1385" t="s">
        <v>1682</v>
      </c>
      <c r="E276" s="258" t="s">
        <v>1683</v>
      </c>
      <c r="F276" s="1354" t="s">
        <v>1684</v>
      </c>
      <c r="G276" s="1356"/>
      <c r="H276" s="259" t="s">
        <v>5402</v>
      </c>
      <c r="I276" s="1356">
        <v>32</v>
      </c>
      <c r="J276" s="1357" t="e">
        <f t="shared" si="10"/>
        <v>#REF!</v>
      </c>
      <c r="K276" s="1386" t="e">
        <f>M276*#REF!</f>
        <v>#REF!</v>
      </c>
      <c r="L276" s="1387"/>
      <c r="M276" s="1448" t="e">
        <f>P276*#REF!+1.5</f>
        <v>#REF!</v>
      </c>
      <c r="N276" s="1415"/>
      <c r="O276" s="1296">
        <v>46</v>
      </c>
      <c r="P276" s="261">
        <v>30</v>
      </c>
    </row>
    <row r="277" spans="1:17" hidden="1">
      <c r="A277" s="595">
        <v>0</v>
      </c>
      <c r="B277" s="1374" t="s">
        <v>8616</v>
      </c>
      <c r="C277" s="1375" t="s">
        <v>1685</v>
      </c>
      <c r="D277" s="1380" t="s">
        <v>1686</v>
      </c>
      <c r="E277" s="593"/>
      <c r="F277" s="1380" t="s">
        <v>1686</v>
      </c>
      <c r="G277" s="1389"/>
      <c r="H277" s="1405" t="s">
        <v>8173</v>
      </c>
      <c r="I277" s="1377">
        <v>25</v>
      </c>
      <c r="J277" s="1378" t="e">
        <f t="shared" si="10"/>
        <v>#REF!</v>
      </c>
      <c r="K277" s="543" t="e">
        <f>#REF!*#REF!+15</f>
        <v>#REF!</v>
      </c>
      <c r="L277" s="543"/>
      <c r="M277" s="1383"/>
      <c r="N277" s="1359"/>
      <c r="O277" s="1360">
        <v>3.54</v>
      </c>
    </row>
    <row r="278" spans="1:17">
      <c r="A278" s="618">
        <v>1</v>
      </c>
      <c r="B278" s="137" t="s">
        <v>8625</v>
      </c>
      <c r="C278" s="1353" t="s">
        <v>1687</v>
      </c>
      <c r="D278" s="1385" t="s">
        <v>1688</v>
      </c>
      <c r="E278" s="594" t="s">
        <v>1689</v>
      </c>
      <c r="F278" s="1380" t="s">
        <v>1690</v>
      </c>
      <c r="G278" s="1518"/>
      <c r="H278" s="1356" t="s">
        <v>6690</v>
      </c>
      <c r="I278" s="1356">
        <v>30</v>
      </c>
      <c r="J278" s="1357" t="e">
        <f>K278/I278</f>
        <v>#REF!</v>
      </c>
      <c r="K278" s="1384" t="e">
        <f>M278*#REF!</f>
        <v>#REF!</v>
      </c>
      <c r="L278" s="1464"/>
      <c r="M278" s="567" t="e">
        <f>P278*#REF!+0.5</f>
        <v>#REF!</v>
      </c>
      <c r="N278" s="544"/>
      <c r="O278" s="1296">
        <v>20.72</v>
      </c>
      <c r="P278" s="261">
        <v>21.67</v>
      </c>
      <c r="Q278" s="1297">
        <v>20.059999999999999</v>
      </c>
    </row>
    <row r="279" spans="1:17" hidden="1">
      <c r="A279" s="595">
        <v>0</v>
      </c>
      <c r="B279" s="597" t="s">
        <v>8622</v>
      </c>
      <c r="C279" s="1519" t="s">
        <v>1691</v>
      </c>
      <c r="D279" s="1416" t="s">
        <v>5594</v>
      </c>
      <c r="E279" s="593" t="s">
        <v>1692</v>
      </c>
      <c r="F279" s="1416" t="s">
        <v>5594</v>
      </c>
      <c r="G279" s="1520"/>
      <c r="H279" s="1329" t="s">
        <v>6690</v>
      </c>
      <c r="I279" s="1521">
        <v>25</v>
      </c>
      <c r="J279" s="1522" t="e">
        <f>K279/I279</f>
        <v>#REF!</v>
      </c>
      <c r="K279" s="617" t="e">
        <f>#REF!*#REF!</f>
        <v>#REF!</v>
      </c>
      <c r="L279" s="617"/>
      <c r="M279" s="1336"/>
      <c r="N279" s="1316"/>
      <c r="O279" s="1400">
        <v>0.76</v>
      </c>
    </row>
    <row r="280" spans="1:17" hidden="1">
      <c r="A280" s="595">
        <v>0</v>
      </c>
      <c r="B280" s="140" t="s">
        <v>8616</v>
      </c>
      <c r="C280" s="1368" t="s">
        <v>1693</v>
      </c>
      <c r="D280" s="1467" t="s">
        <v>1694</v>
      </c>
      <c r="E280" s="593"/>
      <c r="F280" s="1467" t="s">
        <v>1694</v>
      </c>
      <c r="G280" s="1356"/>
      <c r="H280" s="1370" t="s">
        <v>6690</v>
      </c>
      <c r="I280" s="1370">
        <v>25</v>
      </c>
      <c r="J280" s="1371" t="e">
        <f>K280/I280</f>
        <v>#REF!</v>
      </c>
      <c r="K280" s="543" t="e">
        <f>#REF!*#REF!+15</f>
        <v>#REF!</v>
      </c>
      <c r="L280" s="543"/>
      <c r="M280" s="1461"/>
      <c r="N280" s="1359"/>
      <c r="O280" s="1360">
        <v>2.54</v>
      </c>
    </row>
    <row r="281" spans="1:17" hidden="1">
      <c r="A281" s="618">
        <v>0</v>
      </c>
      <c r="B281" s="593" t="s">
        <v>8619</v>
      </c>
      <c r="C281" s="1523" t="s">
        <v>1695</v>
      </c>
      <c r="D281" s="1524" t="s">
        <v>1696</v>
      </c>
      <c r="E281" s="594" t="s">
        <v>1697</v>
      </c>
      <c r="F281" s="1376" t="s">
        <v>1698</v>
      </c>
      <c r="G281" s="1525"/>
      <c r="H281" s="1377" t="s">
        <v>6690</v>
      </c>
      <c r="I281" s="1377">
        <v>30</v>
      </c>
      <c r="J281" s="1378" t="e">
        <f>K281/I281</f>
        <v>#REF!</v>
      </c>
      <c r="K281" s="1404" t="e">
        <f>M281*#REF!</f>
        <v>#REF!</v>
      </c>
      <c r="L281" s="1437"/>
      <c r="M281" s="1448">
        <v>0</v>
      </c>
      <c r="N281" s="1415"/>
      <c r="O281" s="1296">
        <v>1.2</v>
      </c>
    </row>
    <row r="282" spans="1:17" hidden="1">
      <c r="A282" s="595">
        <v>0</v>
      </c>
      <c r="B282" s="144" t="s">
        <v>8616</v>
      </c>
      <c r="C282" s="1407" t="s">
        <v>1699</v>
      </c>
      <c r="D282" s="1388" t="s">
        <v>1688</v>
      </c>
      <c r="E282" s="593"/>
      <c r="F282" s="1388" t="s">
        <v>1688</v>
      </c>
      <c r="G282" s="1356"/>
      <c r="H282" s="143" t="s">
        <v>8173</v>
      </c>
      <c r="I282" s="1389">
        <v>25</v>
      </c>
      <c r="J282" s="1390" t="e">
        <f t="shared" si="10"/>
        <v>#REF!</v>
      </c>
      <c r="K282" s="543" t="e">
        <f>#REF!*#REF!+15</f>
        <v>#REF!</v>
      </c>
      <c r="L282" s="543"/>
      <c r="M282" s="1438"/>
      <c r="N282" s="1359"/>
      <c r="O282" s="1360">
        <v>1.3</v>
      </c>
    </row>
    <row r="283" spans="1:17" hidden="1">
      <c r="A283" s="595">
        <v>0</v>
      </c>
      <c r="B283" s="137" t="s">
        <v>8616</v>
      </c>
      <c r="C283" s="1353" t="s">
        <v>1700</v>
      </c>
      <c r="D283" s="1354" t="s">
        <v>1688</v>
      </c>
      <c r="E283" s="593"/>
      <c r="F283" s="1354" t="s">
        <v>1688</v>
      </c>
      <c r="G283" s="1356"/>
      <c r="H283" s="1356" t="s">
        <v>6690</v>
      </c>
      <c r="I283" s="1356">
        <v>25</v>
      </c>
      <c r="J283" s="1357" t="e">
        <f t="shared" si="10"/>
        <v>#REF!</v>
      </c>
      <c r="K283" s="543" t="e">
        <f>#REF!*#REF!+15</f>
        <v>#REF!</v>
      </c>
      <c r="L283" s="543"/>
      <c r="M283" s="1358"/>
      <c r="N283" s="1359"/>
      <c r="O283" s="1360">
        <v>1.82</v>
      </c>
    </row>
    <row r="284" spans="1:17" hidden="1">
      <c r="A284" s="595">
        <v>0</v>
      </c>
      <c r="B284" s="614" t="s">
        <v>8622</v>
      </c>
      <c r="C284" s="1321" t="s">
        <v>1701</v>
      </c>
      <c r="D284" s="207" t="s">
        <v>1702</v>
      </c>
      <c r="E284" s="614" t="s">
        <v>1703</v>
      </c>
      <c r="F284" s="207" t="s">
        <v>1702</v>
      </c>
      <c r="G284" s="1322"/>
      <c r="H284" s="604" t="s">
        <v>5402</v>
      </c>
      <c r="I284" s="1322">
        <v>50</v>
      </c>
      <c r="J284" s="1442" t="e">
        <f t="shared" si="10"/>
        <v>#REF!</v>
      </c>
      <c r="K284" s="606" t="e">
        <f>#REF!*#REF!</f>
        <v>#REF!</v>
      </c>
      <c r="L284" s="606"/>
      <c r="M284" s="1323"/>
      <c r="N284" s="1316"/>
      <c r="O284" s="1400">
        <v>15</v>
      </c>
    </row>
    <row r="285" spans="1:17" s="261" customFormat="1" hidden="1">
      <c r="A285" s="595">
        <v>0</v>
      </c>
      <c r="B285" s="597" t="s">
        <v>8622</v>
      </c>
      <c r="C285" s="1327" t="s">
        <v>1704</v>
      </c>
      <c r="D285" s="598" t="s">
        <v>1702</v>
      </c>
      <c r="E285" s="597" t="s">
        <v>1703</v>
      </c>
      <c r="F285" s="598" t="s">
        <v>1702</v>
      </c>
      <c r="G285" s="1329"/>
      <c r="H285" s="600" t="s">
        <v>5402</v>
      </c>
      <c r="I285" s="1329">
        <v>100</v>
      </c>
      <c r="J285" s="1522" t="e">
        <f t="shared" ref="J285:J312" si="12">K285/I285</f>
        <v>#REF!</v>
      </c>
      <c r="K285" s="617" t="e">
        <f>#REF!*#REF!</f>
        <v>#REF!</v>
      </c>
      <c r="L285" s="617"/>
      <c r="M285" s="1336"/>
      <c r="N285" s="1316"/>
      <c r="O285" s="1400">
        <v>20</v>
      </c>
      <c r="Q285" s="1312"/>
    </row>
    <row r="286" spans="1:17">
      <c r="A286" s="595">
        <v>1</v>
      </c>
      <c r="B286" s="140" t="s">
        <v>8615</v>
      </c>
      <c r="C286" s="1368" t="s">
        <v>1705</v>
      </c>
      <c r="D286" s="141" t="s">
        <v>1702</v>
      </c>
      <c r="E286" s="208" t="s">
        <v>1706</v>
      </c>
      <c r="F286" s="1445" t="s">
        <v>1707</v>
      </c>
      <c r="G286" s="139"/>
      <c r="H286" s="139" t="s">
        <v>5402</v>
      </c>
      <c r="I286" s="1370">
        <v>50</v>
      </c>
      <c r="J286" s="1371" t="e">
        <f>K286/I286</f>
        <v>#REF!</v>
      </c>
      <c r="K286" s="1446" t="e">
        <f>M286*#REF!</f>
        <v>#REF!</v>
      </c>
      <c r="L286" s="1447"/>
      <c r="M286" s="1448" t="e">
        <f>P286*#REF!+1</f>
        <v>#REF!</v>
      </c>
      <c r="N286" s="1415"/>
      <c r="O286" s="1296">
        <v>20.9</v>
      </c>
      <c r="P286" s="1296">
        <v>20.9</v>
      </c>
    </row>
    <row r="287" spans="1:17">
      <c r="A287" s="595">
        <v>1</v>
      </c>
      <c r="B287" s="144" t="s">
        <v>8625</v>
      </c>
      <c r="C287" s="1407">
        <v>495038</v>
      </c>
      <c r="D287" s="145" t="s">
        <v>1702</v>
      </c>
      <c r="E287" s="208" t="s">
        <v>1703</v>
      </c>
      <c r="F287" s="1444" t="s">
        <v>1708</v>
      </c>
      <c r="G287" s="143"/>
      <c r="H287" s="600" t="s">
        <v>5402</v>
      </c>
      <c r="I287" s="1389">
        <v>50</v>
      </c>
      <c r="J287" s="1390" t="e">
        <f>K287/I287</f>
        <v>#REF!</v>
      </c>
      <c r="K287" s="1391" t="e">
        <f>M287*#REF!</f>
        <v>#REF!</v>
      </c>
      <c r="L287" s="1449"/>
      <c r="M287" s="609" t="e">
        <f>P287*#REF!+0.5</f>
        <v>#REF!</v>
      </c>
      <c r="N287" s="544"/>
      <c r="O287" s="1296">
        <v>22.39</v>
      </c>
      <c r="P287" s="1296">
        <v>22.39</v>
      </c>
    </row>
    <row r="288" spans="1:17" hidden="1">
      <c r="A288" s="595">
        <v>0</v>
      </c>
      <c r="B288" s="137" t="s">
        <v>8615</v>
      </c>
      <c r="C288" s="1353" t="s">
        <v>1709</v>
      </c>
      <c r="D288" s="258" t="s">
        <v>1702</v>
      </c>
      <c r="E288" s="593"/>
      <c r="F288" s="258" t="s">
        <v>1702</v>
      </c>
      <c r="G288" s="136"/>
      <c r="H288" s="136" t="s">
        <v>5402</v>
      </c>
      <c r="I288" s="1356">
        <v>20</v>
      </c>
      <c r="J288" s="1357" t="e">
        <f t="shared" si="12"/>
        <v>#REF!</v>
      </c>
      <c r="K288" s="1386" t="e">
        <f>M288*#REF!</f>
        <v>#REF!</v>
      </c>
      <c r="L288" s="1386"/>
      <c r="M288" s="1394" t="e">
        <f>O288*#REF!+1.5</f>
        <v>#REF!</v>
      </c>
      <c r="N288" s="1373"/>
      <c r="O288" s="1296">
        <v>11.84</v>
      </c>
    </row>
    <row r="289" spans="1:17" hidden="1">
      <c r="A289" s="595">
        <v>0</v>
      </c>
      <c r="B289" s="137" t="s">
        <v>8616</v>
      </c>
      <c r="C289" s="1353" t="s">
        <v>1710</v>
      </c>
      <c r="D289" s="258" t="s">
        <v>1702</v>
      </c>
      <c r="E289" s="593"/>
      <c r="F289" s="258" t="s">
        <v>1702</v>
      </c>
      <c r="G289" s="136"/>
      <c r="H289" s="1356" t="s">
        <v>5402</v>
      </c>
      <c r="I289" s="1356">
        <v>50</v>
      </c>
      <c r="J289" s="1357" t="e">
        <f t="shared" si="12"/>
        <v>#REF!</v>
      </c>
      <c r="K289" s="543" t="e">
        <f>#REF!*#REF!+15</f>
        <v>#REF!</v>
      </c>
      <c r="L289" s="543"/>
      <c r="M289" s="1358"/>
      <c r="N289" s="1359"/>
      <c r="O289" s="1360">
        <v>46.5</v>
      </c>
    </row>
    <row r="290" spans="1:17" s="261" customFormat="1" hidden="1">
      <c r="A290" s="595">
        <v>0</v>
      </c>
      <c r="B290" s="1526" t="s">
        <v>8625</v>
      </c>
      <c r="C290" s="1527">
        <v>401045</v>
      </c>
      <c r="D290" s="1528" t="s">
        <v>1711</v>
      </c>
      <c r="E290" s="593"/>
      <c r="F290" s="258" t="s">
        <v>1702</v>
      </c>
      <c r="G290" s="136"/>
      <c r="H290" s="1529" t="s">
        <v>5402</v>
      </c>
      <c r="I290" s="1530">
        <v>20</v>
      </c>
      <c r="J290" s="1531" t="e">
        <f t="shared" si="12"/>
        <v>#REF!</v>
      </c>
      <c r="K290" s="1532" t="e">
        <f>M290*#REF!</f>
        <v>#REF!</v>
      </c>
      <c r="L290" s="1533"/>
      <c r="M290" s="1534" t="e">
        <f>P290*#REF!+0.5</f>
        <v>#REF!</v>
      </c>
      <c r="N290" s="1535"/>
      <c r="O290" s="1536">
        <v>13.78</v>
      </c>
      <c r="Q290" s="1312"/>
    </row>
    <row r="291" spans="1:17" s="261" customFormat="1" hidden="1">
      <c r="A291" s="595">
        <v>0</v>
      </c>
      <c r="B291" s="137" t="s">
        <v>8625</v>
      </c>
      <c r="C291" s="1353" t="s">
        <v>1712</v>
      </c>
      <c r="D291" s="1439" t="s">
        <v>1713</v>
      </c>
      <c r="E291" s="593"/>
      <c r="F291" s="1439" t="s">
        <v>1713</v>
      </c>
      <c r="G291" s="136"/>
      <c r="H291" s="1356" t="s">
        <v>6690</v>
      </c>
      <c r="I291" s="1356">
        <v>30</v>
      </c>
      <c r="J291" s="1357" t="e">
        <f t="shared" si="12"/>
        <v>#REF!</v>
      </c>
      <c r="K291" s="1384" t="e">
        <f>M291*#REF!</f>
        <v>#REF!</v>
      </c>
      <c r="L291" s="1391"/>
      <c r="M291" s="607" t="e">
        <f>P291*#REF!+0.5</f>
        <v>#REF!</v>
      </c>
      <c r="N291" s="544"/>
      <c r="O291" s="1296">
        <v>24.93</v>
      </c>
      <c r="P291" s="261">
        <v>26.47</v>
      </c>
      <c r="Q291" s="1312"/>
    </row>
    <row r="292" spans="1:17" hidden="1">
      <c r="A292" s="595">
        <v>0</v>
      </c>
      <c r="B292" s="140" t="s">
        <v>8616</v>
      </c>
      <c r="C292" s="1368" t="s">
        <v>1714</v>
      </c>
      <c r="D292" s="1445" t="s">
        <v>1713</v>
      </c>
      <c r="E292" s="593"/>
      <c r="F292" s="1445" t="s">
        <v>1713</v>
      </c>
      <c r="G292" s="139"/>
      <c r="H292" s="1370" t="s">
        <v>6690</v>
      </c>
      <c r="I292" s="1370">
        <v>25</v>
      </c>
      <c r="J292" s="1371" t="e">
        <f t="shared" si="12"/>
        <v>#REF!</v>
      </c>
      <c r="K292" s="543" t="e">
        <f>#REF!*#REF!+15</f>
        <v>#REF!</v>
      </c>
      <c r="L292" s="543"/>
      <c r="M292" s="1461"/>
      <c r="N292" s="1359"/>
      <c r="O292" s="1360">
        <v>1.46</v>
      </c>
    </row>
    <row r="293" spans="1:17" hidden="1">
      <c r="A293" s="595">
        <v>0</v>
      </c>
      <c r="B293" s="140" t="s">
        <v>8619</v>
      </c>
      <c r="C293" s="1537" t="s">
        <v>1715</v>
      </c>
      <c r="D293" s="1538" t="s">
        <v>1716</v>
      </c>
      <c r="E293" s="207" t="s">
        <v>1717</v>
      </c>
      <c r="F293" s="1445" t="s">
        <v>1718</v>
      </c>
      <c r="G293" s="139"/>
      <c r="H293" s="1389" t="s">
        <v>8173</v>
      </c>
      <c r="I293" s="1370">
        <v>10</v>
      </c>
      <c r="J293" s="1371" t="e">
        <f t="shared" si="12"/>
        <v>#REF!</v>
      </c>
      <c r="K293" s="1446" t="e">
        <f>M293*#REF!</f>
        <v>#REF!</v>
      </c>
      <c r="L293" s="1447"/>
      <c r="M293" s="1448">
        <v>0</v>
      </c>
      <c r="N293" s="1415"/>
      <c r="O293" s="1296">
        <v>20</v>
      </c>
    </row>
    <row r="294" spans="1:17" hidden="1">
      <c r="A294" s="595">
        <v>0</v>
      </c>
      <c r="B294" s="1374" t="s">
        <v>8619</v>
      </c>
      <c r="C294" s="1375" t="s">
        <v>1715</v>
      </c>
      <c r="D294" s="1454" t="s">
        <v>1719</v>
      </c>
      <c r="E294" s="593"/>
      <c r="F294" s="1454" t="s">
        <v>1719</v>
      </c>
      <c r="G294" s="1405"/>
      <c r="H294" s="1405" t="s">
        <v>8173</v>
      </c>
      <c r="I294" s="1377">
        <v>10</v>
      </c>
      <c r="J294" s="1378" t="e">
        <f t="shared" si="12"/>
        <v>#REF!</v>
      </c>
      <c r="K294" s="1404" t="e">
        <f>M294*#REF!</f>
        <v>#REF!</v>
      </c>
      <c r="L294" s="1404"/>
      <c r="M294" s="1379" t="e">
        <f>O294*#REF!*I294+1</f>
        <v>#REF!</v>
      </c>
      <c r="N294" s="1373"/>
      <c r="O294" s="1296">
        <v>2.2000000000000002</v>
      </c>
    </row>
    <row r="295" spans="1:17" hidden="1">
      <c r="A295" s="595">
        <v>0</v>
      </c>
      <c r="B295" s="144" t="s">
        <v>8619</v>
      </c>
      <c r="C295" s="1407" t="s">
        <v>1720</v>
      </c>
      <c r="D295" s="1444" t="s">
        <v>1721</v>
      </c>
      <c r="E295" s="597"/>
      <c r="F295" s="1444" t="s">
        <v>1721</v>
      </c>
      <c r="G295" s="143"/>
      <c r="H295" s="1389" t="s">
        <v>6690</v>
      </c>
      <c r="I295" s="1389">
        <v>10</v>
      </c>
      <c r="J295" s="1390" t="e">
        <f t="shared" si="12"/>
        <v>#REF!</v>
      </c>
      <c r="K295" s="1393" t="e">
        <f>M295*#REF!</f>
        <v>#REF!</v>
      </c>
      <c r="L295" s="1393"/>
      <c r="M295" s="1418" t="e">
        <f>O295*#REF!*I295+1</f>
        <v>#REF!</v>
      </c>
      <c r="N295" s="1373"/>
      <c r="O295" s="1296">
        <v>3.3</v>
      </c>
    </row>
    <row r="296" spans="1:17" hidden="1">
      <c r="A296" s="595">
        <v>0</v>
      </c>
      <c r="B296" s="140" t="s">
        <v>8619</v>
      </c>
      <c r="C296" s="1368" t="s">
        <v>1722</v>
      </c>
      <c r="D296" s="1428" t="s">
        <v>1723</v>
      </c>
      <c r="E296" s="207" t="s">
        <v>1724</v>
      </c>
      <c r="F296" s="1467" t="s">
        <v>1725</v>
      </c>
      <c r="G296" s="139"/>
      <c r="H296" s="1389" t="s">
        <v>8173</v>
      </c>
      <c r="I296" s="1370">
        <v>20</v>
      </c>
      <c r="J296" s="1371" t="e">
        <f t="shared" si="12"/>
        <v>#REF!</v>
      </c>
      <c r="K296" s="1386" t="e">
        <f>M296*#REF!</f>
        <v>#REF!</v>
      </c>
      <c r="L296" s="1387"/>
      <c r="M296" s="1539" t="e">
        <f>P296*#REF!+1.5</f>
        <v>#REF!</v>
      </c>
      <c r="N296" s="1415"/>
      <c r="O296" s="1296">
        <v>67</v>
      </c>
      <c r="P296" s="261">
        <v>20</v>
      </c>
    </row>
    <row r="297" spans="1:17" hidden="1">
      <c r="A297" s="259">
        <v>0</v>
      </c>
      <c r="B297" s="593" t="s">
        <v>8626</v>
      </c>
      <c r="C297" s="1374" t="s">
        <v>1726</v>
      </c>
      <c r="D297" s="1380" t="s">
        <v>1723</v>
      </c>
      <c r="E297" s="593" t="s">
        <v>1727</v>
      </c>
      <c r="F297" s="1380" t="s">
        <v>1723</v>
      </c>
      <c r="G297" s="1397"/>
      <c r="H297" s="1405" t="s">
        <v>6690</v>
      </c>
      <c r="I297" s="1381">
        <v>25</v>
      </c>
      <c r="J297" s="1378" t="e">
        <f t="shared" si="12"/>
        <v>#REF!</v>
      </c>
      <c r="K297" s="1382" t="e">
        <f>M297*#REF!</f>
        <v>#REF!</v>
      </c>
      <c r="L297" s="1382"/>
      <c r="M297" s="1383" t="e">
        <f>O297*#REF!*I297+1.5</f>
        <v>#REF!</v>
      </c>
      <c r="N297" s="1359"/>
      <c r="O297" s="1296">
        <v>1.37</v>
      </c>
    </row>
    <row r="298" spans="1:17" hidden="1">
      <c r="A298" s="595">
        <v>0</v>
      </c>
      <c r="B298" s="1374" t="s">
        <v>8619</v>
      </c>
      <c r="C298" s="1375" t="s">
        <v>1728</v>
      </c>
      <c r="D298" s="1380" t="s">
        <v>1723</v>
      </c>
      <c r="E298" s="593"/>
      <c r="F298" s="1380" t="s">
        <v>1723</v>
      </c>
      <c r="G298" s="1405"/>
      <c r="H298" s="1405" t="s">
        <v>8173</v>
      </c>
      <c r="I298" s="1377">
        <v>10</v>
      </c>
      <c r="J298" s="1378" t="e">
        <f t="shared" si="12"/>
        <v>#REF!</v>
      </c>
      <c r="K298" s="1404" t="e">
        <f>M298*#REF!</f>
        <v>#REF!</v>
      </c>
      <c r="L298" s="1404"/>
      <c r="M298" s="1379" t="e">
        <f>O298*#REF!*I298+0.5</f>
        <v>#REF!</v>
      </c>
      <c r="N298" s="1373"/>
      <c r="O298" s="1296">
        <v>1.35</v>
      </c>
    </row>
    <row r="299" spans="1:17" hidden="1">
      <c r="A299" s="595">
        <v>0</v>
      </c>
      <c r="B299" s="144" t="s">
        <v>8619</v>
      </c>
      <c r="C299" s="1407" t="s">
        <v>1729</v>
      </c>
      <c r="D299" s="1388" t="s">
        <v>1723</v>
      </c>
      <c r="E299" s="597"/>
      <c r="F299" s="1388" t="s">
        <v>1723</v>
      </c>
      <c r="G299" s="143"/>
      <c r="H299" s="143" t="s">
        <v>5402</v>
      </c>
      <c r="I299" s="1389">
        <v>10</v>
      </c>
      <c r="J299" s="1390" t="e">
        <f t="shared" si="12"/>
        <v>#REF!</v>
      </c>
      <c r="K299" s="1393" t="e">
        <f>M299*#REF!</f>
        <v>#REF!</v>
      </c>
      <c r="L299" s="1393"/>
      <c r="M299" s="1418" t="e">
        <f>O299*#REF!+1</f>
        <v>#REF!</v>
      </c>
      <c r="N299" s="1373"/>
      <c r="O299" s="1296">
        <v>20</v>
      </c>
    </row>
    <row r="300" spans="1:17" hidden="1">
      <c r="A300" s="259">
        <v>0</v>
      </c>
      <c r="B300" s="614" t="s">
        <v>8626</v>
      </c>
      <c r="C300" s="140" t="s">
        <v>1730</v>
      </c>
      <c r="D300" s="1467" t="s">
        <v>1731</v>
      </c>
      <c r="E300" s="614" t="s">
        <v>1732</v>
      </c>
      <c r="F300" s="1467" t="s">
        <v>1731</v>
      </c>
      <c r="G300" s="1502"/>
      <c r="H300" s="139" t="s">
        <v>6690</v>
      </c>
      <c r="I300" s="1322">
        <v>25</v>
      </c>
      <c r="J300" s="1371" t="e">
        <f t="shared" si="12"/>
        <v>#REF!</v>
      </c>
      <c r="K300" s="1396" t="e">
        <f>M300*#REF!</f>
        <v>#REF!</v>
      </c>
      <c r="L300" s="1382"/>
      <c r="M300" s="1383" t="e">
        <f>O300*#REF!*I300+1.5</f>
        <v>#REF!</v>
      </c>
      <c r="N300" s="1359"/>
      <c r="O300" s="1296">
        <v>1.94</v>
      </c>
    </row>
    <row r="301" spans="1:17" hidden="1">
      <c r="A301" s="595">
        <v>0</v>
      </c>
      <c r="B301" s="144" t="s">
        <v>8619</v>
      </c>
      <c r="C301" s="1452" t="s">
        <v>1733</v>
      </c>
      <c r="D301" s="1505" t="s">
        <v>1734</v>
      </c>
      <c r="E301" s="598" t="s">
        <v>1735</v>
      </c>
      <c r="F301" s="1388" t="s">
        <v>1736</v>
      </c>
      <c r="G301" s="1506"/>
      <c r="H301" s="143" t="s">
        <v>6690</v>
      </c>
      <c r="I301" s="1329">
        <v>20</v>
      </c>
      <c r="J301" s="1390" t="e">
        <f t="shared" si="12"/>
        <v>#REF!</v>
      </c>
      <c r="K301" s="1393" t="e">
        <f>M301*#REF!</f>
        <v>#REF!</v>
      </c>
      <c r="L301" s="1413"/>
      <c r="M301" s="1448">
        <v>0</v>
      </c>
      <c r="N301" s="1415"/>
      <c r="O301" s="1296">
        <v>2.2000000000000002</v>
      </c>
    </row>
    <row r="302" spans="1:17">
      <c r="A302" s="595">
        <v>1</v>
      </c>
      <c r="B302" s="140" t="s">
        <v>8615</v>
      </c>
      <c r="C302" s="1368" t="s">
        <v>1737</v>
      </c>
      <c r="D302" s="1428" t="s">
        <v>1738</v>
      </c>
      <c r="E302" s="582" t="s">
        <v>1739</v>
      </c>
      <c r="F302" s="1467" t="s">
        <v>1740</v>
      </c>
      <c r="G302" s="1370"/>
      <c r="H302" s="139" t="s">
        <v>5402</v>
      </c>
      <c r="I302" s="1370">
        <v>150</v>
      </c>
      <c r="J302" s="1371" t="e">
        <f>K302/I302</f>
        <v>#REF!</v>
      </c>
      <c r="K302" s="1446" t="e">
        <f>M302*#REF!</f>
        <v>#REF!</v>
      </c>
      <c r="L302" s="1437"/>
      <c r="M302" s="1448" t="e">
        <f>P302*#REF!+0.5</f>
        <v>#REF!</v>
      </c>
      <c r="N302" s="1415"/>
      <c r="O302" s="1296">
        <v>8.3000000000000007</v>
      </c>
      <c r="P302" s="1296">
        <v>8.3000000000000007</v>
      </c>
    </row>
    <row r="303" spans="1:17">
      <c r="A303" s="595">
        <v>1</v>
      </c>
      <c r="B303" s="1374" t="s">
        <v>8625</v>
      </c>
      <c r="C303" s="1375">
        <v>495016</v>
      </c>
      <c r="D303" s="1436" t="s">
        <v>1741</v>
      </c>
      <c r="E303" s="594" t="s">
        <v>1742</v>
      </c>
      <c r="F303" s="1380" t="s">
        <v>1743</v>
      </c>
      <c r="G303" s="1377"/>
      <c r="H303" s="1405" t="s">
        <v>5402</v>
      </c>
      <c r="I303" s="1377">
        <v>500</v>
      </c>
      <c r="J303" s="1378" t="e">
        <f>K303/I303</f>
        <v>#REF!</v>
      </c>
      <c r="K303" s="1382" t="e">
        <f>M303*#REF!</f>
        <v>#REF!</v>
      </c>
      <c r="L303" s="1499"/>
      <c r="M303" s="608" t="e">
        <f>P303*#REF!+0.5</f>
        <v>#REF!</v>
      </c>
      <c r="N303" s="544"/>
      <c r="O303" s="1296">
        <v>16.02</v>
      </c>
      <c r="P303" s="1296">
        <v>16.02</v>
      </c>
    </row>
    <row r="304" spans="1:17" hidden="1">
      <c r="A304" s="595">
        <v>0</v>
      </c>
      <c r="B304" s="593" t="s">
        <v>8622</v>
      </c>
      <c r="C304" s="1540" t="s">
        <v>1744</v>
      </c>
      <c r="D304" s="1376" t="s">
        <v>1741</v>
      </c>
      <c r="E304" s="593" t="s">
        <v>1742</v>
      </c>
      <c r="F304" s="1376" t="s">
        <v>1741</v>
      </c>
      <c r="G304" s="1381"/>
      <c r="H304" s="595" t="s">
        <v>5402</v>
      </c>
      <c r="I304" s="1381">
        <v>500</v>
      </c>
      <c r="J304" s="1455" t="e">
        <f>K304/I304</f>
        <v>#REF!</v>
      </c>
      <c r="K304" s="613" t="e">
        <f>#REF!*#REF!</f>
        <v>#REF!</v>
      </c>
      <c r="L304" s="613"/>
      <c r="M304" s="1406"/>
      <c r="N304" s="1316"/>
      <c r="O304" s="1296">
        <v>25</v>
      </c>
    </row>
    <row r="305" spans="1:17">
      <c r="A305" s="595">
        <v>1</v>
      </c>
      <c r="B305" s="144" t="s">
        <v>8615</v>
      </c>
      <c r="C305" s="1407" t="s">
        <v>1745</v>
      </c>
      <c r="D305" s="1432" t="s">
        <v>1738</v>
      </c>
      <c r="E305" s="599" t="s">
        <v>1739</v>
      </c>
      <c r="F305" s="1380" t="s">
        <v>1746</v>
      </c>
      <c r="G305" s="1389"/>
      <c r="H305" s="143" t="s">
        <v>5402</v>
      </c>
      <c r="I305" s="1389">
        <v>500</v>
      </c>
      <c r="J305" s="1390" t="e">
        <f>K305/I305</f>
        <v>#REF!</v>
      </c>
      <c r="K305" s="1393" t="e">
        <f>M305*#REF!</f>
        <v>#REF!</v>
      </c>
      <c r="L305" s="1437"/>
      <c r="M305" s="1414" t="e">
        <f>P305*#REF!+0.5</f>
        <v>#REF!</v>
      </c>
      <c r="N305" s="1415"/>
      <c r="O305" s="1400">
        <v>18.77</v>
      </c>
      <c r="P305" s="1400">
        <v>18.77</v>
      </c>
    </row>
    <row r="306" spans="1:17" hidden="1">
      <c r="A306" s="595">
        <v>0</v>
      </c>
      <c r="B306" s="137" t="s">
        <v>8616</v>
      </c>
      <c r="C306" s="1353" t="s">
        <v>1747</v>
      </c>
      <c r="D306" s="1354" t="s">
        <v>1741</v>
      </c>
      <c r="E306" s="593" t="s">
        <v>1742</v>
      </c>
      <c r="F306" s="1354" t="s">
        <v>1741</v>
      </c>
      <c r="G306" s="1356"/>
      <c r="H306" s="1356" t="s">
        <v>5402</v>
      </c>
      <c r="I306" s="1356">
        <v>500</v>
      </c>
      <c r="J306" s="1357" t="e">
        <f t="shared" si="12"/>
        <v>#REF!</v>
      </c>
      <c r="K306" s="543" t="e">
        <f>#REF!*#REF!+15</f>
        <v>#REF!</v>
      </c>
      <c r="L306" s="543"/>
      <c r="M306" s="1438"/>
      <c r="N306" s="1359"/>
      <c r="O306" s="1516">
        <v>40</v>
      </c>
    </row>
    <row r="307" spans="1:17" hidden="1">
      <c r="A307" s="595">
        <v>0</v>
      </c>
      <c r="B307" s="137" t="s">
        <v>8625</v>
      </c>
      <c r="C307" s="1353">
        <v>495015</v>
      </c>
      <c r="D307" s="1354" t="s">
        <v>1741</v>
      </c>
      <c r="E307" s="593" t="s">
        <v>1742</v>
      </c>
      <c r="F307" s="1354" t="s">
        <v>1741</v>
      </c>
      <c r="G307" s="1356"/>
      <c r="H307" s="136" t="s">
        <v>5402</v>
      </c>
      <c r="I307" s="1356">
        <v>150</v>
      </c>
      <c r="J307" s="1357" t="e">
        <f t="shared" si="12"/>
        <v>#REF!</v>
      </c>
      <c r="K307" s="1384" t="e">
        <f>M307*#REF!</f>
        <v>#REF!</v>
      </c>
      <c r="L307" s="1391"/>
      <c r="M307" s="607" t="e">
        <f>P307*#REF!+0.5</f>
        <v>#REF!</v>
      </c>
      <c r="N307" s="544"/>
      <c r="O307" s="1400">
        <v>9.35</v>
      </c>
      <c r="P307" s="1400">
        <v>9.35</v>
      </c>
    </row>
    <row r="308" spans="1:17" hidden="1">
      <c r="A308" s="595">
        <v>0</v>
      </c>
      <c r="B308" s="137" t="s">
        <v>8616</v>
      </c>
      <c r="C308" s="1353" t="s">
        <v>1748</v>
      </c>
      <c r="D308" s="1354" t="s">
        <v>1741</v>
      </c>
      <c r="E308" s="593" t="s">
        <v>1742</v>
      </c>
      <c r="F308" s="1354" t="s">
        <v>1741</v>
      </c>
      <c r="G308" s="1356"/>
      <c r="H308" s="1356" t="s">
        <v>5402</v>
      </c>
      <c r="I308" s="1356">
        <v>100</v>
      </c>
      <c r="J308" s="1357" t="e">
        <f t="shared" si="12"/>
        <v>#REF!</v>
      </c>
      <c r="K308" s="543" t="e">
        <f>#REF!*#REF!+15</f>
        <v>#REF!</v>
      </c>
      <c r="L308" s="543"/>
      <c r="M308" s="1358"/>
      <c r="N308" s="1359"/>
      <c r="O308" s="1516">
        <v>14.5</v>
      </c>
    </row>
    <row r="309" spans="1:17" s="261" customFormat="1" hidden="1">
      <c r="A309" s="595">
        <v>0</v>
      </c>
      <c r="B309" s="256" t="s">
        <v>8622</v>
      </c>
      <c r="C309" s="1317" t="s">
        <v>1749</v>
      </c>
      <c r="D309" s="1441" t="s">
        <v>1741</v>
      </c>
      <c r="E309" s="593" t="s">
        <v>1742</v>
      </c>
      <c r="F309" s="1441" t="s">
        <v>1741</v>
      </c>
      <c r="G309" s="1319"/>
      <c r="H309" s="259" t="s">
        <v>5402</v>
      </c>
      <c r="I309" s="1319">
        <v>100</v>
      </c>
      <c r="J309" s="1541" t="e">
        <f t="shared" si="12"/>
        <v>#REF!</v>
      </c>
      <c r="K309" s="566" t="e">
        <f>#REF!*#REF!</f>
        <v>#REF!</v>
      </c>
      <c r="L309" s="566"/>
      <c r="M309" s="1320"/>
      <c r="N309" s="1316"/>
      <c r="O309" s="1296">
        <v>15</v>
      </c>
      <c r="Q309" s="1312"/>
    </row>
    <row r="310" spans="1:17">
      <c r="A310" s="595">
        <v>1</v>
      </c>
      <c r="B310" s="140" t="s">
        <v>8615</v>
      </c>
      <c r="C310" s="1368" t="s">
        <v>1750</v>
      </c>
      <c r="D310" s="1428" t="s">
        <v>1751</v>
      </c>
      <c r="E310" s="207" t="s">
        <v>1752</v>
      </c>
      <c r="F310" s="1467" t="s">
        <v>1753</v>
      </c>
      <c r="G310" s="1370"/>
      <c r="H310" s="139" t="s">
        <v>5402</v>
      </c>
      <c r="I310" s="1370">
        <v>100</v>
      </c>
      <c r="J310" s="1371" t="e">
        <f>K310/I310</f>
        <v>#REF!</v>
      </c>
      <c r="K310" s="1446" t="e">
        <f>M310*#REF!</f>
        <v>#REF!</v>
      </c>
      <c r="L310" s="1447"/>
      <c r="M310" s="1448" t="e">
        <f>P310*#REF!+0.5</f>
        <v>#REF!</v>
      </c>
      <c r="N310" s="1415"/>
      <c r="O310" s="1296">
        <v>20.09</v>
      </c>
      <c r="P310" s="1296">
        <v>20.09</v>
      </c>
    </row>
    <row r="311" spans="1:17">
      <c r="A311" s="595">
        <v>1</v>
      </c>
      <c r="B311" s="144" t="s">
        <v>8625</v>
      </c>
      <c r="C311" s="1407">
        <v>401040</v>
      </c>
      <c r="D311" s="1432" t="s">
        <v>1754</v>
      </c>
      <c r="E311" s="598" t="s">
        <v>1755</v>
      </c>
      <c r="F311" s="1388" t="s">
        <v>1756</v>
      </c>
      <c r="G311" s="1389"/>
      <c r="H311" s="143" t="s">
        <v>5402</v>
      </c>
      <c r="I311" s="1389">
        <v>100</v>
      </c>
      <c r="J311" s="1390" t="e">
        <f>K311/I311</f>
        <v>#REF!</v>
      </c>
      <c r="K311" s="1391" t="e">
        <f>M311*#REF!</f>
        <v>#REF!</v>
      </c>
      <c r="L311" s="1449"/>
      <c r="M311" s="609" t="e">
        <f>P311*#REF!+0.5</f>
        <v>#REF!</v>
      </c>
      <c r="N311" s="544"/>
      <c r="O311" s="1296">
        <v>23.46</v>
      </c>
      <c r="P311" s="1296">
        <v>23.46</v>
      </c>
    </row>
    <row r="312" spans="1:17" hidden="1">
      <c r="A312" s="595">
        <v>0</v>
      </c>
      <c r="B312" s="137" t="s">
        <v>8625</v>
      </c>
      <c r="C312" s="1353" t="s">
        <v>1757</v>
      </c>
      <c r="D312" s="1354" t="s">
        <v>1758</v>
      </c>
      <c r="E312" s="593" t="s">
        <v>1759</v>
      </c>
      <c r="F312" s="1354" t="s">
        <v>1758</v>
      </c>
      <c r="G312" s="1356"/>
      <c r="H312" s="136"/>
      <c r="I312" s="1356">
        <v>5</v>
      </c>
      <c r="J312" s="1357" t="e">
        <f t="shared" si="12"/>
        <v>#REF!</v>
      </c>
      <c r="K312" s="1384" t="e">
        <f>M312*#REF!</f>
        <v>#REF!</v>
      </c>
      <c r="L312" s="1391"/>
      <c r="M312" s="607" t="e">
        <f>P312*#REF!+0.5</f>
        <v>#REF!</v>
      </c>
      <c r="N312" s="544"/>
      <c r="O312" s="1296">
        <v>3.98</v>
      </c>
      <c r="P312" s="1296">
        <v>3.98</v>
      </c>
    </row>
    <row r="313" spans="1:17">
      <c r="A313" s="595">
        <v>1</v>
      </c>
      <c r="B313" s="140" t="s">
        <v>8615</v>
      </c>
      <c r="C313" s="1368" t="s">
        <v>1760</v>
      </c>
      <c r="D313" s="1428" t="s">
        <v>1761</v>
      </c>
      <c r="E313" s="207" t="s">
        <v>1762</v>
      </c>
      <c r="F313" s="1467" t="s">
        <v>1763</v>
      </c>
      <c r="G313" s="1370"/>
      <c r="H313" s="139" t="s">
        <v>5402</v>
      </c>
      <c r="I313" s="1370">
        <v>250</v>
      </c>
      <c r="J313" s="1371" t="e">
        <f>K313/I313</f>
        <v>#REF!</v>
      </c>
      <c r="K313" s="1446" t="e">
        <f>M313*#REF!</f>
        <v>#REF!</v>
      </c>
      <c r="L313" s="1447"/>
      <c r="M313" s="1448" t="e">
        <f>P313*#REF!+0.5</f>
        <v>#REF!</v>
      </c>
      <c r="N313" s="1415"/>
      <c r="O313" s="1296">
        <v>6.43</v>
      </c>
      <c r="P313" s="1296">
        <v>6.43</v>
      </c>
    </row>
    <row r="314" spans="1:17" hidden="1">
      <c r="A314" s="595">
        <v>0</v>
      </c>
      <c r="B314" s="1503" t="s">
        <v>8625</v>
      </c>
      <c r="C314" s="1523">
        <v>401075</v>
      </c>
      <c r="D314" s="1504" t="s">
        <v>1764</v>
      </c>
      <c r="E314" s="208" t="s">
        <v>1765</v>
      </c>
      <c r="F314" s="1380" t="s">
        <v>1766</v>
      </c>
      <c r="G314" s="1377"/>
      <c r="H314" s="1542" t="s">
        <v>5402</v>
      </c>
      <c r="I314" s="1543">
        <v>1500</v>
      </c>
      <c r="J314" s="1544" t="e">
        <f>K314/I314</f>
        <v>#REF!</v>
      </c>
      <c r="K314" s="1545" t="e">
        <f>M314*#REF!</f>
        <v>#REF!</v>
      </c>
      <c r="L314" s="1546"/>
      <c r="M314" s="1534" t="e">
        <f>P314*#REF!+0.5</f>
        <v>#REF!</v>
      </c>
      <c r="N314" s="1535"/>
      <c r="O314" s="1536">
        <v>38</v>
      </c>
    </row>
    <row r="315" spans="1:17">
      <c r="A315" s="595">
        <v>1</v>
      </c>
      <c r="B315" s="1374" t="s">
        <v>8625</v>
      </c>
      <c r="C315" s="1375">
        <v>497073</v>
      </c>
      <c r="D315" s="1436" t="s">
        <v>1764</v>
      </c>
      <c r="E315" s="208" t="s">
        <v>1765</v>
      </c>
      <c r="F315" s="1380" t="s">
        <v>1766</v>
      </c>
      <c r="G315" s="1377"/>
      <c r="H315" s="1405" t="s">
        <v>5402</v>
      </c>
      <c r="I315" s="1377">
        <v>150</v>
      </c>
      <c r="J315" s="1378" t="e">
        <f>K315/I315</f>
        <v>#REF!</v>
      </c>
      <c r="K315" s="1382" t="e">
        <f>M315*#REF!</f>
        <v>#REF!</v>
      </c>
      <c r="L315" s="1499"/>
      <c r="M315" s="608" t="e">
        <f>P315*#REF!+0.5</f>
        <v>#REF!</v>
      </c>
      <c r="N315" s="544"/>
      <c r="O315" s="1296">
        <v>9.36</v>
      </c>
      <c r="P315" s="1296">
        <v>9.36</v>
      </c>
    </row>
    <row r="316" spans="1:17">
      <c r="A316" s="595">
        <v>1</v>
      </c>
      <c r="B316" s="144" t="s">
        <v>8615</v>
      </c>
      <c r="C316" s="1407" t="s">
        <v>1767</v>
      </c>
      <c r="D316" s="1432" t="s">
        <v>1761</v>
      </c>
      <c r="E316" s="598" t="s">
        <v>1768</v>
      </c>
      <c r="F316" s="1388" t="s">
        <v>1769</v>
      </c>
      <c r="G316" s="1389"/>
      <c r="H316" s="143" t="s">
        <v>5402</v>
      </c>
      <c r="I316" s="1389">
        <v>1500</v>
      </c>
      <c r="J316" s="1390" t="e">
        <f>K316/I316</f>
        <v>#REF!</v>
      </c>
      <c r="K316" s="1393" t="e">
        <f>M316*#REF!</f>
        <v>#REF!</v>
      </c>
      <c r="L316" s="1413"/>
      <c r="M316" s="1414" t="e">
        <f>P316*#REF!+0.5</f>
        <v>#REF!</v>
      </c>
      <c r="N316" s="1415"/>
      <c r="O316" s="1296">
        <v>11.91</v>
      </c>
      <c r="P316" s="1296">
        <v>11.91</v>
      </c>
    </row>
    <row r="317" spans="1:17" hidden="1">
      <c r="A317" s="259">
        <v>0</v>
      </c>
      <c r="B317" s="614" t="s">
        <v>8626</v>
      </c>
      <c r="C317" s="140" t="s">
        <v>1770</v>
      </c>
      <c r="D317" s="1369" t="s">
        <v>1771</v>
      </c>
      <c r="E317" s="614" t="s">
        <v>1772</v>
      </c>
      <c r="F317" s="1369" t="s">
        <v>1771</v>
      </c>
      <c r="G317" s="1502"/>
      <c r="H317" s="139" t="s">
        <v>8173</v>
      </c>
      <c r="I317" s="1322">
        <v>20</v>
      </c>
      <c r="J317" s="1371" t="e">
        <f t="shared" ref="J317:J346" si="13">K317/I317</f>
        <v>#REF!</v>
      </c>
      <c r="K317" s="1396" t="e">
        <f>M317*#REF!</f>
        <v>#REF!</v>
      </c>
      <c r="L317" s="1382"/>
      <c r="M317" s="1383" t="e">
        <f>O317*#REF!*I317+1.5</f>
        <v>#REF!</v>
      </c>
      <c r="N317" s="1359"/>
      <c r="O317" s="1296">
        <v>0.37</v>
      </c>
    </row>
    <row r="318" spans="1:17" hidden="1">
      <c r="A318" s="259">
        <v>0</v>
      </c>
      <c r="B318" s="593" t="s">
        <v>8626</v>
      </c>
      <c r="C318" s="1374" t="s">
        <v>1773</v>
      </c>
      <c r="D318" s="1376" t="s">
        <v>1771</v>
      </c>
      <c r="E318" s="593" t="s">
        <v>1772</v>
      </c>
      <c r="F318" s="1376" t="s">
        <v>1771</v>
      </c>
      <c r="G318" s="1397"/>
      <c r="H318" s="1405" t="s">
        <v>8173</v>
      </c>
      <c r="I318" s="1381">
        <v>50</v>
      </c>
      <c r="J318" s="1378" t="e">
        <f t="shared" si="13"/>
        <v>#REF!</v>
      </c>
      <c r="K318" s="1382" t="e">
        <f>M318*#REF!</f>
        <v>#REF!</v>
      </c>
      <c r="L318" s="1382"/>
      <c r="M318" s="1383" t="e">
        <f>O318*#REF!*I318+1.5</f>
        <v>#REF!</v>
      </c>
      <c r="N318" s="1359"/>
      <c r="O318" s="1296">
        <v>0.36</v>
      </c>
    </row>
    <row r="319" spans="1:17" hidden="1">
      <c r="A319" s="259">
        <v>0</v>
      </c>
      <c r="B319" s="593" t="s">
        <v>8626</v>
      </c>
      <c r="C319" s="1374" t="s">
        <v>1774</v>
      </c>
      <c r="D319" s="1376" t="s">
        <v>1771</v>
      </c>
      <c r="E319" s="593" t="s">
        <v>1772</v>
      </c>
      <c r="F319" s="1376" t="s">
        <v>1771</v>
      </c>
      <c r="G319" s="1397"/>
      <c r="H319" s="1405" t="s">
        <v>6690</v>
      </c>
      <c r="I319" s="1381">
        <v>20</v>
      </c>
      <c r="J319" s="1378" t="e">
        <f t="shared" si="13"/>
        <v>#REF!</v>
      </c>
      <c r="K319" s="1382" t="e">
        <f>M319*#REF!</f>
        <v>#REF!</v>
      </c>
      <c r="L319" s="1382"/>
      <c r="M319" s="1383" t="e">
        <f>O319*#REF!*I319+1.5</f>
        <v>#REF!</v>
      </c>
      <c r="N319" s="1359"/>
      <c r="O319" s="1296">
        <v>0.4</v>
      </c>
    </row>
    <row r="320" spans="1:17">
      <c r="A320" s="595">
        <v>1</v>
      </c>
      <c r="B320" s="144" t="s">
        <v>8625</v>
      </c>
      <c r="C320" s="1407" t="s">
        <v>1775</v>
      </c>
      <c r="D320" s="1408" t="s">
        <v>1771</v>
      </c>
      <c r="E320" s="208" t="s">
        <v>1776</v>
      </c>
      <c r="F320" s="1416" t="s">
        <v>1777</v>
      </c>
      <c r="G320" s="1389"/>
      <c r="H320" s="143" t="s">
        <v>6690</v>
      </c>
      <c r="I320" s="1389">
        <v>30</v>
      </c>
      <c r="J320" s="1390" t="e">
        <f t="shared" si="13"/>
        <v>#REF!</v>
      </c>
      <c r="K320" s="1391" t="e">
        <f>M320*#REF!</f>
        <v>#REF!</v>
      </c>
      <c r="L320" s="1449"/>
      <c r="M320" s="607" t="e">
        <f>P320*#REF!+0.5</f>
        <v>#REF!</v>
      </c>
      <c r="N320" s="544"/>
      <c r="O320" s="1400">
        <v>13.37</v>
      </c>
      <c r="P320" s="261">
        <v>14.08</v>
      </c>
      <c r="Q320" s="1297">
        <v>12.88</v>
      </c>
    </row>
    <row r="321" spans="1:18" hidden="1">
      <c r="A321" s="595">
        <v>0</v>
      </c>
      <c r="B321" s="256" t="s">
        <v>8626</v>
      </c>
      <c r="C321" s="137" t="s">
        <v>1778</v>
      </c>
      <c r="D321" s="1441" t="s">
        <v>1771</v>
      </c>
      <c r="E321" s="593" t="s">
        <v>1779</v>
      </c>
      <c r="F321" s="1441" t="s">
        <v>1771</v>
      </c>
      <c r="G321" s="1520"/>
      <c r="H321" s="136" t="s">
        <v>6690</v>
      </c>
      <c r="I321" s="1319">
        <v>40</v>
      </c>
      <c r="J321" s="1357" t="e">
        <f t="shared" si="13"/>
        <v>#REF!</v>
      </c>
      <c r="K321" s="1384" t="e">
        <f>M321*#REF!</f>
        <v>#REF!</v>
      </c>
      <c r="L321" s="1382"/>
      <c r="M321" s="1383" t="e">
        <f>O321*#REF!*I321+1.5</f>
        <v>#REF!</v>
      </c>
      <c r="N321" s="1359"/>
      <c r="O321" s="1296">
        <v>0.59</v>
      </c>
    </row>
    <row r="322" spans="1:18" hidden="1">
      <c r="A322" s="595">
        <v>0</v>
      </c>
      <c r="B322" s="137" t="s">
        <v>8616</v>
      </c>
      <c r="C322" s="1353" t="s">
        <v>1780</v>
      </c>
      <c r="D322" s="1354" t="s">
        <v>6929</v>
      </c>
      <c r="E322" s="593"/>
      <c r="F322" s="1354" t="s">
        <v>6929</v>
      </c>
      <c r="G322" s="1356"/>
      <c r="H322" s="1356" t="s">
        <v>6690</v>
      </c>
      <c r="I322" s="1356">
        <v>25</v>
      </c>
      <c r="J322" s="1357" t="e">
        <f t="shared" si="13"/>
        <v>#REF!</v>
      </c>
      <c r="K322" s="543" t="e">
        <f>#REF!*#REF!+15</f>
        <v>#REF!</v>
      </c>
      <c r="L322" s="543"/>
      <c r="M322" s="1358"/>
      <c r="N322" s="1359"/>
      <c r="O322" s="1360">
        <v>0.94</v>
      </c>
    </row>
    <row r="323" spans="1:18" hidden="1">
      <c r="A323" s="595">
        <v>0</v>
      </c>
      <c r="B323" s="614" t="s">
        <v>8622</v>
      </c>
      <c r="C323" s="1395" t="s">
        <v>1781</v>
      </c>
      <c r="D323" s="1369" t="s">
        <v>6929</v>
      </c>
      <c r="E323" s="593" t="s">
        <v>1782</v>
      </c>
      <c r="F323" s="1369" t="s">
        <v>6929</v>
      </c>
      <c r="G323" s="1502"/>
      <c r="H323" s="1322" t="s">
        <v>6690</v>
      </c>
      <c r="I323" s="1547">
        <v>25</v>
      </c>
      <c r="J323" s="1442" t="e">
        <f t="shared" si="13"/>
        <v>#REF!</v>
      </c>
      <c r="K323" s="606" t="e">
        <f>#REF!*#REF!</f>
        <v>#REF!</v>
      </c>
      <c r="L323" s="606"/>
      <c r="M323" s="1323"/>
      <c r="N323" s="1316"/>
      <c r="O323" s="1400">
        <v>0.95</v>
      </c>
    </row>
    <row r="324" spans="1:18" hidden="1">
      <c r="A324" s="259">
        <v>0</v>
      </c>
      <c r="B324" s="614" t="s">
        <v>8626</v>
      </c>
      <c r="C324" s="140" t="s">
        <v>1783</v>
      </c>
      <c r="D324" s="1467" t="s">
        <v>1784</v>
      </c>
      <c r="E324" s="614" t="s">
        <v>1785</v>
      </c>
      <c r="F324" s="1467" t="s">
        <v>1784</v>
      </c>
      <c r="G324" s="1502"/>
      <c r="H324" s="139" t="s">
        <v>8173</v>
      </c>
      <c r="I324" s="1322">
        <v>50</v>
      </c>
      <c r="J324" s="1371" t="e">
        <f t="shared" si="13"/>
        <v>#REF!</v>
      </c>
      <c r="K324" s="1396" t="e">
        <f>M324*#REF!</f>
        <v>#REF!</v>
      </c>
      <c r="L324" s="1382"/>
      <c r="M324" s="1383" t="e">
        <f>O324*#REF!*I324+1.5</f>
        <v>#REF!</v>
      </c>
      <c r="N324" s="1359"/>
      <c r="O324" s="1296">
        <v>0.41</v>
      </c>
    </row>
    <row r="325" spans="1:18" hidden="1">
      <c r="A325" s="259">
        <v>0</v>
      </c>
      <c r="B325" s="593" t="s">
        <v>8626</v>
      </c>
      <c r="C325" s="1374" t="s">
        <v>1786</v>
      </c>
      <c r="D325" s="1380" t="s">
        <v>1787</v>
      </c>
      <c r="E325" s="593" t="s">
        <v>1788</v>
      </c>
      <c r="F325" s="1380" t="s">
        <v>1787</v>
      </c>
      <c r="G325" s="1397"/>
      <c r="H325" s="1405" t="s">
        <v>8173</v>
      </c>
      <c r="I325" s="1381">
        <v>50</v>
      </c>
      <c r="J325" s="1378" t="e">
        <f t="shared" si="13"/>
        <v>#REF!</v>
      </c>
      <c r="K325" s="1382" t="e">
        <f>M325*#REF!</f>
        <v>#REF!</v>
      </c>
      <c r="L325" s="1382"/>
      <c r="M325" s="1383" t="e">
        <f>O325*#REF!*I325+1.5</f>
        <v>#REF!</v>
      </c>
      <c r="N325" s="1359"/>
      <c r="O325" s="1296">
        <v>0.42</v>
      </c>
    </row>
    <row r="326" spans="1:18" s="261" customFormat="1" hidden="1">
      <c r="A326" s="595">
        <v>0</v>
      </c>
      <c r="B326" s="593" t="s">
        <v>8626</v>
      </c>
      <c r="C326" s="1374" t="s">
        <v>1789</v>
      </c>
      <c r="D326" s="1380" t="s">
        <v>1787</v>
      </c>
      <c r="E326" s="593" t="s">
        <v>1788</v>
      </c>
      <c r="F326" s="1380" t="s">
        <v>1787</v>
      </c>
      <c r="G326" s="1397"/>
      <c r="H326" s="1405" t="s">
        <v>6690</v>
      </c>
      <c r="I326" s="1381">
        <v>40</v>
      </c>
      <c r="J326" s="1378" t="e">
        <f t="shared" si="13"/>
        <v>#REF!</v>
      </c>
      <c r="K326" s="1382" t="e">
        <f>M326*#REF!</f>
        <v>#REF!</v>
      </c>
      <c r="L326" s="1382"/>
      <c r="M326" s="1383" t="e">
        <f>O326*#REF!*I326+1.5</f>
        <v>#REF!</v>
      </c>
      <c r="N326" s="1359"/>
      <c r="O326" s="1296">
        <v>0.67</v>
      </c>
      <c r="Q326" s="1548"/>
      <c r="R326" s="1548"/>
    </row>
    <row r="327" spans="1:18" hidden="1">
      <c r="A327" s="259">
        <v>0</v>
      </c>
      <c r="B327" s="593" t="s">
        <v>8626</v>
      </c>
      <c r="C327" s="1374" t="s">
        <v>1790</v>
      </c>
      <c r="D327" s="1380" t="s">
        <v>1787</v>
      </c>
      <c r="E327" s="593" t="s">
        <v>1788</v>
      </c>
      <c r="F327" s="1380" t="s">
        <v>1787</v>
      </c>
      <c r="G327" s="1397"/>
      <c r="H327" s="1405" t="s">
        <v>6690</v>
      </c>
      <c r="I327" s="1381">
        <v>20</v>
      </c>
      <c r="J327" s="1378" t="e">
        <f t="shared" si="13"/>
        <v>#REF!</v>
      </c>
      <c r="K327" s="1382" t="e">
        <f>M327*#REF!</f>
        <v>#REF!</v>
      </c>
      <c r="L327" s="1382"/>
      <c r="M327" s="1383" t="e">
        <f>O327*#REF!*I327+1.5</f>
        <v>#REF!</v>
      </c>
      <c r="N327" s="1359"/>
      <c r="O327" s="1296">
        <v>0.5</v>
      </c>
    </row>
    <row r="328" spans="1:18">
      <c r="A328" s="595">
        <v>1</v>
      </c>
      <c r="B328" s="1374" t="s">
        <v>8625</v>
      </c>
      <c r="C328" s="1375" t="s">
        <v>1791</v>
      </c>
      <c r="D328" s="679" t="s">
        <v>1792</v>
      </c>
      <c r="E328" s="208" t="s">
        <v>1785</v>
      </c>
      <c r="F328" s="1376" t="s">
        <v>1793</v>
      </c>
      <c r="G328" s="1405"/>
      <c r="H328" s="259" t="s">
        <v>6690</v>
      </c>
      <c r="I328" s="1377">
        <v>30</v>
      </c>
      <c r="J328" s="1378" t="e">
        <f t="shared" si="13"/>
        <v>#REF!</v>
      </c>
      <c r="K328" s="1382" t="e">
        <f>M328*#REF!</f>
        <v>#REF!</v>
      </c>
      <c r="L328" s="1499"/>
      <c r="M328" s="607" t="e">
        <f>P328*#REF!+0.5</f>
        <v>#REF!</v>
      </c>
      <c r="N328" s="544"/>
      <c r="O328" s="1296">
        <v>15.34</v>
      </c>
      <c r="P328" s="261">
        <v>16.12</v>
      </c>
      <c r="Q328" s="1297">
        <v>14.81</v>
      </c>
    </row>
    <row r="329" spans="1:18" s="261" customFormat="1" hidden="1">
      <c r="A329" s="595">
        <v>0</v>
      </c>
      <c r="B329" s="144" t="s">
        <v>8619</v>
      </c>
      <c r="C329" s="1549" t="s">
        <v>1794</v>
      </c>
      <c r="D329" s="1505" t="s">
        <v>1795</v>
      </c>
      <c r="E329" s="208" t="s">
        <v>1796</v>
      </c>
      <c r="F329" s="1388" t="s">
        <v>1797</v>
      </c>
      <c r="G329" s="1506"/>
      <c r="H329" s="595" t="s">
        <v>6690</v>
      </c>
      <c r="I329" s="1521">
        <v>25</v>
      </c>
      <c r="J329" s="1390" t="e">
        <f t="shared" si="13"/>
        <v>#REF!</v>
      </c>
      <c r="K329" s="1393" t="e">
        <f>M329*#REF!</f>
        <v>#REF!</v>
      </c>
      <c r="L329" s="1413"/>
      <c r="M329" s="1448">
        <v>0</v>
      </c>
      <c r="N329" s="1415"/>
      <c r="O329" s="1400">
        <v>1.2</v>
      </c>
      <c r="Q329" s="1312"/>
    </row>
    <row r="330" spans="1:18" hidden="1">
      <c r="A330" s="595">
        <v>0</v>
      </c>
      <c r="B330" s="593" t="s">
        <v>8626</v>
      </c>
      <c r="C330" s="1374" t="s">
        <v>1798</v>
      </c>
      <c r="D330" s="1380" t="s">
        <v>1784</v>
      </c>
      <c r="E330" s="593" t="s">
        <v>1788</v>
      </c>
      <c r="F330" s="1380" t="s">
        <v>1784</v>
      </c>
      <c r="G330" s="1397"/>
      <c r="H330" s="1405" t="s">
        <v>6690</v>
      </c>
      <c r="I330" s="1381">
        <v>40</v>
      </c>
      <c r="J330" s="1378" t="e">
        <f t="shared" si="13"/>
        <v>#REF!</v>
      </c>
      <c r="K330" s="1382" t="e">
        <f>M330*#REF!</f>
        <v>#REF!</v>
      </c>
      <c r="L330" s="1382"/>
      <c r="M330" s="1383" t="e">
        <f>O330*#REF!*I330+1.5</f>
        <v>#REF!</v>
      </c>
      <c r="N330" s="1359"/>
      <c r="O330" s="1296">
        <v>0.66</v>
      </c>
    </row>
    <row r="331" spans="1:18" hidden="1">
      <c r="A331" s="595">
        <v>0</v>
      </c>
      <c r="B331" s="597" t="s">
        <v>8622</v>
      </c>
      <c r="C331" s="1519" t="s">
        <v>1799</v>
      </c>
      <c r="D331" s="1416" t="s">
        <v>1787</v>
      </c>
      <c r="E331" s="597" t="s">
        <v>1788</v>
      </c>
      <c r="F331" s="1416" t="s">
        <v>1787</v>
      </c>
      <c r="G331" s="1506"/>
      <c r="H331" s="1329" t="s">
        <v>6690</v>
      </c>
      <c r="I331" s="1521">
        <v>25</v>
      </c>
      <c r="J331" s="1522" t="e">
        <f t="shared" si="13"/>
        <v>#REF!</v>
      </c>
      <c r="K331" s="617" t="e">
        <f>#REF!*#REF!</f>
        <v>#REF!</v>
      </c>
      <c r="L331" s="617"/>
      <c r="M331" s="1336"/>
      <c r="N331" s="1316"/>
      <c r="O331" s="1296">
        <v>0.63</v>
      </c>
    </row>
    <row r="332" spans="1:18" hidden="1">
      <c r="A332" s="595">
        <v>0</v>
      </c>
      <c r="B332" s="144" t="s">
        <v>8625</v>
      </c>
      <c r="C332" s="1407" t="s">
        <v>1800</v>
      </c>
      <c r="D332" s="1416" t="s">
        <v>1787</v>
      </c>
      <c r="E332" s="593"/>
      <c r="F332" s="1416" t="s">
        <v>1787</v>
      </c>
      <c r="G332" s="143"/>
      <c r="H332" s="600" t="s">
        <v>6690</v>
      </c>
      <c r="I332" s="1389">
        <v>30</v>
      </c>
      <c r="J332" s="1390" t="e">
        <f t="shared" si="13"/>
        <v>#REF!</v>
      </c>
      <c r="K332" s="1391" t="e">
        <f>M332*#REF!</f>
        <v>#REF!</v>
      </c>
      <c r="L332" s="1391"/>
      <c r="M332" s="607" t="e">
        <f>P332*#REF!+0.5</f>
        <v>#REF!</v>
      </c>
      <c r="N332" s="544"/>
      <c r="O332" s="1296">
        <v>20.64</v>
      </c>
      <c r="P332" s="261">
        <v>19.690000000000001</v>
      </c>
    </row>
    <row r="333" spans="1:18" hidden="1">
      <c r="A333" s="595">
        <v>0</v>
      </c>
      <c r="B333" s="137" t="s">
        <v>8616</v>
      </c>
      <c r="C333" s="1353" t="s">
        <v>1801</v>
      </c>
      <c r="D333" s="1354" t="s">
        <v>1802</v>
      </c>
      <c r="E333" s="593"/>
      <c r="F333" s="1354" t="s">
        <v>1802</v>
      </c>
      <c r="G333" s="1356"/>
      <c r="H333" s="136" t="s">
        <v>8173</v>
      </c>
      <c r="I333" s="1356">
        <v>25</v>
      </c>
      <c r="J333" s="1357" t="e">
        <f t="shared" si="13"/>
        <v>#REF!</v>
      </c>
      <c r="K333" s="543" t="e">
        <f>#REF!*#REF!+15</f>
        <v>#REF!</v>
      </c>
      <c r="L333" s="543"/>
      <c r="M333" s="1358"/>
      <c r="N333" s="1359"/>
      <c r="O333" s="1360">
        <v>1.34</v>
      </c>
    </row>
    <row r="334" spans="1:18" hidden="1">
      <c r="A334" s="595">
        <v>0</v>
      </c>
      <c r="B334" s="140" t="s">
        <v>8625</v>
      </c>
      <c r="C334" s="1368" t="s">
        <v>1803</v>
      </c>
      <c r="D334" s="1369" t="s">
        <v>1804</v>
      </c>
      <c r="E334" s="593"/>
      <c r="F334" s="1369" t="s">
        <v>1804</v>
      </c>
      <c r="G334" s="136"/>
      <c r="H334" s="604" t="s">
        <v>6690</v>
      </c>
      <c r="I334" s="1370">
        <v>30</v>
      </c>
      <c r="J334" s="1371" t="e">
        <f t="shared" si="13"/>
        <v>#REF!</v>
      </c>
      <c r="K334" s="1396" t="e">
        <f>M334*#REF!</f>
        <v>#REF!</v>
      </c>
      <c r="L334" s="1382"/>
      <c r="M334" s="607" t="e">
        <f>P334*#REF!+0.5</f>
        <v>#REF!</v>
      </c>
      <c r="N334" s="544"/>
      <c r="O334" s="1296">
        <v>22.39</v>
      </c>
      <c r="P334" s="261">
        <v>21.67</v>
      </c>
    </row>
    <row r="335" spans="1:18" s="261" customFormat="1" hidden="1">
      <c r="A335" s="595">
        <v>0</v>
      </c>
      <c r="B335" s="137" t="s">
        <v>8619</v>
      </c>
      <c r="C335" s="1527" t="s">
        <v>1805</v>
      </c>
      <c r="D335" s="1550" t="s">
        <v>1806</v>
      </c>
      <c r="E335" s="208" t="s">
        <v>1807</v>
      </c>
      <c r="F335" s="1441" t="s">
        <v>1808</v>
      </c>
      <c r="G335" s="139"/>
      <c r="H335" s="136" t="s">
        <v>5402</v>
      </c>
      <c r="I335" s="1356">
        <v>120</v>
      </c>
      <c r="J335" s="1357" t="e">
        <f t="shared" si="13"/>
        <v>#REF!</v>
      </c>
      <c r="K335" s="1386" t="e">
        <f>M335*#REF!</f>
        <v>#REF!</v>
      </c>
      <c r="L335" s="1387"/>
      <c r="M335" s="1448">
        <v>0</v>
      </c>
      <c r="N335" s="1415"/>
      <c r="O335" s="1296">
        <v>65</v>
      </c>
      <c r="Q335" s="1312"/>
    </row>
    <row r="336" spans="1:18" hidden="1">
      <c r="A336" s="259">
        <v>0</v>
      </c>
      <c r="B336" s="614" t="s">
        <v>8626</v>
      </c>
      <c r="C336" s="140" t="s">
        <v>1809</v>
      </c>
      <c r="D336" s="1445" t="s">
        <v>1810</v>
      </c>
      <c r="E336" s="614" t="s">
        <v>1811</v>
      </c>
      <c r="F336" s="1445" t="s">
        <v>1810</v>
      </c>
      <c r="G336" s="1502"/>
      <c r="H336" s="139" t="s">
        <v>8173</v>
      </c>
      <c r="I336" s="1322">
        <v>20</v>
      </c>
      <c r="J336" s="1371" t="e">
        <f t="shared" si="13"/>
        <v>#REF!</v>
      </c>
      <c r="K336" s="1396" t="e">
        <f>M336*#REF!</f>
        <v>#REF!</v>
      </c>
      <c r="L336" s="1382"/>
      <c r="M336" s="1383" t="e">
        <f>O336*#REF!*I336+1.5</f>
        <v>#REF!</v>
      </c>
      <c r="N336" s="1359"/>
      <c r="O336" s="1296">
        <v>0.49</v>
      </c>
    </row>
    <row r="337" spans="1:16" hidden="1">
      <c r="A337" s="595">
        <v>0</v>
      </c>
      <c r="B337" s="137" t="s">
        <v>8619</v>
      </c>
      <c r="C337" s="1353" t="s">
        <v>1812</v>
      </c>
      <c r="D337" s="138" t="s">
        <v>1810</v>
      </c>
      <c r="E337" s="598" t="s">
        <v>1813</v>
      </c>
      <c r="F337" s="1439" t="s">
        <v>1814</v>
      </c>
      <c r="G337" s="143"/>
      <c r="H337" s="1356" t="s">
        <v>8173</v>
      </c>
      <c r="I337" s="1356">
        <v>20</v>
      </c>
      <c r="J337" s="1357" t="e">
        <f t="shared" si="13"/>
        <v>#REF!</v>
      </c>
      <c r="K337" s="1386" t="e">
        <f>M337*#REF!</f>
        <v>#REF!</v>
      </c>
      <c r="L337" s="1387"/>
      <c r="M337" s="1448" t="e">
        <f>P337*#REF!+1.5</f>
        <v>#REF!</v>
      </c>
      <c r="N337" s="1415"/>
      <c r="O337" s="1296">
        <v>1.35</v>
      </c>
      <c r="P337" s="261">
        <v>20</v>
      </c>
    </row>
    <row r="338" spans="1:16" hidden="1">
      <c r="A338" s="595">
        <v>0</v>
      </c>
      <c r="B338" s="256" t="s">
        <v>8626</v>
      </c>
      <c r="C338" s="137" t="s">
        <v>1815</v>
      </c>
      <c r="D338" s="1439" t="s">
        <v>1810</v>
      </c>
      <c r="E338" s="593" t="s">
        <v>1816</v>
      </c>
      <c r="F338" s="1439" t="s">
        <v>1810</v>
      </c>
      <c r="G338" s="1520"/>
      <c r="H338" s="1329" t="s">
        <v>6690</v>
      </c>
      <c r="I338" s="1319">
        <v>20</v>
      </c>
      <c r="J338" s="1357" t="e">
        <f t="shared" si="13"/>
        <v>#REF!</v>
      </c>
      <c r="K338" s="1384" t="e">
        <f>M338*#REF!</f>
        <v>#REF!</v>
      </c>
      <c r="L338" s="1382"/>
      <c r="M338" s="1383" t="e">
        <f>O338*#REF!*I338+1.5</f>
        <v>#REF!</v>
      </c>
      <c r="N338" s="1359"/>
      <c r="O338" s="1296">
        <v>0.5</v>
      </c>
    </row>
    <row r="339" spans="1:16" hidden="1">
      <c r="A339" s="595">
        <v>0</v>
      </c>
      <c r="B339" s="256" t="s">
        <v>8626</v>
      </c>
      <c r="C339" s="137" t="s">
        <v>1817</v>
      </c>
      <c r="D339" s="1439" t="s">
        <v>1810</v>
      </c>
      <c r="E339" s="593" t="s">
        <v>1816</v>
      </c>
      <c r="F339" s="1439" t="s">
        <v>1810</v>
      </c>
      <c r="G339" s="1520"/>
      <c r="H339" s="1319" t="s">
        <v>6690</v>
      </c>
      <c r="I339" s="1319">
        <v>20</v>
      </c>
      <c r="J339" s="1357" t="e">
        <f t="shared" si="13"/>
        <v>#REF!</v>
      </c>
      <c r="K339" s="1384" t="e">
        <f>M339*#REF!</f>
        <v>#REF!</v>
      </c>
      <c r="L339" s="1382"/>
      <c r="M339" s="1383" t="e">
        <f>O339*#REF!*I339+1.5</f>
        <v>#REF!</v>
      </c>
      <c r="N339" s="1359"/>
      <c r="O339" s="1296">
        <v>0.62</v>
      </c>
    </row>
    <row r="340" spans="1:16" hidden="1">
      <c r="A340" s="595">
        <v>0</v>
      </c>
      <c r="B340" s="137" t="s">
        <v>8625</v>
      </c>
      <c r="C340" s="1353" t="s">
        <v>1818</v>
      </c>
      <c r="D340" s="1439" t="s">
        <v>1819</v>
      </c>
      <c r="E340" s="593"/>
      <c r="F340" s="1439" t="s">
        <v>1819</v>
      </c>
      <c r="G340" s="136"/>
      <c r="H340" s="136" t="s">
        <v>8173</v>
      </c>
      <c r="I340" s="1356">
        <v>20</v>
      </c>
      <c r="J340" s="1357" t="e">
        <f t="shared" si="13"/>
        <v>#REF!</v>
      </c>
      <c r="K340" s="1384" t="e">
        <f>M340*#REF!</f>
        <v>#REF!</v>
      </c>
      <c r="L340" s="1391"/>
      <c r="M340" s="607" t="e">
        <f>P340*#REF!+0.5</f>
        <v>#REF!</v>
      </c>
      <c r="N340" s="544"/>
      <c r="O340" s="1296">
        <v>14.16</v>
      </c>
      <c r="P340" s="261">
        <v>12.76</v>
      </c>
    </row>
    <row r="341" spans="1:16" hidden="1">
      <c r="A341" s="595">
        <v>0</v>
      </c>
      <c r="B341" s="137" t="s">
        <v>8625</v>
      </c>
      <c r="C341" s="1353" t="s">
        <v>1820</v>
      </c>
      <c r="D341" s="1439" t="s">
        <v>1819</v>
      </c>
      <c r="E341" s="593"/>
      <c r="F341" s="1439" t="s">
        <v>1819</v>
      </c>
      <c r="G341" s="136"/>
      <c r="H341" s="259" t="s">
        <v>6690</v>
      </c>
      <c r="I341" s="1356">
        <v>20</v>
      </c>
      <c r="J341" s="1357" t="e">
        <f t="shared" si="13"/>
        <v>#REF!</v>
      </c>
      <c r="K341" s="1384" t="e">
        <f>M341*#REF!</f>
        <v>#REF!</v>
      </c>
      <c r="L341" s="1391"/>
      <c r="M341" s="607" t="e">
        <f>P341*#REF!+0.5</f>
        <v>#REF!</v>
      </c>
      <c r="N341" s="544"/>
      <c r="O341" s="1296">
        <v>17.47</v>
      </c>
      <c r="P341" s="261">
        <v>16.41</v>
      </c>
    </row>
    <row r="342" spans="1:16" hidden="1">
      <c r="A342" s="595">
        <v>0</v>
      </c>
      <c r="B342" s="137" t="s">
        <v>8616</v>
      </c>
      <c r="C342" s="1353" t="s">
        <v>1821</v>
      </c>
      <c r="D342" s="1354" t="s">
        <v>1822</v>
      </c>
      <c r="E342" s="593"/>
      <c r="F342" s="1354" t="s">
        <v>1822</v>
      </c>
      <c r="G342" s="1356"/>
      <c r="H342" s="1356" t="s">
        <v>6690</v>
      </c>
      <c r="I342" s="1356">
        <v>25</v>
      </c>
      <c r="J342" s="1357" t="e">
        <f t="shared" si="13"/>
        <v>#REF!</v>
      </c>
      <c r="K342" s="543" t="e">
        <f>#REF!*#REF!+15</f>
        <v>#REF!</v>
      </c>
      <c r="L342" s="543"/>
      <c r="M342" s="1358"/>
      <c r="N342" s="1359"/>
      <c r="O342" s="1360">
        <v>1.52</v>
      </c>
    </row>
    <row r="343" spans="1:16" hidden="1">
      <c r="A343" s="595">
        <v>0</v>
      </c>
      <c r="B343" s="256" t="s">
        <v>8626</v>
      </c>
      <c r="C343" s="137" t="s">
        <v>1823</v>
      </c>
      <c r="D343" s="1439" t="s">
        <v>1824</v>
      </c>
      <c r="E343" s="593" t="s">
        <v>1825</v>
      </c>
      <c r="F343" s="1439" t="s">
        <v>1824</v>
      </c>
      <c r="G343" s="1520"/>
      <c r="H343" s="1319" t="s">
        <v>6690</v>
      </c>
      <c r="I343" s="1319">
        <v>20</v>
      </c>
      <c r="J343" s="1357" t="e">
        <f t="shared" si="13"/>
        <v>#REF!</v>
      </c>
      <c r="K343" s="1384" t="e">
        <f>M343*#REF!</f>
        <v>#REF!</v>
      </c>
      <c r="L343" s="1382"/>
      <c r="M343" s="1383" t="e">
        <f>O343*#REF!*I343+1.5</f>
        <v>#REF!</v>
      </c>
      <c r="N343" s="1359"/>
      <c r="O343" s="1296">
        <v>0.63</v>
      </c>
    </row>
    <row r="344" spans="1:16" hidden="1">
      <c r="A344" s="595">
        <v>0</v>
      </c>
      <c r="B344" s="140" t="s">
        <v>8619</v>
      </c>
      <c r="C344" s="1450" t="s">
        <v>1826</v>
      </c>
      <c r="D344" s="1538" t="s">
        <v>1827</v>
      </c>
      <c r="E344" s="598" t="s">
        <v>1828</v>
      </c>
      <c r="F344" s="1445" t="s">
        <v>1829</v>
      </c>
      <c r="G344" s="1502"/>
      <c r="H344" s="139" t="s">
        <v>5402</v>
      </c>
      <c r="I344" s="1322">
        <v>120</v>
      </c>
      <c r="J344" s="1371" t="e">
        <f t="shared" si="13"/>
        <v>#REF!</v>
      </c>
      <c r="K344" s="1446" t="e">
        <f>M344*#REF!</f>
        <v>#REF!</v>
      </c>
      <c r="L344" s="1447"/>
      <c r="M344" s="1448">
        <v>0</v>
      </c>
      <c r="N344" s="1415"/>
      <c r="O344" s="1296">
        <v>65</v>
      </c>
    </row>
    <row r="345" spans="1:16" hidden="1">
      <c r="A345" s="259">
        <v>0</v>
      </c>
      <c r="B345" s="597" t="s">
        <v>8626</v>
      </c>
      <c r="C345" s="144" t="s">
        <v>1830</v>
      </c>
      <c r="D345" s="1444" t="s">
        <v>1824</v>
      </c>
      <c r="E345" s="597" t="s">
        <v>1825</v>
      </c>
      <c r="F345" s="1444" t="s">
        <v>1824</v>
      </c>
      <c r="G345" s="1506"/>
      <c r="H345" s="1329" t="s">
        <v>6690</v>
      </c>
      <c r="I345" s="1329">
        <v>20</v>
      </c>
      <c r="J345" s="1390" t="e">
        <f t="shared" si="13"/>
        <v>#REF!</v>
      </c>
      <c r="K345" s="1391" t="e">
        <f>M345*#REF!</f>
        <v>#REF!</v>
      </c>
      <c r="L345" s="1382"/>
      <c r="M345" s="1383" t="e">
        <f>O345*#REF!*I345+1.5</f>
        <v>#REF!</v>
      </c>
      <c r="N345" s="1359"/>
      <c r="O345" s="1296">
        <v>0.9</v>
      </c>
    </row>
    <row r="346" spans="1:16" hidden="1">
      <c r="A346" s="595">
        <v>0</v>
      </c>
      <c r="B346" s="137" t="s">
        <v>8619</v>
      </c>
      <c r="C346" s="1526" t="s">
        <v>1831</v>
      </c>
      <c r="D346" s="1551" t="s">
        <v>1832</v>
      </c>
      <c r="E346" s="598" t="s">
        <v>1833</v>
      </c>
      <c r="F346" s="1439" t="s">
        <v>1834</v>
      </c>
      <c r="G346" s="1520"/>
      <c r="H346" s="136" t="s">
        <v>5402</v>
      </c>
      <c r="I346" s="1319">
        <v>120</v>
      </c>
      <c r="J346" s="1357" t="e">
        <f t="shared" si="13"/>
        <v>#REF!</v>
      </c>
      <c r="K346" s="1386" t="e">
        <f>M346*#REF!</f>
        <v>#REF!</v>
      </c>
      <c r="L346" s="1387"/>
      <c r="M346" s="1448">
        <v>0</v>
      </c>
      <c r="N346" s="1415"/>
      <c r="O346" s="1296">
        <v>65</v>
      </c>
    </row>
    <row r="347" spans="1:16">
      <c r="A347" s="595">
        <v>1</v>
      </c>
      <c r="B347" s="140" t="s">
        <v>8625</v>
      </c>
      <c r="C347" s="1368">
        <v>499054</v>
      </c>
      <c r="D347" s="141" t="s">
        <v>1835</v>
      </c>
      <c r="E347" s="207" t="s">
        <v>1836</v>
      </c>
      <c r="F347" s="1445" t="s">
        <v>1837</v>
      </c>
      <c r="G347" s="139"/>
      <c r="H347" s="139" t="s">
        <v>5402</v>
      </c>
      <c r="I347" s="1370">
        <v>100</v>
      </c>
      <c r="J347" s="1371" t="e">
        <f t="shared" ref="J347:J366" si="14">K347/I347</f>
        <v>#REF!</v>
      </c>
      <c r="K347" s="1396" t="e">
        <f>M347*#REF!</f>
        <v>#REF!</v>
      </c>
      <c r="L347" s="1431"/>
      <c r="M347" s="607" t="e">
        <f>P347*#REF!+0.5</f>
        <v>#REF!</v>
      </c>
      <c r="N347" s="544"/>
      <c r="O347" s="1296">
        <v>29.27</v>
      </c>
      <c r="P347" s="1296">
        <v>29.27</v>
      </c>
    </row>
    <row r="348" spans="1:16">
      <c r="A348" s="595">
        <v>1</v>
      </c>
      <c r="B348" s="1374" t="s">
        <v>8615</v>
      </c>
      <c r="C348" s="1375" t="s">
        <v>1838</v>
      </c>
      <c r="D348" s="1552" t="s">
        <v>1835</v>
      </c>
      <c r="E348" s="208" t="s">
        <v>1839</v>
      </c>
      <c r="F348" s="1454" t="s">
        <v>1837</v>
      </c>
      <c r="G348" s="1405"/>
      <c r="H348" s="1405" t="s">
        <v>5402</v>
      </c>
      <c r="I348" s="1377">
        <v>100</v>
      </c>
      <c r="J348" s="1378" t="e">
        <f t="shared" si="14"/>
        <v>#REF!</v>
      </c>
      <c r="K348" s="1404" t="e">
        <f>M348*#REF!</f>
        <v>#REF!</v>
      </c>
      <c r="L348" s="1437"/>
      <c r="M348" s="1414" t="e">
        <f>P348*#REF!+1.5</f>
        <v>#REF!</v>
      </c>
      <c r="N348" s="1415"/>
      <c r="O348" s="1296">
        <v>30.02</v>
      </c>
      <c r="P348" s="1296">
        <v>30.02</v>
      </c>
    </row>
    <row r="349" spans="1:16" hidden="1">
      <c r="A349" s="595">
        <v>0</v>
      </c>
      <c r="B349" s="1374" t="s">
        <v>8619</v>
      </c>
      <c r="C349" s="1503" t="s">
        <v>1840</v>
      </c>
      <c r="D349" s="1553" t="s">
        <v>1841</v>
      </c>
      <c r="E349" s="208" t="s">
        <v>1842</v>
      </c>
      <c r="F349" s="1454" t="s">
        <v>1843</v>
      </c>
      <c r="G349" s="1397"/>
      <c r="H349" s="1405" t="s">
        <v>5402</v>
      </c>
      <c r="I349" s="1381">
        <v>120</v>
      </c>
      <c r="J349" s="1378" t="e">
        <f t="shared" si="14"/>
        <v>#REF!</v>
      </c>
      <c r="K349" s="1404" t="e">
        <f>M349*#REF!</f>
        <v>#REF!</v>
      </c>
      <c r="L349" s="1437"/>
      <c r="M349" s="1448">
        <v>0</v>
      </c>
      <c r="N349" s="1415"/>
      <c r="O349" s="1296">
        <v>75</v>
      </c>
    </row>
    <row r="350" spans="1:16" hidden="1">
      <c r="A350" s="595">
        <v>0</v>
      </c>
      <c r="B350" s="144" t="s">
        <v>8619</v>
      </c>
      <c r="C350" s="144" t="s">
        <v>1844</v>
      </c>
      <c r="D350" s="1444" t="s">
        <v>1843</v>
      </c>
      <c r="E350" s="597"/>
      <c r="F350" s="1444" t="s">
        <v>1843</v>
      </c>
      <c r="G350" s="1506"/>
      <c r="H350" s="143" t="s">
        <v>5402</v>
      </c>
      <c r="I350" s="1329">
        <v>10</v>
      </c>
      <c r="J350" s="1390" t="e">
        <f t="shared" si="14"/>
        <v>#REF!</v>
      </c>
      <c r="K350" s="1393" t="e">
        <f>M350*#REF!</f>
        <v>#REF!</v>
      </c>
      <c r="L350" s="1404"/>
      <c r="M350" s="1372" t="e">
        <f>O350*#REF!+1</f>
        <v>#REF!</v>
      </c>
      <c r="N350" s="1373"/>
      <c r="O350" s="1296">
        <v>16</v>
      </c>
    </row>
    <row r="351" spans="1:16" hidden="1">
      <c r="A351" s="595">
        <v>0</v>
      </c>
      <c r="B351" s="137" t="s">
        <v>8619</v>
      </c>
      <c r="C351" s="1353" t="s">
        <v>1845</v>
      </c>
      <c r="D351" s="138" t="s">
        <v>1846</v>
      </c>
      <c r="E351" s="258" t="s">
        <v>1847</v>
      </c>
      <c r="F351" s="1439" t="s">
        <v>1846</v>
      </c>
      <c r="G351" s="136"/>
      <c r="H351" s="136" t="s">
        <v>5402</v>
      </c>
      <c r="I351" s="1356">
        <v>24</v>
      </c>
      <c r="J351" s="1357" t="e">
        <f t="shared" si="14"/>
        <v>#REF!</v>
      </c>
      <c r="K351" s="1386" t="e">
        <f>M351*#REF!</f>
        <v>#REF!</v>
      </c>
      <c r="L351" s="1387"/>
      <c r="M351" s="1448" t="e">
        <f>P351*#REF!+1.5</f>
        <v>#REF!</v>
      </c>
      <c r="N351" s="1415"/>
      <c r="O351" s="1296">
        <v>37</v>
      </c>
      <c r="P351" s="261">
        <v>20</v>
      </c>
    </row>
    <row r="352" spans="1:16" hidden="1">
      <c r="A352" s="595">
        <v>0</v>
      </c>
      <c r="B352" s="137" t="s">
        <v>8616</v>
      </c>
      <c r="C352" s="1353" t="s">
        <v>1848</v>
      </c>
      <c r="D352" s="1354" t="s">
        <v>1849</v>
      </c>
      <c r="E352" s="256"/>
      <c r="F352" s="1354" t="s">
        <v>1849</v>
      </c>
      <c r="G352" s="1356"/>
      <c r="H352" s="1356" t="s">
        <v>6690</v>
      </c>
      <c r="I352" s="1356">
        <v>25</v>
      </c>
      <c r="J352" s="1357" t="e">
        <f t="shared" si="14"/>
        <v>#REF!</v>
      </c>
      <c r="K352" s="543" t="e">
        <f>#REF!*#REF!+15</f>
        <v>#REF!</v>
      </c>
      <c r="L352" s="543"/>
      <c r="M352" s="1358"/>
      <c r="N352" s="1359"/>
      <c r="O352" s="1360">
        <v>2.5</v>
      </c>
    </row>
    <row r="353" spans="1:17" hidden="1">
      <c r="A353" s="595">
        <v>0</v>
      </c>
      <c r="B353" s="137" t="s">
        <v>8616</v>
      </c>
      <c r="C353" s="1353" t="s">
        <v>1850</v>
      </c>
      <c r="D353" s="1354" t="s">
        <v>1851</v>
      </c>
      <c r="E353" s="256"/>
      <c r="F353" s="1354" t="s">
        <v>1851</v>
      </c>
      <c r="G353" s="1356"/>
      <c r="H353" s="1356" t="s">
        <v>6690</v>
      </c>
      <c r="I353" s="1356">
        <v>25</v>
      </c>
      <c r="J353" s="1357" t="e">
        <f t="shared" si="14"/>
        <v>#REF!</v>
      </c>
      <c r="K353" s="543" t="e">
        <f>#REF!*#REF!+15</f>
        <v>#REF!</v>
      </c>
      <c r="L353" s="543"/>
      <c r="M353" s="1358"/>
      <c r="N353" s="1359"/>
      <c r="O353" s="1360">
        <v>2.6</v>
      </c>
    </row>
    <row r="354" spans="1:17" hidden="1">
      <c r="A354" s="595">
        <v>0</v>
      </c>
      <c r="B354" s="256" t="s">
        <v>8622</v>
      </c>
      <c r="C354" s="1468" t="s">
        <v>1852</v>
      </c>
      <c r="D354" s="1554" t="s">
        <v>1853</v>
      </c>
      <c r="E354" s="256" t="s">
        <v>1854</v>
      </c>
      <c r="F354" s="1554" t="s">
        <v>1853</v>
      </c>
      <c r="G354" s="1520"/>
      <c r="H354" s="1319" t="s">
        <v>6690</v>
      </c>
      <c r="I354" s="1555">
        <v>25</v>
      </c>
      <c r="J354" s="1541" t="e">
        <f t="shared" si="14"/>
        <v>#REF!</v>
      </c>
      <c r="K354" s="566" t="e">
        <f>M354*#REF!</f>
        <v>#REF!</v>
      </c>
      <c r="L354" s="566"/>
      <c r="M354" s="1320"/>
      <c r="N354" s="1316"/>
      <c r="O354" s="1400"/>
    </row>
    <row r="355" spans="1:17" hidden="1">
      <c r="A355" s="595">
        <v>0</v>
      </c>
      <c r="B355" s="256" t="s">
        <v>8622</v>
      </c>
      <c r="C355" s="1468" t="s">
        <v>1855</v>
      </c>
      <c r="D355" s="1554" t="s">
        <v>1856</v>
      </c>
      <c r="E355" s="256" t="s">
        <v>1857</v>
      </c>
      <c r="F355" s="1554" t="s">
        <v>1856</v>
      </c>
      <c r="G355" s="1520"/>
      <c r="H355" s="1319" t="s">
        <v>6690</v>
      </c>
      <c r="I355" s="1555">
        <v>25</v>
      </c>
      <c r="J355" s="1541" t="e">
        <f t="shared" si="14"/>
        <v>#REF!</v>
      </c>
      <c r="K355" s="566" t="e">
        <f>#REF!*#REF!</f>
        <v>#REF!</v>
      </c>
      <c r="L355" s="566"/>
      <c r="M355" s="1320"/>
      <c r="N355" s="1316"/>
      <c r="O355" s="1400">
        <v>1.62</v>
      </c>
    </row>
    <row r="356" spans="1:17" hidden="1">
      <c r="A356" s="595">
        <v>0</v>
      </c>
      <c r="B356" s="137" t="s">
        <v>8625</v>
      </c>
      <c r="C356" s="1353" t="s">
        <v>1858</v>
      </c>
      <c r="D356" s="1354" t="s">
        <v>1859</v>
      </c>
      <c r="E356" s="256" t="s">
        <v>1860</v>
      </c>
      <c r="F356" s="1354" t="s">
        <v>1859</v>
      </c>
      <c r="G356" s="136"/>
      <c r="H356" s="1356" t="s">
        <v>6690</v>
      </c>
      <c r="I356" s="1356">
        <v>30</v>
      </c>
      <c r="J356" s="1357" t="e">
        <f t="shared" si="14"/>
        <v>#REF!</v>
      </c>
      <c r="K356" s="1384" t="e">
        <f>M356*#REF!</f>
        <v>#REF!</v>
      </c>
      <c r="L356" s="1391"/>
      <c r="M356" s="607" t="e">
        <f>P356*#REF!+0.5</f>
        <v>#REF!</v>
      </c>
      <c r="N356" s="544"/>
      <c r="O356" s="1296">
        <v>41.05</v>
      </c>
      <c r="P356" s="261">
        <v>39.229999999999997</v>
      </c>
    </row>
    <row r="357" spans="1:17" hidden="1">
      <c r="A357" s="259">
        <v>0</v>
      </c>
      <c r="B357" s="614" t="s">
        <v>8626</v>
      </c>
      <c r="C357" s="140" t="s">
        <v>1861</v>
      </c>
      <c r="D357" s="1467" t="s">
        <v>1862</v>
      </c>
      <c r="E357" s="614" t="s">
        <v>1863</v>
      </c>
      <c r="F357" s="1467" t="s">
        <v>1862</v>
      </c>
      <c r="G357" s="1502"/>
      <c r="H357" s="1322" t="s">
        <v>6690</v>
      </c>
      <c r="I357" s="1322">
        <v>20</v>
      </c>
      <c r="J357" s="1371" t="e">
        <f t="shared" si="14"/>
        <v>#REF!</v>
      </c>
      <c r="K357" s="1396" t="e">
        <f>M357*#REF!</f>
        <v>#REF!</v>
      </c>
      <c r="L357" s="1382"/>
      <c r="M357" s="1383" t="e">
        <f>O357*#REF!*I357+1.5</f>
        <v>#REF!</v>
      </c>
      <c r="N357" s="1359"/>
      <c r="O357" s="1296">
        <v>0.89</v>
      </c>
    </row>
    <row r="358" spans="1:17" hidden="1">
      <c r="A358" s="259">
        <v>0</v>
      </c>
      <c r="B358" s="593" t="s">
        <v>8626</v>
      </c>
      <c r="C358" s="1374" t="s">
        <v>1864</v>
      </c>
      <c r="D358" s="1380" t="s">
        <v>3901</v>
      </c>
      <c r="E358" s="597" t="s">
        <v>3902</v>
      </c>
      <c r="F358" s="1380" t="s">
        <v>3901</v>
      </c>
      <c r="G358" s="1506"/>
      <c r="H358" s="1381" t="s">
        <v>6690</v>
      </c>
      <c r="I358" s="1381">
        <v>20</v>
      </c>
      <c r="J358" s="1378" t="e">
        <f t="shared" si="14"/>
        <v>#REF!</v>
      </c>
      <c r="K358" s="1382" t="e">
        <f>M358*#REF!</f>
        <v>#REF!</v>
      </c>
      <c r="L358" s="1382"/>
      <c r="M358" s="1383" t="e">
        <f>O358*#REF!*I358+1.5</f>
        <v>#REF!</v>
      </c>
      <c r="N358" s="1359"/>
      <c r="O358" s="1296">
        <v>1.02</v>
      </c>
    </row>
    <row r="359" spans="1:17" hidden="1">
      <c r="A359" s="595">
        <v>0</v>
      </c>
      <c r="B359" s="256" t="s">
        <v>8625</v>
      </c>
      <c r="C359" s="137" t="s">
        <v>3903</v>
      </c>
      <c r="D359" s="1385" t="s">
        <v>3901</v>
      </c>
      <c r="E359" s="598" t="s">
        <v>3904</v>
      </c>
      <c r="F359" s="1354" t="s">
        <v>3905</v>
      </c>
      <c r="G359" s="1506"/>
      <c r="H359" s="1319" t="s">
        <v>6690</v>
      </c>
      <c r="I359" s="1319">
        <v>25</v>
      </c>
      <c r="J359" s="1357" t="e">
        <f>K359/I359</f>
        <v>#REF!</v>
      </c>
      <c r="K359" s="1384" t="e">
        <f>M359*#REF!</f>
        <v>#REF!</v>
      </c>
      <c r="L359" s="1464"/>
      <c r="M359" s="607" t="e">
        <f>P359*#REF!+0.5</f>
        <v>#REF!</v>
      </c>
      <c r="N359" s="544"/>
      <c r="O359" s="1296">
        <v>28.26</v>
      </c>
      <c r="P359" s="261">
        <v>29.76</v>
      </c>
    </row>
    <row r="360" spans="1:17" hidden="1">
      <c r="A360" s="595">
        <v>0</v>
      </c>
      <c r="B360" s="593" t="s">
        <v>8622</v>
      </c>
      <c r="C360" s="1392" t="s">
        <v>3906</v>
      </c>
      <c r="D360" s="1376" t="s">
        <v>3907</v>
      </c>
      <c r="E360" s="614" t="s">
        <v>3908</v>
      </c>
      <c r="F360" s="1376" t="s">
        <v>3907</v>
      </c>
      <c r="G360" s="1502"/>
      <c r="H360" s="595" t="s">
        <v>8173</v>
      </c>
      <c r="I360" s="1398">
        <v>25</v>
      </c>
      <c r="J360" s="1455" t="e">
        <f t="shared" si="14"/>
        <v>#REF!</v>
      </c>
      <c r="K360" s="613" t="e">
        <f>#REF!*#REF!</f>
        <v>#REF!</v>
      </c>
      <c r="L360" s="613"/>
      <c r="M360" s="1406"/>
      <c r="N360" s="1316"/>
      <c r="O360" s="1400"/>
    </row>
    <row r="361" spans="1:17" s="261" customFormat="1" hidden="1">
      <c r="A361" s="259">
        <v>0</v>
      </c>
      <c r="B361" s="256" t="s">
        <v>8626</v>
      </c>
      <c r="C361" s="137" t="s">
        <v>3909</v>
      </c>
      <c r="D361" s="1354" t="s">
        <v>3910</v>
      </c>
      <c r="E361" s="256" t="s">
        <v>3911</v>
      </c>
      <c r="F361" s="1354" t="s">
        <v>3910</v>
      </c>
      <c r="G361" s="259"/>
      <c r="H361" s="136" t="s">
        <v>6690</v>
      </c>
      <c r="I361" s="1319">
        <v>20</v>
      </c>
      <c r="J361" s="1357" t="e">
        <f t="shared" si="14"/>
        <v>#REF!</v>
      </c>
      <c r="K361" s="1384" t="e">
        <f>M361*#REF!</f>
        <v>#REF!</v>
      </c>
      <c r="L361" s="1382"/>
      <c r="M361" s="1383" t="e">
        <f>O361*#REF!*I361+1.5</f>
        <v>#REF!</v>
      </c>
      <c r="N361" s="1359"/>
      <c r="O361" s="1296">
        <v>0.83</v>
      </c>
      <c r="Q361" s="1312"/>
    </row>
    <row r="362" spans="1:17" s="261" customFormat="1" hidden="1">
      <c r="A362" s="600">
        <v>0</v>
      </c>
      <c r="B362" s="593" t="s">
        <v>8622</v>
      </c>
      <c r="C362" s="1392" t="s">
        <v>3912</v>
      </c>
      <c r="D362" s="1380" t="s">
        <v>3910</v>
      </c>
      <c r="E362" s="597" t="s">
        <v>3913</v>
      </c>
      <c r="F362" s="1380" t="s">
        <v>3910</v>
      </c>
      <c r="G362" s="1506"/>
      <c r="H362" s="1381" t="s">
        <v>6690</v>
      </c>
      <c r="I362" s="1398">
        <v>25</v>
      </c>
      <c r="J362" s="1455" t="e">
        <f t="shared" si="14"/>
        <v>#REF!</v>
      </c>
      <c r="K362" s="613" t="e">
        <f>#REF!*#REF!</f>
        <v>#REF!</v>
      </c>
      <c r="L362" s="613"/>
      <c r="M362" s="1406"/>
      <c r="N362" s="1316"/>
      <c r="O362" s="1400">
        <v>2.2799999999999998</v>
      </c>
      <c r="Q362" s="1312"/>
    </row>
    <row r="363" spans="1:17">
      <c r="A363" s="600">
        <v>1</v>
      </c>
      <c r="B363" s="137" t="s">
        <v>8625</v>
      </c>
      <c r="C363" s="1353" t="s">
        <v>3914</v>
      </c>
      <c r="D363" s="1385" t="s">
        <v>3915</v>
      </c>
      <c r="E363" s="1439" t="s">
        <v>3916</v>
      </c>
      <c r="F363" s="1354" t="s">
        <v>3917</v>
      </c>
      <c r="G363" s="136"/>
      <c r="H363" s="259" t="s">
        <v>6690</v>
      </c>
      <c r="I363" s="1356">
        <v>20</v>
      </c>
      <c r="J363" s="1357" t="e">
        <f t="shared" si="14"/>
        <v>#REF!</v>
      </c>
      <c r="K363" s="1386" t="e">
        <f>M363*#REF!</f>
        <v>#REF!</v>
      </c>
      <c r="L363" s="1387"/>
      <c r="M363" s="567" t="e">
        <f>P363*#REF!+0.5</f>
        <v>#REF!</v>
      </c>
      <c r="N363" s="544"/>
      <c r="O363" s="1296">
        <v>22.48</v>
      </c>
      <c r="P363" s="261">
        <v>25.03</v>
      </c>
      <c r="Q363" s="1297">
        <v>24.18</v>
      </c>
    </row>
    <row r="364" spans="1:17" hidden="1">
      <c r="A364" s="600">
        <v>0</v>
      </c>
      <c r="B364" s="144" t="s">
        <v>8616</v>
      </c>
      <c r="C364" s="1407" t="s">
        <v>3918</v>
      </c>
      <c r="D364" s="1388" t="s">
        <v>3919</v>
      </c>
      <c r="E364" s="1355"/>
      <c r="F364" s="1388" t="s">
        <v>3919</v>
      </c>
      <c r="G364" s="1356"/>
      <c r="H364" s="1389" t="s">
        <v>6690</v>
      </c>
      <c r="I364" s="1389">
        <v>25</v>
      </c>
      <c r="J364" s="1390" t="e">
        <f t="shared" si="14"/>
        <v>#REF!</v>
      </c>
      <c r="K364" s="543" t="e">
        <f>#REF!*#REF!+15</f>
        <v>#REF!</v>
      </c>
      <c r="L364" s="543"/>
      <c r="M364" s="1438"/>
      <c r="N364" s="1359"/>
      <c r="O364" s="1360">
        <v>1.716</v>
      </c>
    </row>
    <row r="365" spans="1:17" hidden="1">
      <c r="A365" s="600">
        <v>0</v>
      </c>
      <c r="B365" s="256" t="s">
        <v>8626</v>
      </c>
      <c r="C365" s="137" t="s">
        <v>3920</v>
      </c>
      <c r="D365" s="1354" t="s">
        <v>3921</v>
      </c>
      <c r="E365" s="256" t="s">
        <v>3911</v>
      </c>
      <c r="F365" s="1354" t="s">
        <v>3921</v>
      </c>
      <c r="G365" s="259"/>
      <c r="H365" s="136" t="s">
        <v>6690</v>
      </c>
      <c r="I365" s="1319">
        <v>20</v>
      </c>
      <c r="J365" s="1357" t="e">
        <f t="shared" si="14"/>
        <v>#REF!</v>
      </c>
      <c r="K365" s="1384" t="e">
        <f>M365*#REF!+15</f>
        <v>#REF!</v>
      </c>
      <c r="L365" s="1382"/>
      <c r="M365" s="1383" t="e">
        <f>O365*#REF!+1.5</f>
        <v>#REF!</v>
      </c>
      <c r="N365" s="1359"/>
      <c r="O365" s="1296">
        <v>29.7</v>
      </c>
    </row>
    <row r="366" spans="1:17" s="261" customFormat="1" ht="12.75" hidden="1" customHeight="1">
      <c r="A366" s="600">
        <v>0</v>
      </c>
      <c r="B366" s="137" t="s">
        <v>8616</v>
      </c>
      <c r="C366" s="1353" t="s">
        <v>3922</v>
      </c>
      <c r="D366" s="1354" t="s">
        <v>3923</v>
      </c>
      <c r="E366" s="1355"/>
      <c r="F366" s="1354" t="s">
        <v>3923</v>
      </c>
      <c r="G366" s="1356"/>
      <c r="H366" s="1356" t="s">
        <v>6690</v>
      </c>
      <c r="I366" s="1356">
        <v>25</v>
      </c>
      <c r="J366" s="1357" t="e">
        <f t="shared" si="14"/>
        <v>#REF!</v>
      </c>
      <c r="K366" s="543" t="e">
        <f>#REF!*#REF!+15</f>
        <v>#REF!</v>
      </c>
      <c r="L366" s="543"/>
      <c r="M366" s="1358"/>
      <c r="N366" s="1359"/>
      <c r="O366" s="1360">
        <v>2.08</v>
      </c>
      <c r="Q366" s="1312"/>
    </row>
    <row r="368" spans="1:17" s="261" customFormat="1">
      <c r="A368" s="1289"/>
      <c r="B368" s="1290"/>
      <c r="C368" s="1290"/>
      <c r="D368" s="1291"/>
      <c r="E368" s="1290"/>
      <c r="F368" s="1290"/>
      <c r="G368" s="1289"/>
      <c r="H368" s="1289"/>
      <c r="I368" s="1289"/>
      <c r="J368" s="1292"/>
      <c r="K368" s="1293"/>
      <c r="L368" s="1294"/>
      <c r="M368" s="1295"/>
      <c r="N368" s="1295"/>
      <c r="O368" s="1296"/>
      <c r="Q368" s="1312"/>
    </row>
    <row r="369" spans="1:16" ht="23.25">
      <c r="A369" s="88" t="s">
        <v>8692</v>
      </c>
      <c r="B369" s="2730" t="s">
        <v>3924</v>
      </c>
      <c r="C369" s="2730"/>
      <c r="D369" s="2730"/>
      <c r="E369" s="2730"/>
      <c r="F369" s="2730"/>
      <c r="G369" s="2730"/>
      <c r="H369" s="2730"/>
      <c r="I369" s="2730"/>
      <c r="J369" s="2730"/>
      <c r="K369" s="2730"/>
      <c r="L369" s="2730"/>
      <c r="M369" s="2730"/>
      <c r="N369" s="1311"/>
    </row>
    <row r="370" spans="1:16" ht="23.25" hidden="1">
      <c r="A370" s="88" t="s">
        <v>8690</v>
      </c>
      <c r="B370" s="2697" t="s">
        <v>3925</v>
      </c>
      <c r="C370" s="2697"/>
      <c r="D370" s="2697"/>
      <c r="E370" s="2697"/>
      <c r="F370" s="2697"/>
      <c r="G370" s="2697"/>
      <c r="H370" s="2697"/>
      <c r="I370" s="2697"/>
      <c r="J370" s="2697"/>
      <c r="K370" s="2697"/>
      <c r="L370" s="2697"/>
      <c r="M370" s="2697"/>
      <c r="N370" s="1367"/>
    </row>
    <row r="371" spans="1:16" ht="23.25" hidden="1">
      <c r="A371" s="88" t="s">
        <v>8690</v>
      </c>
      <c r="B371" s="2687" t="s">
        <v>3926</v>
      </c>
      <c r="C371" s="2687"/>
      <c r="D371" s="2687"/>
      <c r="E371" s="2687"/>
      <c r="F371" s="2687"/>
      <c r="G371" s="2687"/>
      <c r="H371" s="2687"/>
      <c r="I371" s="2687"/>
      <c r="J371" s="2687"/>
      <c r="K371" s="2687"/>
      <c r="L371" s="2687"/>
      <c r="M371" s="2687"/>
      <c r="N371" s="1367"/>
    </row>
    <row r="372" spans="1:16" hidden="1">
      <c r="A372" s="136">
        <v>0</v>
      </c>
      <c r="B372" s="1526" t="s">
        <v>8625</v>
      </c>
      <c r="C372" s="1527">
        <v>401035</v>
      </c>
      <c r="D372" s="1551" t="s">
        <v>3927</v>
      </c>
      <c r="E372" s="598" t="s">
        <v>3928</v>
      </c>
      <c r="F372" s="598" t="s">
        <v>3929</v>
      </c>
      <c r="G372" s="136"/>
      <c r="H372" s="1530" t="s">
        <v>3930</v>
      </c>
      <c r="I372" s="1530">
        <v>600</v>
      </c>
      <c r="J372" s="1531" t="e">
        <f t="shared" ref="J372:J386" si="15">K372/I372</f>
        <v>#REF!</v>
      </c>
      <c r="K372" s="1532" t="e">
        <f>M372*#REF!</f>
        <v>#REF!</v>
      </c>
      <c r="L372" s="1556"/>
      <c r="M372" s="1534" t="e">
        <f>P372*#REF!+0.5</f>
        <v>#REF!</v>
      </c>
      <c r="N372" s="1535"/>
      <c r="O372" s="1536">
        <v>27.19</v>
      </c>
    </row>
    <row r="373" spans="1:16">
      <c r="A373" s="136">
        <v>1</v>
      </c>
      <c r="B373" s="137" t="s">
        <v>8625</v>
      </c>
      <c r="C373" s="1353" t="s">
        <v>3931</v>
      </c>
      <c r="D373" s="138" t="s">
        <v>3932</v>
      </c>
      <c r="E373" s="598" t="s">
        <v>3933</v>
      </c>
      <c r="F373" s="598" t="s">
        <v>3934</v>
      </c>
      <c r="G373" s="136"/>
      <c r="H373" s="1356" t="s">
        <v>3930</v>
      </c>
      <c r="I373" s="1356">
        <v>100</v>
      </c>
      <c r="J373" s="1357" t="e">
        <f t="shared" si="15"/>
        <v>#REF!</v>
      </c>
      <c r="K373" s="1384" t="e">
        <f>M373*#REF!</f>
        <v>#REF!</v>
      </c>
      <c r="L373" s="1449"/>
      <c r="M373" s="607" t="e">
        <f>P373*#REF!+0.5</f>
        <v>#REF!</v>
      </c>
      <c r="N373" s="544"/>
      <c r="O373" s="1296">
        <v>4.58</v>
      </c>
      <c r="P373" s="1296">
        <v>4.58</v>
      </c>
    </row>
    <row r="374" spans="1:16">
      <c r="A374" s="136">
        <v>1</v>
      </c>
      <c r="B374" s="137" t="s">
        <v>8625</v>
      </c>
      <c r="C374" s="1353">
        <v>497058</v>
      </c>
      <c r="D374" s="138" t="s">
        <v>3935</v>
      </c>
      <c r="E374" s="598" t="s">
        <v>3936</v>
      </c>
      <c r="F374" s="598" t="s">
        <v>3937</v>
      </c>
      <c r="G374" s="136"/>
      <c r="H374" s="1356" t="s">
        <v>3930</v>
      </c>
      <c r="I374" s="1356">
        <v>100</v>
      </c>
      <c r="J374" s="1357" t="e">
        <f t="shared" si="15"/>
        <v>#REF!</v>
      </c>
      <c r="K374" s="1384" t="e">
        <f>M374*#REF!</f>
        <v>#REF!</v>
      </c>
      <c r="L374" s="1449"/>
      <c r="M374" s="607" t="e">
        <f>P374*#REF!+0.5</f>
        <v>#REF!</v>
      </c>
      <c r="N374" s="544"/>
      <c r="O374" s="1296">
        <v>8.09</v>
      </c>
      <c r="P374" s="261">
        <v>9.06</v>
      </c>
    </row>
    <row r="375" spans="1:16">
      <c r="A375" s="136">
        <v>1</v>
      </c>
      <c r="B375" s="137" t="s">
        <v>8625</v>
      </c>
      <c r="C375" s="1353" t="s">
        <v>3938</v>
      </c>
      <c r="D375" s="138" t="s">
        <v>3939</v>
      </c>
      <c r="E375" s="598" t="s">
        <v>3940</v>
      </c>
      <c r="F375" s="598" t="s">
        <v>3940</v>
      </c>
      <c r="G375" s="136"/>
      <c r="H375" s="1356" t="s">
        <v>3930</v>
      </c>
      <c r="I375" s="1356">
        <v>100</v>
      </c>
      <c r="J375" s="1357" t="e">
        <f t="shared" si="15"/>
        <v>#REF!</v>
      </c>
      <c r="K375" s="1384" t="e">
        <f>M375*#REF!</f>
        <v>#REF!</v>
      </c>
      <c r="L375" s="1449"/>
      <c r="M375" s="607" t="e">
        <f>P375*#REF!+0.5</f>
        <v>#REF!</v>
      </c>
      <c r="N375" s="544"/>
      <c r="O375" s="1296">
        <v>4.58</v>
      </c>
      <c r="P375" s="1296">
        <v>4.58</v>
      </c>
    </row>
    <row r="376" spans="1:16">
      <c r="A376" s="136">
        <v>1</v>
      </c>
      <c r="B376" s="137" t="s">
        <v>8625</v>
      </c>
      <c r="C376" s="1353" t="s">
        <v>3941</v>
      </c>
      <c r="D376" s="138" t="s">
        <v>3942</v>
      </c>
      <c r="E376" s="598" t="s">
        <v>3943</v>
      </c>
      <c r="F376" s="598" t="s">
        <v>3943</v>
      </c>
      <c r="G376" s="136"/>
      <c r="H376" s="1356" t="s">
        <v>3930</v>
      </c>
      <c r="I376" s="1356">
        <v>100</v>
      </c>
      <c r="J376" s="1357" t="e">
        <f t="shared" si="15"/>
        <v>#REF!</v>
      </c>
      <c r="K376" s="1384" t="e">
        <f>M376*#REF!</f>
        <v>#REF!</v>
      </c>
      <c r="L376" s="1449"/>
      <c r="M376" s="607" t="e">
        <f>P376*#REF!+0.5</f>
        <v>#REF!</v>
      </c>
      <c r="N376" s="544"/>
      <c r="O376" s="1296">
        <v>4.58</v>
      </c>
      <c r="P376" s="1296">
        <v>4.58</v>
      </c>
    </row>
    <row r="377" spans="1:16" ht="12" customHeight="1">
      <c r="A377" s="136">
        <v>1</v>
      </c>
      <c r="B377" s="137" t="s">
        <v>8625</v>
      </c>
      <c r="C377" s="1353" t="s">
        <v>3944</v>
      </c>
      <c r="D377" s="138" t="s">
        <v>3945</v>
      </c>
      <c r="E377" s="598" t="s">
        <v>3946</v>
      </c>
      <c r="F377" s="598" t="s">
        <v>3946</v>
      </c>
      <c r="G377" s="136"/>
      <c r="H377" s="1356" t="s">
        <v>3930</v>
      </c>
      <c r="I377" s="1356">
        <v>100</v>
      </c>
      <c r="J377" s="1357" t="e">
        <f t="shared" si="15"/>
        <v>#REF!</v>
      </c>
      <c r="K377" s="1384" t="e">
        <f>M377*#REF!</f>
        <v>#REF!</v>
      </c>
      <c r="L377" s="1449"/>
      <c r="M377" s="607" t="e">
        <f>P377*#REF!+0.5</f>
        <v>#REF!</v>
      </c>
      <c r="N377" s="544"/>
      <c r="O377" s="1296">
        <v>4.58</v>
      </c>
      <c r="P377" s="1296">
        <v>4.58</v>
      </c>
    </row>
    <row r="378" spans="1:16" hidden="1">
      <c r="A378" s="136">
        <v>0</v>
      </c>
      <c r="B378" s="137" t="s">
        <v>8619</v>
      </c>
      <c r="C378" s="1353" t="s">
        <v>3947</v>
      </c>
      <c r="D378" s="1439" t="s">
        <v>3948</v>
      </c>
      <c r="E378" s="597"/>
      <c r="F378" s="597"/>
      <c r="G378" s="136"/>
      <c r="H378" s="1356" t="s">
        <v>3930</v>
      </c>
      <c r="I378" s="1356">
        <v>60</v>
      </c>
      <c r="J378" s="1378" t="e">
        <f t="shared" si="15"/>
        <v>#REF!</v>
      </c>
      <c r="K378" s="1404" t="e">
        <f>M378*#REF!</f>
        <v>#REF!</v>
      </c>
      <c r="L378" s="1404"/>
      <c r="M378" s="1372" t="e">
        <f>O378*#REF!+1</f>
        <v>#REF!</v>
      </c>
      <c r="N378" s="1373"/>
      <c r="O378" s="1296">
        <v>75</v>
      </c>
    </row>
    <row r="379" spans="1:16">
      <c r="A379" s="136">
        <v>1</v>
      </c>
      <c r="B379" s="137" t="s">
        <v>8625</v>
      </c>
      <c r="C379" s="1353" t="s">
        <v>3949</v>
      </c>
      <c r="D379" s="138" t="s">
        <v>3950</v>
      </c>
      <c r="E379" s="598" t="s">
        <v>3951</v>
      </c>
      <c r="F379" s="598" t="s">
        <v>3952</v>
      </c>
      <c r="G379" s="136"/>
      <c r="H379" s="1356" t="s">
        <v>3930</v>
      </c>
      <c r="I379" s="1356">
        <v>100</v>
      </c>
      <c r="J379" s="1357" t="e">
        <f t="shared" si="15"/>
        <v>#REF!</v>
      </c>
      <c r="K379" s="1384" t="e">
        <f>M379*#REF!</f>
        <v>#REF!</v>
      </c>
      <c r="L379" s="1449"/>
      <c r="M379" s="607" t="e">
        <f>P379*#REF!+0.5</f>
        <v>#REF!</v>
      </c>
      <c r="N379" s="544"/>
      <c r="O379" s="1296">
        <v>2.78</v>
      </c>
      <c r="P379" s="1296">
        <v>2.78</v>
      </c>
    </row>
    <row r="380" spans="1:16">
      <c r="A380" s="136">
        <v>1</v>
      </c>
      <c r="B380" s="137" t="s">
        <v>8625</v>
      </c>
      <c r="C380" s="1353" t="s">
        <v>3953</v>
      </c>
      <c r="D380" s="138" t="s">
        <v>3954</v>
      </c>
      <c r="E380" s="598" t="s">
        <v>3955</v>
      </c>
      <c r="F380" s="598" t="s">
        <v>3956</v>
      </c>
      <c r="G380" s="136"/>
      <c r="H380" s="1356" t="s">
        <v>3930</v>
      </c>
      <c r="I380" s="1356">
        <v>100</v>
      </c>
      <c r="J380" s="1357" t="e">
        <f t="shared" si="15"/>
        <v>#REF!</v>
      </c>
      <c r="K380" s="1384" t="e">
        <f>M380*#REF!</f>
        <v>#REF!</v>
      </c>
      <c r="L380" s="1449"/>
      <c r="M380" s="607" t="e">
        <f>P380*#REF!+0.5</f>
        <v>#REF!</v>
      </c>
      <c r="N380" s="544"/>
      <c r="O380" s="1296">
        <v>2.78</v>
      </c>
      <c r="P380" s="1296">
        <v>2.78</v>
      </c>
    </row>
    <row r="381" spans="1:16">
      <c r="A381" s="136">
        <v>1</v>
      </c>
      <c r="B381" s="137" t="s">
        <v>8625</v>
      </c>
      <c r="C381" s="1353" t="s">
        <v>3957</v>
      </c>
      <c r="D381" s="138" t="s">
        <v>3958</v>
      </c>
      <c r="E381" s="598" t="s">
        <v>3959</v>
      </c>
      <c r="F381" s="598" t="s">
        <v>3960</v>
      </c>
      <c r="G381" s="136"/>
      <c r="H381" s="1356" t="s">
        <v>3930</v>
      </c>
      <c r="I381" s="1356">
        <v>100</v>
      </c>
      <c r="J381" s="1357" t="e">
        <f t="shared" si="15"/>
        <v>#REF!</v>
      </c>
      <c r="K381" s="1384" t="e">
        <f>M381*#REF!</f>
        <v>#REF!</v>
      </c>
      <c r="L381" s="1449"/>
      <c r="M381" s="607" t="e">
        <f>P381*#REF!+0.5</f>
        <v>#REF!</v>
      </c>
      <c r="N381" s="544"/>
      <c r="O381" s="1296">
        <v>2.78</v>
      </c>
      <c r="P381" s="1296">
        <v>2.78</v>
      </c>
    </row>
    <row r="382" spans="1:16" ht="17.100000000000001" customHeight="1">
      <c r="A382" s="136">
        <v>1</v>
      </c>
      <c r="B382" s="137" t="s">
        <v>8625</v>
      </c>
      <c r="C382" s="1353" t="s">
        <v>3961</v>
      </c>
      <c r="D382" s="138" t="s">
        <v>3962</v>
      </c>
      <c r="E382" s="598" t="s">
        <v>3963</v>
      </c>
      <c r="F382" s="598" t="s">
        <v>3964</v>
      </c>
      <c r="G382" s="136"/>
      <c r="H382" s="1356" t="s">
        <v>3930</v>
      </c>
      <c r="I382" s="1356">
        <v>100</v>
      </c>
      <c r="J382" s="1357" t="e">
        <f t="shared" si="15"/>
        <v>#REF!</v>
      </c>
      <c r="K382" s="1384" t="e">
        <f>M382*#REF!</f>
        <v>#REF!</v>
      </c>
      <c r="L382" s="1449"/>
      <c r="M382" s="607" t="e">
        <f>P382*#REF!+0.5</f>
        <v>#REF!</v>
      </c>
      <c r="N382" s="544"/>
      <c r="O382" s="1296">
        <v>2.78</v>
      </c>
      <c r="P382" s="1296">
        <v>2.78</v>
      </c>
    </row>
    <row r="383" spans="1:16">
      <c r="A383" s="136">
        <v>1</v>
      </c>
      <c r="B383" s="137" t="s">
        <v>8625</v>
      </c>
      <c r="C383" s="1353" t="s">
        <v>3965</v>
      </c>
      <c r="D383" s="138" t="s">
        <v>3966</v>
      </c>
      <c r="E383" s="598" t="s">
        <v>3967</v>
      </c>
      <c r="F383" s="598" t="s">
        <v>3968</v>
      </c>
      <c r="G383" s="136"/>
      <c r="H383" s="1356" t="s">
        <v>3930</v>
      </c>
      <c r="I383" s="1356">
        <v>100</v>
      </c>
      <c r="J383" s="1357" t="e">
        <f t="shared" si="15"/>
        <v>#REF!</v>
      </c>
      <c r="K383" s="1384" t="e">
        <f>M383*#REF!</f>
        <v>#REF!</v>
      </c>
      <c r="L383" s="1449"/>
      <c r="M383" s="607" t="e">
        <f>P383*#REF!+0.5</f>
        <v>#REF!</v>
      </c>
      <c r="N383" s="544"/>
      <c r="O383" s="1296">
        <v>2.78</v>
      </c>
      <c r="P383" s="1296">
        <v>2.78</v>
      </c>
    </row>
    <row r="384" spans="1:16">
      <c r="A384" s="136">
        <v>1</v>
      </c>
      <c r="B384" s="137" t="s">
        <v>8625</v>
      </c>
      <c r="C384" s="1353" t="s">
        <v>3969</v>
      </c>
      <c r="D384" s="138" t="s">
        <v>3970</v>
      </c>
      <c r="E384" s="598" t="s">
        <v>3971</v>
      </c>
      <c r="F384" s="598" t="s">
        <v>3972</v>
      </c>
      <c r="G384" s="136"/>
      <c r="H384" s="1356" t="s">
        <v>3930</v>
      </c>
      <c r="I384" s="1356">
        <v>100</v>
      </c>
      <c r="J384" s="1357" t="e">
        <f t="shared" si="15"/>
        <v>#REF!</v>
      </c>
      <c r="K384" s="1384" t="e">
        <f>M384*#REF!</f>
        <v>#REF!</v>
      </c>
      <c r="L384" s="1449"/>
      <c r="M384" s="607" t="e">
        <f>P384*#REF!+0.5</f>
        <v>#REF!</v>
      </c>
      <c r="N384" s="544"/>
      <c r="O384" s="1296">
        <v>2.78</v>
      </c>
      <c r="P384" s="1296">
        <v>2.78</v>
      </c>
    </row>
    <row r="385" spans="1:16">
      <c r="A385" s="136">
        <v>1</v>
      </c>
      <c r="B385" s="137" t="s">
        <v>8625</v>
      </c>
      <c r="C385" s="1353" t="s">
        <v>3973</v>
      </c>
      <c r="D385" s="138" t="s">
        <v>3974</v>
      </c>
      <c r="E385" s="598" t="s">
        <v>3975</v>
      </c>
      <c r="F385" s="598" t="s">
        <v>3976</v>
      </c>
      <c r="G385" s="136"/>
      <c r="H385" s="1356" t="s">
        <v>3930</v>
      </c>
      <c r="I385" s="1356">
        <v>100</v>
      </c>
      <c r="J385" s="1357" t="e">
        <f t="shared" si="15"/>
        <v>#REF!</v>
      </c>
      <c r="K385" s="1384" t="e">
        <f>M385*#REF!</f>
        <v>#REF!</v>
      </c>
      <c r="L385" s="1449"/>
      <c r="M385" s="607" t="e">
        <f>P385*#REF!+0.5</f>
        <v>#REF!</v>
      </c>
      <c r="N385" s="544"/>
      <c r="O385" s="1296">
        <v>2.78</v>
      </c>
      <c r="P385" s="1296">
        <v>2.78</v>
      </c>
    </row>
    <row r="386" spans="1:16">
      <c r="A386" s="136">
        <v>1</v>
      </c>
      <c r="B386" s="137" t="s">
        <v>8625</v>
      </c>
      <c r="C386" s="1353" t="s">
        <v>3977</v>
      </c>
      <c r="D386" s="138" t="s">
        <v>3978</v>
      </c>
      <c r="E386" s="598" t="s">
        <v>3979</v>
      </c>
      <c r="F386" s="598" t="s">
        <v>3980</v>
      </c>
      <c r="G386" s="136"/>
      <c r="H386" s="1356" t="s">
        <v>3930</v>
      </c>
      <c r="I386" s="1356">
        <v>100</v>
      </c>
      <c r="J386" s="1357" t="e">
        <f t="shared" si="15"/>
        <v>#REF!</v>
      </c>
      <c r="K386" s="1384" t="e">
        <f>M386*#REF!</f>
        <v>#REF!</v>
      </c>
      <c r="L386" s="1449"/>
      <c r="M386" s="607" t="e">
        <f>P386*#REF!+0.5</f>
        <v>#REF!</v>
      </c>
      <c r="N386" s="544"/>
      <c r="O386" s="1296">
        <v>2.78</v>
      </c>
      <c r="P386" s="1296">
        <v>2.78</v>
      </c>
    </row>
    <row r="387" spans="1:16">
      <c r="A387" s="136">
        <v>1</v>
      </c>
      <c r="B387" s="137" t="s">
        <v>8625</v>
      </c>
      <c r="C387" s="1353" t="s">
        <v>3981</v>
      </c>
      <c r="D387" s="138" t="s">
        <v>3982</v>
      </c>
      <c r="E387" s="598" t="s">
        <v>3983</v>
      </c>
      <c r="F387" s="598" t="s">
        <v>3984</v>
      </c>
      <c r="G387" s="136"/>
      <c r="H387" s="1356"/>
      <c r="I387" s="1356" t="s">
        <v>8047</v>
      </c>
      <c r="J387" s="1357"/>
      <c r="K387" s="1384" t="e">
        <f>M387*#REF!</f>
        <v>#REF!</v>
      </c>
      <c r="L387" s="1449"/>
      <c r="M387" s="607" t="e">
        <f>P387*#REF!+0.5</f>
        <v>#REF!</v>
      </c>
      <c r="N387" s="544"/>
      <c r="O387" s="1296">
        <v>4.07</v>
      </c>
      <c r="P387" s="1296">
        <v>4.07</v>
      </c>
    </row>
    <row r="388" spans="1:16">
      <c r="A388" s="136">
        <v>1</v>
      </c>
      <c r="B388" s="137" t="s">
        <v>8625</v>
      </c>
      <c r="C388" s="1353" t="s">
        <v>3985</v>
      </c>
      <c r="D388" s="138" t="s">
        <v>3986</v>
      </c>
      <c r="E388" s="598" t="s">
        <v>3987</v>
      </c>
      <c r="F388" s="598" t="s">
        <v>3988</v>
      </c>
      <c r="G388" s="136"/>
      <c r="H388" s="1356"/>
      <c r="I388" s="1356" t="s">
        <v>8047</v>
      </c>
      <c r="J388" s="1357"/>
      <c r="K388" s="1384" t="e">
        <f>M388*#REF!</f>
        <v>#REF!</v>
      </c>
      <c r="L388" s="1449"/>
      <c r="M388" s="567" t="e">
        <f>P388*#REF!+0.5</f>
        <v>#REF!</v>
      </c>
      <c r="N388" s="544"/>
      <c r="O388" s="1296">
        <v>4.41</v>
      </c>
      <c r="P388" s="1296">
        <v>4.41</v>
      </c>
    </row>
    <row r="389" spans="1:16">
      <c r="C389" s="1490"/>
      <c r="D389" s="1365"/>
      <c r="E389" s="540"/>
      <c r="F389" s="540"/>
      <c r="H389" s="1493"/>
      <c r="I389" s="1493"/>
      <c r="M389" s="544"/>
      <c r="N389" s="544"/>
    </row>
    <row r="391" spans="1:16" ht="23.25">
      <c r="A391" s="88" t="s">
        <v>8692</v>
      </c>
      <c r="B391" s="2730" t="s">
        <v>3989</v>
      </c>
      <c r="C391" s="2730"/>
      <c r="D391" s="2730"/>
      <c r="E391" s="2730"/>
      <c r="F391" s="2730"/>
      <c r="G391" s="2730"/>
      <c r="H391" s="2730"/>
      <c r="I391" s="2730"/>
      <c r="J391" s="2730"/>
      <c r="K391" s="2730"/>
      <c r="L391" s="2730"/>
      <c r="M391" s="2730"/>
      <c r="N391" s="1311"/>
    </row>
    <row r="392" spans="1:16" ht="23.25" hidden="1">
      <c r="A392" s="88" t="s">
        <v>8690</v>
      </c>
      <c r="B392" s="2677" t="s">
        <v>3990</v>
      </c>
      <c r="C392" s="2677"/>
      <c r="D392" s="2677"/>
      <c r="E392" s="2677"/>
      <c r="F392" s="2677"/>
      <c r="G392" s="2677"/>
      <c r="H392" s="2677"/>
      <c r="I392" s="2677"/>
      <c r="J392" s="2677"/>
      <c r="K392" s="2677"/>
      <c r="L392" s="2677"/>
      <c r="M392" s="2677"/>
      <c r="N392" s="1367"/>
    </row>
    <row r="393" spans="1:16" ht="23.25" hidden="1">
      <c r="A393" s="88" t="s">
        <v>8690</v>
      </c>
      <c r="B393" s="2677" t="s">
        <v>3991</v>
      </c>
      <c r="C393" s="2677"/>
      <c r="D393" s="2677"/>
      <c r="E393" s="2677"/>
      <c r="F393" s="2677"/>
      <c r="G393" s="2677"/>
      <c r="H393" s="2677"/>
      <c r="I393" s="2677"/>
      <c r="J393" s="2677"/>
      <c r="K393" s="2677"/>
      <c r="L393" s="2677"/>
      <c r="M393" s="2677"/>
      <c r="N393" s="1367"/>
    </row>
    <row r="394" spans="1:16" hidden="1">
      <c r="A394" s="604">
        <v>0</v>
      </c>
      <c r="B394" s="614" t="s">
        <v>8626</v>
      </c>
      <c r="C394" s="140" t="s">
        <v>3992</v>
      </c>
      <c r="D394" s="1467" t="s">
        <v>8700</v>
      </c>
      <c r="E394" s="614" t="s">
        <v>3993</v>
      </c>
      <c r="F394" s="614"/>
      <c r="G394" s="604" t="s">
        <v>3994</v>
      </c>
      <c r="H394" s="1322" t="s">
        <v>8173</v>
      </c>
      <c r="I394" s="1322">
        <v>20</v>
      </c>
      <c r="J394" s="1371" t="e">
        <f t="shared" ref="J394:J414" si="16">K394/I394</f>
        <v>#REF!</v>
      </c>
      <c r="K394" s="1396" t="e">
        <f>M394*#REF!+15</f>
        <v>#REF!</v>
      </c>
      <c r="L394" s="1382"/>
      <c r="M394" s="1383" t="e">
        <f>O394*#REF!*I394+1.5</f>
        <v>#REF!</v>
      </c>
      <c r="N394" s="1359"/>
      <c r="O394" s="1296">
        <v>0.42</v>
      </c>
    </row>
    <row r="395" spans="1:16" hidden="1">
      <c r="A395" s="604">
        <v>0</v>
      </c>
      <c r="B395" s="597" t="s">
        <v>8626</v>
      </c>
      <c r="C395" s="144" t="s">
        <v>3995</v>
      </c>
      <c r="D395" s="1388" t="s">
        <v>8700</v>
      </c>
      <c r="E395" s="597" t="s">
        <v>3996</v>
      </c>
      <c r="F395" s="597"/>
      <c r="G395" s="600" t="s">
        <v>3997</v>
      </c>
      <c r="H395" s="1329" t="s">
        <v>8173</v>
      </c>
      <c r="I395" s="1329">
        <v>20</v>
      </c>
      <c r="J395" s="1390" t="e">
        <f t="shared" si="16"/>
        <v>#REF!</v>
      </c>
      <c r="K395" s="1396" t="e">
        <f>M395*#REF!+15</f>
        <v>#REF!</v>
      </c>
      <c r="L395" s="1382"/>
      <c r="M395" s="1383" t="e">
        <f>O395*#REF!*I395+1.5</f>
        <v>#REF!</v>
      </c>
      <c r="N395" s="1359"/>
      <c r="O395" s="1296">
        <v>0.42</v>
      </c>
    </row>
    <row r="396" spans="1:16" hidden="1">
      <c r="A396" s="604">
        <v>0</v>
      </c>
      <c r="B396" s="256" t="s">
        <v>8626</v>
      </c>
      <c r="C396" s="137" t="s">
        <v>3998</v>
      </c>
      <c r="D396" s="1354" t="s">
        <v>3999</v>
      </c>
      <c r="E396" s="256" t="s">
        <v>4000</v>
      </c>
      <c r="F396" s="256"/>
      <c r="G396" s="259" t="s">
        <v>4001</v>
      </c>
      <c r="H396" s="1319" t="s">
        <v>8173</v>
      </c>
      <c r="I396" s="1319">
        <v>20</v>
      </c>
      <c r="J396" s="1357" t="e">
        <f t="shared" si="16"/>
        <v>#REF!</v>
      </c>
      <c r="K396" s="1396" t="e">
        <f>M396*#REF!+15</f>
        <v>#REF!</v>
      </c>
      <c r="L396" s="1382"/>
      <c r="M396" s="1383" t="e">
        <f>O396*#REF!*I396+1.5</f>
        <v>#REF!</v>
      </c>
      <c r="N396" s="1359"/>
      <c r="O396" s="1296">
        <v>0.42</v>
      </c>
    </row>
    <row r="397" spans="1:16" hidden="1">
      <c r="A397" s="604">
        <v>0</v>
      </c>
      <c r="B397" s="256" t="s">
        <v>8626</v>
      </c>
      <c r="C397" s="137" t="s">
        <v>4002</v>
      </c>
      <c r="D397" s="1439" t="s">
        <v>8702</v>
      </c>
      <c r="E397" s="256" t="s">
        <v>5705</v>
      </c>
      <c r="F397" s="256"/>
      <c r="G397" s="259" t="s">
        <v>3994</v>
      </c>
      <c r="H397" s="1319" t="s">
        <v>8173</v>
      </c>
      <c r="I397" s="1319">
        <v>20</v>
      </c>
      <c r="J397" s="1357" t="e">
        <f t="shared" si="16"/>
        <v>#REF!</v>
      </c>
      <c r="K397" s="1396" t="e">
        <f>M397*#REF!+15</f>
        <v>#REF!</v>
      </c>
      <c r="L397" s="1382"/>
      <c r="M397" s="1383" t="e">
        <f>O397*#REF!*I397+1.5</f>
        <v>#REF!</v>
      </c>
      <c r="N397" s="1359"/>
      <c r="O397" s="1296">
        <v>0.42</v>
      </c>
    </row>
    <row r="398" spans="1:16" hidden="1">
      <c r="A398" s="604">
        <v>0</v>
      </c>
      <c r="B398" s="614" t="s">
        <v>8626</v>
      </c>
      <c r="C398" s="140" t="s">
        <v>5706</v>
      </c>
      <c r="D398" s="1445" t="s">
        <v>8703</v>
      </c>
      <c r="E398" s="614" t="s">
        <v>5707</v>
      </c>
      <c r="F398" s="614"/>
      <c r="G398" s="604" t="s">
        <v>5708</v>
      </c>
      <c r="H398" s="1322" t="s">
        <v>8173</v>
      </c>
      <c r="I398" s="1322">
        <v>20</v>
      </c>
      <c r="J398" s="1371" t="e">
        <f t="shared" si="16"/>
        <v>#REF!</v>
      </c>
      <c r="K398" s="1396" t="e">
        <f>M398*#REF!+15</f>
        <v>#REF!</v>
      </c>
      <c r="L398" s="1382"/>
      <c r="M398" s="1383" t="e">
        <f>O398*#REF!*I398+1.5</f>
        <v>#REF!</v>
      </c>
      <c r="N398" s="1359"/>
      <c r="O398" s="1296">
        <v>0.42</v>
      </c>
    </row>
    <row r="399" spans="1:16" ht="12.75" hidden="1" customHeight="1">
      <c r="A399" s="604">
        <v>0</v>
      </c>
      <c r="B399" s="597" t="s">
        <v>8626</v>
      </c>
      <c r="C399" s="144" t="s">
        <v>5709</v>
      </c>
      <c r="D399" s="1444" t="s">
        <v>8703</v>
      </c>
      <c r="E399" s="597" t="s">
        <v>5710</v>
      </c>
      <c r="F399" s="597"/>
      <c r="G399" s="600" t="s">
        <v>3994</v>
      </c>
      <c r="H399" s="1329" t="s">
        <v>8173</v>
      </c>
      <c r="I399" s="1329">
        <v>20</v>
      </c>
      <c r="J399" s="1390" t="e">
        <f t="shared" si="16"/>
        <v>#REF!</v>
      </c>
      <c r="K399" s="1396" t="e">
        <f>M399*#REF!+15</f>
        <v>#REF!</v>
      </c>
      <c r="L399" s="1382"/>
      <c r="M399" s="1383" t="e">
        <f>O399*#REF!*I399+1.5</f>
        <v>#REF!</v>
      </c>
      <c r="N399" s="1359"/>
      <c r="O399" s="1296">
        <v>0.42</v>
      </c>
    </row>
    <row r="400" spans="1:16" hidden="1">
      <c r="A400" s="604">
        <v>0</v>
      </c>
      <c r="B400" s="256" t="s">
        <v>8626</v>
      </c>
      <c r="C400" s="137" t="s">
        <v>5711</v>
      </c>
      <c r="D400" s="1439" t="s">
        <v>8704</v>
      </c>
      <c r="E400" s="256" t="s">
        <v>5712</v>
      </c>
      <c r="F400" s="256"/>
      <c r="G400" s="259" t="s">
        <v>5713</v>
      </c>
      <c r="H400" s="1319" t="s">
        <v>8173</v>
      </c>
      <c r="I400" s="1319">
        <v>20</v>
      </c>
      <c r="J400" s="1357" t="e">
        <f t="shared" si="16"/>
        <v>#REF!</v>
      </c>
      <c r="K400" s="1396" t="e">
        <f>M400*#REF!+15</f>
        <v>#REF!</v>
      </c>
      <c r="L400" s="1382"/>
      <c r="M400" s="1383" t="e">
        <f>O400*#REF!*I400+1.5</f>
        <v>#REF!</v>
      </c>
      <c r="N400" s="1359"/>
      <c r="O400" s="1296">
        <v>0.61</v>
      </c>
    </row>
    <row r="401" spans="1:16" hidden="1">
      <c r="A401" s="604">
        <v>0</v>
      </c>
      <c r="B401" s="256" t="s">
        <v>8626</v>
      </c>
      <c r="C401" s="137" t="s">
        <v>5714</v>
      </c>
      <c r="D401" s="1467" t="s">
        <v>5715</v>
      </c>
      <c r="E401" s="256" t="s">
        <v>5716</v>
      </c>
      <c r="F401" s="256"/>
      <c r="G401" s="259" t="s">
        <v>3997</v>
      </c>
      <c r="H401" s="1319" t="s">
        <v>8173</v>
      </c>
      <c r="I401" s="1319">
        <v>20</v>
      </c>
      <c r="J401" s="1357" t="e">
        <f t="shared" si="16"/>
        <v>#REF!</v>
      </c>
      <c r="K401" s="1396" t="e">
        <f>M401*#REF!+15</f>
        <v>#REF!</v>
      </c>
      <c r="L401" s="1382"/>
      <c r="M401" s="1383" t="e">
        <f>O401*#REF!*I401+1.5</f>
        <v>#REF!</v>
      </c>
      <c r="N401" s="1359"/>
      <c r="O401" s="1296">
        <v>0.42</v>
      </c>
    </row>
    <row r="402" spans="1:16" hidden="1">
      <c r="A402" s="604">
        <v>0</v>
      </c>
      <c r="B402" s="614" t="s">
        <v>8626</v>
      </c>
      <c r="C402" s="140" t="s">
        <v>5717</v>
      </c>
      <c r="D402" s="1445" t="s">
        <v>5718</v>
      </c>
      <c r="E402" s="614" t="s">
        <v>5719</v>
      </c>
      <c r="F402" s="614"/>
      <c r="G402" s="604" t="s">
        <v>5720</v>
      </c>
      <c r="H402" s="1322" t="s">
        <v>8173</v>
      </c>
      <c r="I402" s="1322">
        <v>20</v>
      </c>
      <c r="J402" s="1371" t="e">
        <f t="shared" si="16"/>
        <v>#REF!</v>
      </c>
      <c r="K402" s="1396" t="e">
        <f>M402*#REF!+15</f>
        <v>#REF!</v>
      </c>
      <c r="L402" s="1382"/>
      <c r="M402" s="1383" t="e">
        <f>O402*#REF!*I402+1.5</f>
        <v>#REF!</v>
      </c>
      <c r="N402" s="1359"/>
      <c r="O402" s="1296">
        <v>0.42</v>
      </c>
    </row>
    <row r="403" spans="1:16" hidden="1">
      <c r="A403" s="604">
        <v>0</v>
      </c>
      <c r="B403" s="593" t="s">
        <v>8626</v>
      </c>
      <c r="C403" s="1374" t="s">
        <v>5721</v>
      </c>
      <c r="D403" s="1454" t="s">
        <v>5718</v>
      </c>
      <c r="E403" s="593" t="s">
        <v>5719</v>
      </c>
      <c r="F403" s="593"/>
      <c r="G403" s="595" t="s">
        <v>5708</v>
      </c>
      <c r="H403" s="1381" t="s">
        <v>8173</v>
      </c>
      <c r="I403" s="1381">
        <v>20</v>
      </c>
      <c r="J403" s="1378" t="e">
        <f t="shared" si="16"/>
        <v>#REF!</v>
      </c>
      <c r="K403" s="1396" t="e">
        <f>M403*#REF!+15</f>
        <v>#REF!</v>
      </c>
      <c r="L403" s="1382"/>
      <c r="M403" s="1383" t="e">
        <f>O403*#REF!*I403+1.5</f>
        <v>#REF!</v>
      </c>
      <c r="N403" s="1359"/>
      <c r="O403" s="1296">
        <v>0.42</v>
      </c>
    </row>
    <row r="404" spans="1:16" hidden="1">
      <c r="A404" s="604">
        <v>0</v>
      </c>
      <c r="B404" s="597" t="s">
        <v>8626</v>
      </c>
      <c r="C404" s="144" t="s">
        <v>5722</v>
      </c>
      <c r="D404" s="1444" t="s">
        <v>5718</v>
      </c>
      <c r="E404" s="597" t="s">
        <v>5723</v>
      </c>
      <c r="F404" s="597"/>
      <c r="G404" s="600" t="s">
        <v>3994</v>
      </c>
      <c r="H404" s="1329" t="s">
        <v>8173</v>
      </c>
      <c r="I404" s="1329">
        <v>20</v>
      </c>
      <c r="J404" s="1390" t="e">
        <f t="shared" si="16"/>
        <v>#REF!</v>
      </c>
      <c r="K404" s="1396" t="e">
        <f>M404*#REF!+15</f>
        <v>#REF!</v>
      </c>
      <c r="L404" s="1382"/>
      <c r="M404" s="1383" t="e">
        <f>O404*#REF!*I404+1.5</f>
        <v>#REF!</v>
      </c>
      <c r="N404" s="1359"/>
      <c r="O404" s="1296">
        <v>0.42</v>
      </c>
    </row>
    <row r="405" spans="1:16" hidden="1">
      <c r="A405" s="604">
        <v>0</v>
      </c>
      <c r="B405" s="614" t="s">
        <v>8626</v>
      </c>
      <c r="C405" s="140" t="s">
        <v>5724</v>
      </c>
      <c r="D405" s="1467" t="s">
        <v>8707</v>
      </c>
      <c r="E405" s="614" t="s">
        <v>5725</v>
      </c>
      <c r="F405" s="614"/>
      <c r="G405" s="604" t="s">
        <v>3994</v>
      </c>
      <c r="H405" s="1322" t="s">
        <v>8173</v>
      </c>
      <c r="I405" s="1322">
        <v>20</v>
      </c>
      <c r="J405" s="1371" t="e">
        <f t="shared" si="16"/>
        <v>#REF!</v>
      </c>
      <c r="K405" s="1396" t="e">
        <f>M405*#REF!+15</f>
        <v>#REF!</v>
      </c>
      <c r="L405" s="1382"/>
      <c r="M405" s="1383" t="e">
        <f>O405*#REF!*I405+1.5</f>
        <v>#REF!</v>
      </c>
      <c r="N405" s="1359"/>
      <c r="O405" s="1296">
        <v>0.42</v>
      </c>
    </row>
    <row r="406" spans="1:16" hidden="1">
      <c r="A406" s="604">
        <v>0</v>
      </c>
      <c r="B406" s="597" t="s">
        <v>8626</v>
      </c>
      <c r="C406" s="144" t="s">
        <v>5726</v>
      </c>
      <c r="D406" s="1388" t="s">
        <v>8707</v>
      </c>
      <c r="E406" s="597" t="s">
        <v>5727</v>
      </c>
      <c r="F406" s="597"/>
      <c r="G406" s="600" t="s">
        <v>3997</v>
      </c>
      <c r="H406" s="1329" t="s">
        <v>8173</v>
      </c>
      <c r="I406" s="1329">
        <v>20</v>
      </c>
      <c r="J406" s="1390" t="e">
        <f t="shared" si="16"/>
        <v>#REF!</v>
      </c>
      <c r="K406" s="1396" t="e">
        <f>M406*#REF!+15</f>
        <v>#REF!</v>
      </c>
      <c r="L406" s="1382"/>
      <c r="M406" s="1383" t="e">
        <f>O406*#REF!*I406+1.5</f>
        <v>#REF!</v>
      </c>
      <c r="N406" s="1359"/>
      <c r="O406" s="1296">
        <v>0.42</v>
      </c>
    </row>
    <row r="407" spans="1:16" hidden="1">
      <c r="A407" s="604">
        <v>0</v>
      </c>
      <c r="B407" s="256" t="s">
        <v>8626</v>
      </c>
      <c r="C407" s="137" t="s">
        <v>5728</v>
      </c>
      <c r="D407" s="1439" t="s">
        <v>8706</v>
      </c>
      <c r="E407" s="256" t="s">
        <v>5729</v>
      </c>
      <c r="F407" s="256"/>
      <c r="G407" s="259" t="s">
        <v>3994</v>
      </c>
      <c r="H407" s="1319" t="s">
        <v>8173</v>
      </c>
      <c r="I407" s="1319">
        <v>20</v>
      </c>
      <c r="J407" s="1357" t="e">
        <f t="shared" si="16"/>
        <v>#REF!</v>
      </c>
      <c r="K407" s="1396" t="e">
        <f>M407*#REF!+15</f>
        <v>#REF!</v>
      </c>
      <c r="L407" s="1382"/>
      <c r="M407" s="1383" t="e">
        <f>O407*#REF!*I407+1.5</f>
        <v>#REF!</v>
      </c>
      <c r="N407" s="1359"/>
      <c r="O407" s="1296">
        <v>0.42</v>
      </c>
    </row>
    <row r="408" spans="1:16" hidden="1">
      <c r="A408" s="604">
        <v>0</v>
      </c>
      <c r="B408" s="614" t="s">
        <v>8626</v>
      </c>
      <c r="C408" s="140" t="s">
        <v>5730</v>
      </c>
      <c r="D408" s="1369" t="s">
        <v>5731</v>
      </c>
      <c r="E408" s="1395" t="s">
        <v>5732</v>
      </c>
      <c r="F408" s="1395"/>
      <c r="G408" s="1502" t="s">
        <v>5720</v>
      </c>
      <c r="H408" s="1322" t="s">
        <v>8173</v>
      </c>
      <c r="I408" s="1322">
        <v>20</v>
      </c>
      <c r="J408" s="1371" t="e">
        <f t="shared" si="16"/>
        <v>#REF!</v>
      </c>
      <c r="K408" s="1396" t="e">
        <f>M408*#REF!+15</f>
        <v>#REF!</v>
      </c>
      <c r="L408" s="1382"/>
      <c r="M408" s="1383" t="e">
        <f>O408*#REF!*I408+1.5</f>
        <v>#REF!</v>
      </c>
      <c r="N408" s="1359"/>
      <c r="O408" s="1296">
        <v>0.42</v>
      </c>
    </row>
    <row r="409" spans="1:16" hidden="1">
      <c r="A409" s="604">
        <v>0</v>
      </c>
      <c r="B409" s="593" t="s">
        <v>8626</v>
      </c>
      <c r="C409" s="1374" t="s">
        <v>5733</v>
      </c>
      <c r="D409" s="1376" t="s">
        <v>5731</v>
      </c>
      <c r="E409" s="1392" t="s">
        <v>5732</v>
      </c>
      <c r="F409" s="1392"/>
      <c r="G409" s="1397" t="s">
        <v>5708</v>
      </c>
      <c r="H409" s="1381" t="s">
        <v>8173</v>
      </c>
      <c r="I409" s="1381">
        <v>20</v>
      </c>
      <c r="J409" s="1378" t="e">
        <f t="shared" si="16"/>
        <v>#REF!</v>
      </c>
      <c r="K409" s="1396" t="e">
        <f>M409*#REF!+15</f>
        <v>#REF!</v>
      </c>
      <c r="L409" s="1382"/>
      <c r="M409" s="1383" t="e">
        <f>O409*#REF!*I409+1.5</f>
        <v>#REF!</v>
      </c>
      <c r="N409" s="1359"/>
      <c r="O409" s="1296">
        <v>0.42</v>
      </c>
    </row>
    <row r="410" spans="1:16" hidden="1">
      <c r="A410" s="604">
        <v>0</v>
      </c>
      <c r="B410" s="593" t="s">
        <v>8626</v>
      </c>
      <c r="C410" s="1374" t="s">
        <v>5734</v>
      </c>
      <c r="D410" s="1376" t="s">
        <v>5731</v>
      </c>
      <c r="E410" s="1392" t="s">
        <v>5735</v>
      </c>
      <c r="F410" s="1392"/>
      <c r="G410" s="595" t="s">
        <v>3994</v>
      </c>
      <c r="H410" s="1381" t="s">
        <v>8173</v>
      </c>
      <c r="I410" s="1381">
        <v>20</v>
      </c>
      <c r="J410" s="1378" t="e">
        <f t="shared" si="16"/>
        <v>#REF!</v>
      </c>
      <c r="K410" s="1396" t="e">
        <f>M410*#REF!+15</f>
        <v>#REF!</v>
      </c>
      <c r="L410" s="1382"/>
      <c r="M410" s="1383" t="e">
        <f>O410*#REF!*I410+1.5</f>
        <v>#REF!</v>
      </c>
      <c r="N410" s="1359"/>
      <c r="O410" s="1296">
        <v>0.42</v>
      </c>
    </row>
    <row r="411" spans="1:16" hidden="1">
      <c r="A411" s="604">
        <v>0</v>
      </c>
      <c r="B411" s="597" t="s">
        <v>8626</v>
      </c>
      <c r="C411" s="144" t="s">
        <v>5736</v>
      </c>
      <c r="D411" s="1416" t="s">
        <v>5731</v>
      </c>
      <c r="E411" s="1519" t="s">
        <v>5737</v>
      </c>
      <c r="F411" s="1519"/>
      <c r="G411" s="1506" t="s">
        <v>5738</v>
      </c>
      <c r="H411" s="1329" t="s">
        <v>8173</v>
      </c>
      <c r="I411" s="1329">
        <v>20</v>
      </c>
      <c r="J411" s="1390" t="e">
        <f t="shared" si="16"/>
        <v>#REF!</v>
      </c>
      <c r="K411" s="1396" t="e">
        <f>M411*#REF!+15</f>
        <v>#REF!</v>
      </c>
      <c r="L411" s="1382"/>
      <c r="M411" s="1383" t="e">
        <f>O411*#REF!*I411+1.5</f>
        <v>#REF!</v>
      </c>
      <c r="N411" s="1359"/>
      <c r="O411" s="1296">
        <v>0.42</v>
      </c>
    </row>
    <row r="412" spans="1:16" hidden="1">
      <c r="A412" s="604">
        <v>0</v>
      </c>
      <c r="B412" s="256" t="s">
        <v>8626</v>
      </c>
      <c r="C412" s="137" t="s">
        <v>5739</v>
      </c>
      <c r="D412" s="1439" t="s">
        <v>5740</v>
      </c>
      <c r="E412" s="256" t="s">
        <v>5741</v>
      </c>
      <c r="F412" s="256"/>
      <c r="G412" s="259" t="s">
        <v>3997</v>
      </c>
      <c r="H412" s="1319" t="s">
        <v>8173</v>
      </c>
      <c r="I412" s="1319">
        <v>20</v>
      </c>
      <c r="J412" s="1357" t="e">
        <f t="shared" si="16"/>
        <v>#REF!</v>
      </c>
      <c r="K412" s="1396" t="e">
        <f>M412*#REF!+15</f>
        <v>#REF!</v>
      </c>
      <c r="L412" s="1382"/>
      <c r="M412" s="1383" t="e">
        <f>O412*#REF!*I412+1.5</f>
        <v>#REF!</v>
      </c>
      <c r="N412" s="1359"/>
      <c r="O412" s="1296">
        <v>0.42</v>
      </c>
    </row>
    <row r="413" spans="1:16" hidden="1">
      <c r="A413" s="604">
        <v>0</v>
      </c>
      <c r="B413" s="256" t="s">
        <v>8626</v>
      </c>
      <c r="C413" s="137" t="s">
        <v>5742</v>
      </c>
      <c r="D413" s="1439" t="s">
        <v>8708</v>
      </c>
      <c r="E413" s="256" t="s">
        <v>5743</v>
      </c>
      <c r="F413" s="256"/>
      <c r="G413" s="259" t="s">
        <v>5530</v>
      </c>
      <c r="H413" s="1319" t="s">
        <v>8173</v>
      </c>
      <c r="I413" s="1319">
        <v>20</v>
      </c>
      <c r="J413" s="1357" t="e">
        <f t="shared" si="16"/>
        <v>#REF!</v>
      </c>
      <c r="K413" s="1396" t="e">
        <f>M413*#REF!+15</f>
        <v>#REF!</v>
      </c>
      <c r="L413" s="1382"/>
      <c r="M413" s="1383" t="e">
        <f>O413*#REF!*I413+1.5</f>
        <v>#REF!</v>
      </c>
      <c r="N413" s="1359"/>
      <c r="O413" s="1296">
        <v>0.42</v>
      </c>
    </row>
    <row r="414" spans="1:16">
      <c r="A414" s="604">
        <v>0</v>
      </c>
      <c r="B414" s="256" t="s">
        <v>8625</v>
      </c>
      <c r="C414" s="137" t="s">
        <v>5744</v>
      </c>
      <c r="D414" s="805" t="s">
        <v>5745</v>
      </c>
      <c r="E414" s="258" t="s">
        <v>5746</v>
      </c>
      <c r="F414" s="1441" t="s">
        <v>5747</v>
      </c>
      <c r="G414"/>
      <c r="H414" s="259" t="s">
        <v>6690</v>
      </c>
      <c r="I414" s="1319">
        <v>10</v>
      </c>
      <c r="J414" s="1357" t="e">
        <f t="shared" si="16"/>
        <v>#REF!</v>
      </c>
      <c r="K414" s="1384" t="e">
        <f>M414*#REF!</f>
        <v>#REF!</v>
      </c>
      <c r="L414" s="1449"/>
      <c r="M414" s="607" t="e">
        <f>P414*#REF!+0.5</f>
        <v>#REF!</v>
      </c>
      <c r="N414" s="544"/>
      <c r="O414" s="1296">
        <v>21.02</v>
      </c>
      <c r="P414" s="261">
        <v>22.07</v>
      </c>
    </row>
    <row r="415" spans="1:16">
      <c r="A415" s="604">
        <v>0</v>
      </c>
      <c r="B415" s="256" t="s">
        <v>8625</v>
      </c>
      <c r="C415" s="137" t="s">
        <v>5748</v>
      </c>
      <c r="D415" s="805" t="s">
        <v>5749</v>
      </c>
      <c r="E415" s="258" t="s">
        <v>5750</v>
      </c>
      <c r="F415" s="1441" t="s">
        <v>5751</v>
      </c>
      <c r="G415"/>
      <c r="H415" s="259" t="s">
        <v>6690</v>
      </c>
      <c r="I415" s="1319">
        <v>10</v>
      </c>
      <c r="J415" s="1357" t="e">
        <f t="shared" ref="J415:J422" si="17">K415/I415</f>
        <v>#REF!</v>
      </c>
      <c r="K415" s="1384" t="e">
        <f>M415*#REF!</f>
        <v>#REF!</v>
      </c>
      <c r="L415" s="1449"/>
      <c r="M415" s="607" t="e">
        <f>P415*#REF!+0.5</f>
        <v>#REF!</v>
      </c>
      <c r="N415" s="544"/>
      <c r="O415" s="1296">
        <v>21.02</v>
      </c>
      <c r="P415" s="261">
        <v>22.07</v>
      </c>
    </row>
    <row r="416" spans="1:16">
      <c r="A416" s="604">
        <v>0</v>
      </c>
      <c r="B416" s="256" t="s">
        <v>8625</v>
      </c>
      <c r="C416" s="137" t="s">
        <v>5752</v>
      </c>
      <c r="D416" s="68" t="s">
        <v>5753</v>
      </c>
      <c r="E416" s="258" t="s">
        <v>5754</v>
      </c>
      <c r="F416" s="258" t="s">
        <v>5755</v>
      </c>
      <c r="G416"/>
      <c r="H416" s="259" t="s">
        <v>6690</v>
      </c>
      <c r="I416" s="1319">
        <v>10</v>
      </c>
      <c r="J416" s="1357" t="e">
        <f t="shared" si="17"/>
        <v>#REF!</v>
      </c>
      <c r="K416" s="1384" t="e">
        <f>M416*#REF!</f>
        <v>#REF!</v>
      </c>
      <c r="L416" s="1449"/>
      <c r="M416" s="607" t="e">
        <f>P416*#REF!+0.5</f>
        <v>#REF!</v>
      </c>
      <c r="N416" s="544"/>
      <c r="O416" s="1296">
        <v>21.02</v>
      </c>
      <c r="P416" s="261">
        <v>22.07</v>
      </c>
    </row>
    <row r="417" spans="1:17">
      <c r="A417" s="604">
        <v>0</v>
      </c>
      <c r="B417" s="256" t="s">
        <v>8625</v>
      </c>
      <c r="C417" s="137" t="s">
        <v>5756</v>
      </c>
      <c r="D417" s="805" t="s">
        <v>5757</v>
      </c>
      <c r="E417" s="258" t="s">
        <v>5758</v>
      </c>
      <c r="F417" s="1441" t="s">
        <v>5759</v>
      </c>
      <c r="G417"/>
      <c r="H417" s="259" t="s">
        <v>6690</v>
      </c>
      <c r="I417" s="1319">
        <v>10</v>
      </c>
      <c r="J417" s="1357" t="e">
        <f t="shared" si="17"/>
        <v>#REF!</v>
      </c>
      <c r="K417" s="1384" t="e">
        <f>M417*#REF!</f>
        <v>#REF!</v>
      </c>
      <c r="L417" s="1449"/>
      <c r="M417" s="607" t="e">
        <f>P417*#REF!+0.5</f>
        <v>#REF!</v>
      </c>
      <c r="N417" s="544"/>
      <c r="O417" s="1296">
        <v>21.02</v>
      </c>
      <c r="P417" s="261">
        <v>22.07</v>
      </c>
    </row>
    <row r="418" spans="1:17" ht="38.25">
      <c r="A418" s="604">
        <v>1</v>
      </c>
      <c r="B418" s="256" t="s">
        <v>8625</v>
      </c>
      <c r="C418" s="137" t="s">
        <v>5760</v>
      </c>
      <c r="D418" s="805" t="s">
        <v>5761</v>
      </c>
      <c r="E418" s="258" t="s">
        <v>5762</v>
      </c>
      <c r="F418" s="1441" t="s">
        <v>5763</v>
      </c>
      <c r="G418" s="202"/>
      <c r="H418" s="259" t="s">
        <v>6690</v>
      </c>
      <c r="I418" s="1319">
        <v>25</v>
      </c>
      <c r="J418" s="1357" t="e">
        <f t="shared" si="17"/>
        <v>#REF!</v>
      </c>
      <c r="K418" s="1384" t="e">
        <f>M418*#REF!</f>
        <v>#REF!</v>
      </c>
      <c r="L418" s="1449"/>
      <c r="M418" s="607" t="e">
        <f>P418*#REF!+0.5</f>
        <v>#REF!</v>
      </c>
      <c r="N418" s="544"/>
      <c r="O418" s="1296">
        <v>126.29</v>
      </c>
      <c r="P418" s="261">
        <v>130.54</v>
      </c>
      <c r="Q418" s="1297">
        <v>124.06</v>
      </c>
    </row>
    <row r="419" spans="1:17" ht="25.5">
      <c r="A419" s="604">
        <v>1</v>
      </c>
      <c r="B419" s="256" t="s">
        <v>8625</v>
      </c>
      <c r="C419" s="137" t="s">
        <v>5764</v>
      </c>
      <c r="D419" s="805" t="s">
        <v>5765</v>
      </c>
      <c r="E419" s="258" t="s">
        <v>5766</v>
      </c>
      <c r="F419" s="1441" t="s">
        <v>5767</v>
      </c>
      <c r="G419" s="202"/>
      <c r="H419" s="259" t="s">
        <v>6690</v>
      </c>
      <c r="I419" s="1319">
        <v>25</v>
      </c>
      <c r="J419" s="1357" t="e">
        <f t="shared" si="17"/>
        <v>#REF!</v>
      </c>
      <c r="K419" s="1384" t="e">
        <f>M419*#REF!</f>
        <v>#REF!</v>
      </c>
      <c r="L419" s="1449"/>
      <c r="M419" s="607" t="e">
        <f>P419*#REF!+0.5</f>
        <v>#REF!</v>
      </c>
      <c r="N419" s="544"/>
      <c r="O419" s="1296" t="s">
        <v>5768</v>
      </c>
      <c r="P419" s="261">
        <v>121.85</v>
      </c>
      <c r="Q419" s="1297">
        <v>116.57</v>
      </c>
    </row>
    <row r="420" spans="1:17" ht="25.5">
      <c r="A420" s="604">
        <v>1</v>
      </c>
      <c r="B420" s="256" t="s">
        <v>8625</v>
      </c>
      <c r="C420" s="137" t="s">
        <v>5769</v>
      </c>
      <c r="D420" s="805" t="s">
        <v>5770</v>
      </c>
      <c r="E420" s="258" t="s">
        <v>5771</v>
      </c>
      <c r="F420" s="1441" t="s">
        <v>5772</v>
      </c>
      <c r="G420" s="202"/>
      <c r="H420" s="259" t="s">
        <v>6690</v>
      </c>
      <c r="I420" s="1319">
        <v>25</v>
      </c>
      <c r="J420" s="1357" t="e">
        <f t="shared" si="17"/>
        <v>#REF!</v>
      </c>
      <c r="K420" s="1384" t="e">
        <f>M420*#REF!</f>
        <v>#REF!</v>
      </c>
      <c r="L420" s="1449"/>
      <c r="M420" s="607" t="e">
        <f>P420*#REF!+0.5</f>
        <v>#REF!</v>
      </c>
      <c r="N420" s="544"/>
      <c r="O420" s="1296" t="s">
        <v>5768</v>
      </c>
      <c r="P420" s="261">
        <v>121.85</v>
      </c>
      <c r="Q420" s="1297">
        <v>116.57</v>
      </c>
    </row>
    <row r="421" spans="1:17" ht="25.5">
      <c r="A421" s="604">
        <v>0</v>
      </c>
      <c r="B421" s="256" t="s">
        <v>8625</v>
      </c>
      <c r="C421" s="137" t="s">
        <v>5773</v>
      </c>
      <c r="D421" s="805" t="s">
        <v>5774</v>
      </c>
      <c r="E421" s="258" t="s">
        <v>5775</v>
      </c>
      <c r="F421" s="1441" t="s">
        <v>5776</v>
      </c>
      <c r="G421" s="202"/>
      <c r="H421" s="259" t="s">
        <v>6690</v>
      </c>
      <c r="I421" s="1319">
        <v>25</v>
      </c>
      <c r="J421" s="1357" t="e">
        <f t="shared" si="17"/>
        <v>#REF!</v>
      </c>
      <c r="K421" s="1384" t="e">
        <f>M421*#REF!</f>
        <v>#REF!</v>
      </c>
      <c r="L421" s="1449"/>
      <c r="M421" s="607" t="e">
        <f>P421*#REF!+0.5</f>
        <v>#REF!</v>
      </c>
      <c r="N421" s="544"/>
      <c r="O421" s="1296" t="s">
        <v>5777</v>
      </c>
      <c r="P421" s="261">
        <v>91.62</v>
      </c>
    </row>
    <row r="422" spans="1:17" ht="25.5">
      <c r="A422" s="604">
        <v>0</v>
      </c>
      <c r="B422" s="256" t="s">
        <v>8625</v>
      </c>
      <c r="C422" s="137" t="s">
        <v>5778</v>
      </c>
      <c r="D422" s="805" t="s">
        <v>5779</v>
      </c>
      <c r="E422" s="258" t="s">
        <v>5780</v>
      </c>
      <c r="F422" s="1441" t="s">
        <v>5781</v>
      </c>
      <c r="G422" s="202"/>
      <c r="H422" s="259" t="s">
        <v>6690</v>
      </c>
      <c r="I422" s="1319">
        <v>25</v>
      </c>
      <c r="J422" s="1357" t="e">
        <f t="shared" si="17"/>
        <v>#REF!</v>
      </c>
      <c r="K422" s="1384" t="e">
        <f>M422*#REF!</f>
        <v>#REF!</v>
      </c>
      <c r="L422" s="1449"/>
      <c r="M422" s="607" t="e">
        <f>P422*#REF!+0.5</f>
        <v>#REF!</v>
      </c>
      <c r="N422" s="544"/>
      <c r="O422" s="1296" t="s">
        <v>5777</v>
      </c>
      <c r="P422" s="261">
        <v>91.62</v>
      </c>
    </row>
    <row r="423" spans="1:17" ht="25.5">
      <c r="A423" s="604">
        <v>0</v>
      </c>
      <c r="B423" s="256" t="s">
        <v>8625</v>
      </c>
      <c r="C423" s="137" t="s">
        <v>5782</v>
      </c>
      <c r="D423" s="68" t="s">
        <v>5783</v>
      </c>
      <c r="E423" s="258" t="s">
        <v>5784</v>
      </c>
      <c r="F423" s="258" t="s">
        <v>5785</v>
      </c>
      <c r="G423" s="202"/>
      <c r="H423" s="136"/>
      <c r="I423" s="1319" t="s">
        <v>5786</v>
      </c>
      <c r="J423" s="1357"/>
      <c r="K423" s="1384" t="e">
        <f>M423*#REF!</f>
        <v>#REF!</v>
      </c>
      <c r="L423" s="1449"/>
      <c r="M423" s="607" t="e">
        <f>P423*#REF!+0.5</f>
        <v>#REF!</v>
      </c>
      <c r="N423" s="544"/>
      <c r="O423" s="1296" t="s">
        <v>5787</v>
      </c>
      <c r="P423" s="261">
        <v>5.12</v>
      </c>
    </row>
    <row r="424" spans="1:17" ht="25.5">
      <c r="A424" s="604">
        <v>0</v>
      </c>
      <c r="B424" s="256" t="s">
        <v>8625</v>
      </c>
      <c r="C424" s="137" t="s">
        <v>5788</v>
      </c>
      <c r="D424" s="68" t="s">
        <v>5789</v>
      </c>
      <c r="E424" s="258" t="s">
        <v>5790</v>
      </c>
      <c r="F424" s="258" t="s">
        <v>5791</v>
      </c>
      <c r="G424" s="202"/>
      <c r="H424" s="136"/>
      <c r="I424" s="1319" t="s">
        <v>5792</v>
      </c>
      <c r="J424" s="1357"/>
      <c r="K424" s="1384" t="e">
        <f>M424*#REF!</f>
        <v>#REF!</v>
      </c>
      <c r="L424" s="1449"/>
      <c r="M424" s="607" t="e">
        <f>P424*#REF!+0.5</f>
        <v>#REF!</v>
      </c>
      <c r="N424" s="544"/>
      <c r="O424" s="1296" t="s">
        <v>5793</v>
      </c>
      <c r="P424" s="261">
        <v>2.57</v>
      </c>
    </row>
    <row r="425" spans="1:17" ht="38.25">
      <c r="A425" s="604">
        <v>0</v>
      </c>
      <c r="B425" s="256" t="s">
        <v>8625</v>
      </c>
      <c r="C425" s="137" t="s">
        <v>5794</v>
      </c>
      <c r="D425" s="805" t="s">
        <v>5795</v>
      </c>
      <c r="E425" s="258" t="s">
        <v>5796</v>
      </c>
      <c r="F425" s="1441" t="s">
        <v>5797</v>
      </c>
      <c r="G425" s="202"/>
      <c r="H425" s="136"/>
      <c r="I425" s="1319" t="s">
        <v>5798</v>
      </c>
      <c r="J425" s="1357"/>
      <c r="K425" s="1384" t="e">
        <f>M425*#REF!</f>
        <v>#REF!</v>
      </c>
      <c r="L425" s="1449"/>
      <c r="M425" s="607" t="e">
        <f>P425*#REF!+0.5</f>
        <v>#REF!</v>
      </c>
      <c r="N425" s="544"/>
      <c r="O425" s="1296" t="s">
        <v>5799</v>
      </c>
      <c r="P425" s="261">
        <v>10.95</v>
      </c>
    </row>
    <row r="426" spans="1:17" ht="25.5">
      <c r="A426" s="604">
        <v>0</v>
      </c>
      <c r="B426" s="256" t="s">
        <v>8625</v>
      </c>
      <c r="C426" s="137" t="s">
        <v>5800</v>
      </c>
      <c r="D426" s="805" t="s">
        <v>5801</v>
      </c>
      <c r="E426" s="258" t="s">
        <v>5802</v>
      </c>
      <c r="F426" s="1441" t="s">
        <v>5803</v>
      </c>
      <c r="G426"/>
      <c r="H426" s="1557"/>
      <c r="I426" s="1319">
        <v>25</v>
      </c>
      <c r="J426" s="1357" t="e">
        <f>K426/I426</f>
        <v>#REF!</v>
      </c>
      <c r="K426" s="1384" t="e">
        <f>M426*#REF!</f>
        <v>#REF!</v>
      </c>
      <c r="L426" s="1449"/>
      <c r="M426" s="567" t="e">
        <f>P426*#REF!+0.5</f>
        <v>#REF!</v>
      </c>
      <c r="N426" s="544"/>
      <c r="O426" s="1296">
        <v>34.64</v>
      </c>
      <c r="P426" s="261">
        <v>36.31</v>
      </c>
    </row>
    <row r="428" spans="1:17" ht="23.25">
      <c r="A428" s="88" t="s">
        <v>8692</v>
      </c>
      <c r="B428" s="2729" t="s">
        <v>8568</v>
      </c>
      <c r="C428" s="2729"/>
      <c r="D428" s="2729"/>
      <c r="E428" s="2729"/>
      <c r="F428" s="2729"/>
      <c r="G428" s="2729"/>
      <c r="H428" s="2729"/>
      <c r="I428" s="2729"/>
      <c r="J428" s="2729"/>
      <c r="K428" s="2729"/>
      <c r="L428" s="2729"/>
      <c r="M428" s="2729"/>
      <c r="N428" s="1311"/>
    </row>
    <row r="429" spans="1:17" ht="12.75" hidden="1" customHeight="1">
      <c r="A429" s="88" t="s">
        <v>8690</v>
      </c>
      <c r="B429" s="564" t="s">
        <v>5804</v>
      </c>
      <c r="C429" s="1246"/>
      <c r="D429" s="1246"/>
      <c r="E429" s="1246"/>
      <c r="F429" s="1246"/>
      <c r="G429" s="1246"/>
      <c r="H429" s="1246"/>
      <c r="I429" s="1246"/>
      <c r="J429" s="1246"/>
      <c r="K429" s="1558"/>
      <c r="L429" s="1367"/>
      <c r="M429" s="1367"/>
      <c r="N429" s="1367"/>
    </row>
    <row r="430" spans="1:17" ht="12.75" hidden="1" customHeight="1">
      <c r="A430" s="88" t="s">
        <v>8690</v>
      </c>
      <c r="B430" s="564" t="s">
        <v>5805</v>
      </c>
      <c r="C430" s="1246"/>
      <c r="D430" s="1246"/>
      <c r="E430" s="1246"/>
      <c r="F430" s="1246"/>
      <c r="G430" s="1246"/>
      <c r="H430" s="1246"/>
      <c r="I430" s="1246"/>
      <c r="J430" s="1246"/>
      <c r="K430" s="1558"/>
      <c r="L430" s="1367"/>
      <c r="M430" s="1367"/>
      <c r="N430" s="1367"/>
    </row>
    <row r="431" spans="1:17" hidden="1">
      <c r="A431" s="1289">
        <v>0</v>
      </c>
      <c r="B431" s="1290" t="s">
        <v>8616</v>
      </c>
      <c r="C431" s="1490" t="s">
        <v>5806</v>
      </c>
      <c r="D431" s="1559" t="s">
        <v>5807</v>
      </c>
      <c r="E431" s="540" t="s">
        <v>5808</v>
      </c>
      <c r="F431" s="540"/>
      <c r="G431" s="541"/>
      <c r="H431" s="1289" t="s">
        <v>6690</v>
      </c>
      <c r="I431" s="1493">
        <v>25</v>
      </c>
      <c r="J431" s="1292" t="e">
        <f t="shared" ref="J431:J462" si="18">K431/I431</f>
        <v>#REF!</v>
      </c>
      <c r="K431" s="1293" t="e">
        <f>#REF!*#REF!+15</f>
        <v>#REF!</v>
      </c>
      <c r="L431" s="1293"/>
      <c r="M431" s="1359"/>
      <c r="N431" s="1359"/>
    </row>
    <row r="432" spans="1:17" hidden="1">
      <c r="A432" s="1289">
        <v>0</v>
      </c>
      <c r="B432" s="1290" t="s">
        <v>8616</v>
      </c>
      <c r="C432" s="1290" t="s">
        <v>5809</v>
      </c>
      <c r="D432" s="1560" t="s">
        <v>5810</v>
      </c>
      <c r="E432" s="1366"/>
      <c r="F432" s="1366"/>
      <c r="H432" s="1289" t="s">
        <v>6690</v>
      </c>
      <c r="I432" s="1289">
        <v>25</v>
      </c>
      <c r="J432" s="1292" t="e">
        <f t="shared" si="18"/>
        <v>#REF!</v>
      </c>
      <c r="K432" s="1293" t="e">
        <f>#REF!*#REF!+15</f>
        <v>#REF!</v>
      </c>
      <c r="L432" s="1293"/>
      <c r="M432" s="1359"/>
      <c r="N432" s="1359"/>
    </row>
    <row r="433" spans="1:14" hidden="1">
      <c r="A433" s="1289">
        <v>0</v>
      </c>
      <c r="B433" s="1290" t="s">
        <v>8616</v>
      </c>
      <c r="C433" s="1290" t="s">
        <v>5811</v>
      </c>
      <c r="D433" s="1560" t="s">
        <v>5812</v>
      </c>
      <c r="E433" s="1366"/>
      <c r="F433" s="1366"/>
      <c r="H433" s="1289" t="s">
        <v>6690</v>
      </c>
      <c r="I433" s="1289">
        <v>25</v>
      </c>
      <c r="J433" s="1292" t="e">
        <f t="shared" si="18"/>
        <v>#REF!</v>
      </c>
      <c r="K433" s="1293" t="e">
        <f>#REF!*#REF!+15</f>
        <v>#REF!</v>
      </c>
      <c r="L433" s="1293"/>
      <c r="M433" s="1359"/>
      <c r="N433" s="1359"/>
    </row>
    <row r="434" spans="1:14" hidden="1">
      <c r="A434" s="1289">
        <v>0</v>
      </c>
      <c r="B434" s="1290" t="s">
        <v>8616</v>
      </c>
      <c r="C434" s="1290" t="s">
        <v>5813</v>
      </c>
      <c r="D434" s="1560" t="s">
        <v>8704</v>
      </c>
      <c r="E434" s="1366"/>
      <c r="F434" s="1366"/>
      <c r="H434" s="1289" t="s">
        <v>6690</v>
      </c>
      <c r="I434" s="1289">
        <v>25</v>
      </c>
      <c r="J434" s="1292" t="e">
        <f t="shared" si="18"/>
        <v>#REF!</v>
      </c>
      <c r="K434" s="1293" t="e">
        <f>#REF!*#REF!+15</f>
        <v>#REF!</v>
      </c>
      <c r="L434" s="1293"/>
      <c r="M434" s="1359"/>
      <c r="N434" s="1359"/>
    </row>
    <row r="435" spans="1:14" hidden="1">
      <c r="A435" s="1289">
        <v>0</v>
      </c>
      <c r="B435" s="1290" t="s">
        <v>8616</v>
      </c>
      <c r="C435" s="1290" t="s">
        <v>5814</v>
      </c>
      <c r="D435" s="1560" t="s">
        <v>5815</v>
      </c>
      <c r="E435" s="1366"/>
      <c r="F435" s="1366"/>
      <c r="H435" s="1289" t="s">
        <v>6690</v>
      </c>
      <c r="I435" s="1289">
        <v>25</v>
      </c>
      <c r="J435" s="1292" t="e">
        <f t="shared" si="18"/>
        <v>#REF!</v>
      </c>
      <c r="K435" s="1293" t="e">
        <f>#REF!*#REF!+15</f>
        <v>#REF!</v>
      </c>
      <c r="L435" s="1293"/>
      <c r="M435" s="1359"/>
      <c r="N435" s="1359"/>
    </row>
    <row r="436" spans="1:14" ht="12.75" hidden="1" customHeight="1">
      <c r="A436" s="1289">
        <v>0</v>
      </c>
      <c r="B436" s="1290" t="s">
        <v>8616</v>
      </c>
      <c r="C436" s="1290" t="s">
        <v>5816</v>
      </c>
      <c r="D436" s="1560" t="s">
        <v>5817</v>
      </c>
      <c r="E436" s="1366"/>
      <c r="F436" s="1366"/>
      <c r="H436" s="1289" t="s">
        <v>6690</v>
      </c>
      <c r="I436" s="1289">
        <v>25</v>
      </c>
      <c r="J436" s="1292" t="e">
        <f t="shared" si="18"/>
        <v>#REF!</v>
      </c>
      <c r="K436" s="1293" t="e">
        <f>#REF!*#REF!+15</f>
        <v>#REF!</v>
      </c>
      <c r="L436" s="1293"/>
      <c r="M436" s="1359"/>
      <c r="N436" s="1359"/>
    </row>
    <row r="437" spans="1:14" hidden="1">
      <c r="A437" s="1289">
        <v>0</v>
      </c>
      <c r="B437" s="1290" t="s">
        <v>8616</v>
      </c>
      <c r="C437" s="1290" t="s">
        <v>5818</v>
      </c>
      <c r="D437" s="1560" t="s">
        <v>5819</v>
      </c>
      <c r="E437" s="1366"/>
      <c r="F437" s="1366"/>
      <c r="H437" s="1289" t="s">
        <v>6690</v>
      </c>
      <c r="I437" s="1289">
        <v>25</v>
      </c>
      <c r="J437" s="1292" t="e">
        <f t="shared" si="18"/>
        <v>#REF!</v>
      </c>
      <c r="K437" s="1293" t="e">
        <f>#REF!*#REF!+15</f>
        <v>#REF!</v>
      </c>
      <c r="L437" s="1293"/>
      <c r="M437" s="1359"/>
      <c r="N437" s="1359"/>
    </row>
    <row r="438" spans="1:14" hidden="1">
      <c r="A438" s="1289">
        <v>0</v>
      </c>
      <c r="B438" s="1290" t="s">
        <v>8616</v>
      </c>
      <c r="C438" s="1290" t="s">
        <v>5820</v>
      </c>
      <c r="D438" s="1560" t="s">
        <v>5821</v>
      </c>
      <c r="E438" s="1366"/>
      <c r="F438" s="1366"/>
      <c r="H438" s="1289" t="s">
        <v>6690</v>
      </c>
      <c r="I438" s="1289">
        <v>25</v>
      </c>
      <c r="J438" s="1292" t="e">
        <f t="shared" si="18"/>
        <v>#REF!</v>
      </c>
      <c r="K438" s="1293" t="e">
        <f>#REF!*#REF!+15</f>
        <v>#REF!</v>
      </c>
      <c r="L438" s="1293"/>
      <c r="M438" s="1359"/>
      <c r="N438" s="1359"/>
    </row>
    <row r="439" spans="1:14" hidden="1">
      <c r="A439" s="1289">
        <v>0</v>
      </c>
      <c r="B439" s="1290" t="s">
        <v>8616</v>
      </c>
      <c r="C439" s="1490" t="s">
        <v>5822</v>
      </c>
      <c r="D439" s="1559" t="s">
        <v>5823</v>
      </c>
      <c r="E439" s="1561"/>
      <c r="F439" s="1561"/>
      <c r="G439" s="1493"/>
      <c r="H439" s="1289" t="s">
        <v>6690</v>
      </c>
      <c r="I439" s="1493">
        <v>25</v>
      </c>
      <c r="J439" s="1292" t="e">
        <f t="shared" si="18"/>
        <v>#REF!</v>
      </c>
      <c r="K439" s="1293" t="e">
        <f>#REF!*#REF!+15</f>
        <v>#REF!</v>
      </c>
      <c r="L439" s="1293"/>
      <c r="M439" s="1359"/>
      <c r="N439" s="1359"/>
    </row>
    <row r="440" spans="1:14" hidden="1">
      <c r="A440" s="1289">
        <v>0</v>
      </c>
      <c r="B440" s="1290" t="s">
        <v>8616</v>
      </c>
      <c r="C440" s="1290" t="s">
        <v>5824</v>
      </c>
      <c r="D440" s="1560" t="s">
        <v>5825</v>
      </c>
      <c r="E440" s="1366"/>
      <c r="F440" s="1366"/>
      <c r="H440" s="1289" t="s">
        <v>6690</v>
      </c>
      <c r="I440" s="1289">
        <v>25</v>
      </c>
      <c r="J440" s="1292" t="e">
        <f t="shared" si="18"/>
        <v>#REF!</v>
      </c>
      <c r="K440" s="1293" t="e">
        <f>#REF!*#REF!+15</f>
        <v>#REF!</v>
      </c>
      <c r="L440" s="1293"/>
      <c r="M440" s="1359"/>
      <c r="N440" s="1359"/>
    </row>
    <row r="441" spans="1:14" hidden="1">
      <c r="A441" s="1289">
        <v>0</v>
      </c>
      <c r="B441" s="1290" t="s">
        <v>8616</v>
      </c>
      <c r="C441" s="1490" t="s">
        <v>5826</v>
      </c>
      <c r="D441" s="1559" t="s">
        <v>5827</v>
      </c>
      <c r="E441" s="1561"/>
      <c r="F441" s="1561"/>
      <c r="G441" s="1493"/>
      <c r="H441" s="1289" t="s">
        <v>6690</v>
      </c>
      <c r="I441" s="1493">
        <v>25</v>
      </c>
      <c r="J441" s="1292" t="e">
        <f t="shared" si="18"/>
        <v>#REF!</v>
      </c>
      <c r="K441" s="1293" t="e">
        <f>#REF!*#REF!+15</f>
        <v>#REF!</v>
      </c>
      <c r="L441" s="1293"/>
      <c r="M441" s="1359"/>
      <c r="N441" s="1359"/>
    </row>
    <row r="442" spans="1:14" hidden="1">
      <c r="A442" s="1289">
        <v>0</v>
      </c>
      <c r="B442" s="1290" t="s">
        <v>8616</v>
      </c>
      <c r="C442" s="1290" t="s">
        <v>5828</v>
      </c>
      <c r="D442" s="1560" t="s">
        <v>5829</v>
      </c>
      <c r="E442" s="1366"/>
      <c r="F442" s="1366"/>
      <c r="H442" s="1289" t="s">
        <v>6690</v>
      </c>
      <c r="I442" s="1289">
        <v>25</v>
      </c>
      <c r="J442" s="1292" t="e">
        <f t="shared" si="18"/>
        <v>#REF!</v>
      </c>
      <c r="K442" s="1293" t="e">
        <f>#REF!*#REF!+15</f>
        <v>#REF!</v>
      </c>
      <c r="L442" s="1293"/>
      <c r="M442" s="1359"/>
      <c r="N442" s="1359"/>
    </row>
    <row r="443" spans="1:14" hidden="1">
      <c r="A443" s="1289">
        <v>0</v>
      </c>
      <c r="B443" s="1290" t="s">
        <v>8616</v>
      </c>
      <c r="C443" s="1290" t="s">
        <v>5830</v>
      </c>
      <c r="D443" s="1560" t="s">
        <v>5831</v>
      </c>
      <c r="E443" s="1366"/>
      <c r="F443" s="1366"/>
      <c r="H443" s="1289" t="s">
        <v>6690</v>
      </c>
      <c r="I443" s="1289">
        <v>25</v>
      </c>
      <c r="J443" s="1292" t="e">
        <f t="shared" si="18"/>
        <v>#REF!</v>
      </c>
      <c r="K443" s="1293" t="e">
        <f>#REF!*#REF!+15</f>
        <v>#REF!</v>
      </c>
      <c r="L443" s="1293"/>
      <c r="M443" s="1359"/>
      <c r="N443" s="1359"/>
    </row>
    <row r="444" spans="1:14" hidden="1">
      <c r="A444" s="1289">
        <v>0</v>
      </c>
      <c r="B444" s="1290" t="s">
        <v>8616</v>
      </c>
      <c r="C444" s="1290" t="s">
        <v>5832</v>
      </c>
      <c r="D444" s="1560" t="s">
        <v>5833</v>
      </c>
      <c r="E444" s="1366"/>
      <c r="F444" s="1366"/>
      <c r="H444" s="1289" t="s">
        <v>6690</v>
      </c>
      <c r="I444" s="1289">
        <v>25</v>
      </c>
      <c r="J444" s="1292" t="e">
        <f t="shared" si="18"/>
        <v>#REF!</v>
      </c>
      <c r="K444" s="1293" t="e">
        <f>#REF!*#REF!+15</f>
        <v>#REF!</v>
      </c>
      <c r="L444" s="1293"/>
      <c r="M444" s="1359"/>
      <c r="N444" s="1359"/>
    </row>
    <row r="445" spans="1:14" hidden="1">
      <c r="A445" s="1289">
        <v>0</v>
      </c>
      <c r="B445" s="1290" t="s">
        <v>8616</v>
      </c>
      <c r="C445" s="1490" t="s">
        <v>5834</v>
      </c>
      <c r="D445" s="1559" t="s">
        <v>5807</v>
      </c>
      <c r="E445" s="540" t="s">
        <v>5835</v>
      </c>
      <c r="F445" s="540"/>
      <c r="G445" s="541"/>
      <c r="H445" s="1289" t="s">
        <v>8173</v>
      </c>
      <c r="I445" s="1493">
        <v>25</v>
      </c>
      <c r="J445" s="1292" t="e">
        <f t="shared" si="18"/>
        <v>#REF!</v>
      </c>
      <c r="K445" s="1293" t="e">
        <f>#REF!*#REF!+15</f>
        <v>#REF!</v>
      </c>
      <c r="L445" s="1293"/>
      <c r="M445" s="1359"/>
      <c r="N445" s="1359"/>
    </row>
    <row r="446" spans="1:14" hidden="1">
      <c r="A446" s="1289">
        <v>0</v>
      </c>
      <c r="B446" s="1290" t="s">
        <v>8616</v>
      </c>
      <c r="C446" s="1290" t="s">
        <v>5836</v>
      </c>
      <c r="D446" s="1560" t="s">
        <v>5810</v>
      </c>
      <c r="E446" s="1366"/>
      <c r="F446" s="1366"/>
      <c r="H446" s="1289" t="s">
        <v>8173</v>
      </c>
      <c r="I446" s="1289">
        <v>25</v>
      </c>
      <c r="J446" s="1292" t="e">
        <f t="shared" si="18"/>
        <v>#REF!</v>
      </c>
      <c r="K446" s="1293" t="e">
        <f>#REF!*#REF!+15</f>
        <v>#REF!</v>
      </c>
      <c r="L446" s="1293"/>
      <c r="M446" s="1359"/>
      <c r="N446" s="1359"/>
    </row>
    <row r="447" spans="1:14" hidden="1">
      <c r="A447" s="1289">
        <v>0</v>
      </c>
      <c r="B447" s="1290" t="s">
        <v>8616</v>
      </c>
      <c r="C447" s="1290" t="s">
        <v>5837</v>
      </c>
      <c r="D447" s="1560" t="s">
        <v>5812</v>
      </c>
      <c r="E447" s="1366"/>
      <c r="F447" s="1366"/>
      <c r="H447" s="1289" t="s">
        <v>8173</v>
      </c>
      <c r="I447" s="1289">
        <v>25</v>
      </c>
      <c r="J447" s="1292" t="e">
        <f t="shared" si="18"/>
        <v>#REF!</v>
      </c>
      <c r="K447" s="1293" t="e">
        <f>#REF!*#REF!+15</f>
        <v>#REF!</v>
      </c>
      <c r="L447" s="1293"/>
      <c r="M447" s="1359"/>
      <c r="N447" s="1359"/>
    </row>
    <row r="448" spans="1:14" hidden="1">
      <c r="A448" s="1289">
        <v>0</v>
      </c>
      <c r="B448" s="1290" t="s">
        <v>8616</v>
      </c>
      <c r="C448" s="1290" t="s">
        <v>5838</v>
      </c>
      <c r="D448" s="1560" t="s">
        <v>8704</v>
      </c>
      <c r="E448" s="1366"/>
      <c r="F448" s="1366"/>
      <c r="H448" s="1289" t="s">
        <v>8173</v>
      </c>
      <c r="I448" s="1289">
        <v>25</v>
      </c>
      <c r="J448" s="1292" t="e">
        <f t="shared" si="18"/>
        <v>#REF!</v>
      </c>
      <c r="K448" s="1293" t="e">
        <f>#REF!*#REF!+15</f>
        <v>#REF!</v>
      </c>
      <c r="L448" s="1293"/>
      <c r="M448" s="1359"/>
      <c r="N448" s="1359"/>
    </row>
    <row r="449" spans="1:15" hidden="1">
      <c r="A449" s="1289">
        <v>0</v>
      </c>
      <c r="B449" s="1290" t="s">
        <v>8616</v>
      </c>
      <c r="C449" s="1290" t="s">
        <v>5839</v>
      </c>
      <c r="D449" s="1560" t="s">
        <v>5815</v>
      </c>
      <c r="E449" s="1366"/>
      <c r="F449" s="1366"/>
      <c r="H449" s="1289" t="s">
        <v>8173</v>
      </c>
      <c r="I449" s="1289">
        <v>25</v>
      </c>
      <c r="J449" s="1292" t="e">
        <f t="shared" si="18"/>
        <v>#REF!</v>
      </c>
      <c r="K449" s="1293" t="e">
        <f>#REF!*#REF!+15</f>
        <v>#REF!</v>
      </c>
      <c r="L449" s="1293"/>
      <c r="M449" s="1359"/>
      <c r="N449" s="1359"/>
    </row>
    <row r="450" spans="1:15" hidden="1">
      <c r="A450" s="1289">
        <v>0</v>
      </c>
      <c r="B450" s="1290" t="s">
        <v>8616</v>
      </c>
      <c r="C450" s="1290" t="s">
        <v>5840</v>
      </c>
      <c r="D450" s="1560" t="s">
        <v>5817</v>
      </c>
      <c r="E450" s="1366"/>
      <c r="F450" s="1366"/>
      <c r="H450" s="1289" t="s">
        <v>8173</v>
      </c>
      <c r="I450" s="1289">
        <v>25</v>
      </c>
      <c r="J450" s="1292" t="e">
        <f t="shared" si="18"/>
        <v>#REF!</v>
      </c>
      <c r="K450" s="1293" t="e">
        <f>#REF!*#REF!+15</f>
        <v>#REF!</v>
      </c>
      <c r="L450" s="1293"/>
      <c r="M450" s="1359"/>
      <c r="N450" s="1359"/>
    </row>
    <row r="451" spans="1:15" hidden="1">
      <c r="A451" s="1289">
        <v>0</v>
      </c>
      <c r="B451" s="1290" t="s">
        <v>8616</v>
      </c>
      <c r="C451" s="1290" t="s">
        <v>5841</v>
      </c>
      <c r="D451" s="1560" t="s">
        <v>5819</v>
      </c>
      <c r="E451" s="1366"/>
      <c r="F451" s="1366"/>
      <c r="H451" s="1289" t="s">
        <v>8173</v>
      </c>
      <c r="I451" s="1289">
        <v>25</v>
      </c>
      <c r="J451" s="1292" t="e">
        <f t="shared" si="18"/>
        <v>#REF!</v>
      </c>
      <c r="K451" s="1293" t="e">
        <f>#REF!*#REF!+15</f>
        <v>#REF!</v>
      </c>
      <c r="L451" s="1293"/>
      <c r="M451" s="1359"/>
      <c r="N451" s="1359"/>
    </row>
    <row r="452" spans="1:15" hidden="1">
      <c r="A452" s="1289">
        <v>0</v>
      </c>
      <c r="B452" s="1290" t="s">
        <v>8616</v>
      </c>
      <c r="C452" s="1290" t="s">
        <v>5842</v>
      </c>
      <c r="D452" s="1560" t="s">
        <v>5821</v>
      </c>
      <c r="E452" s="1366"/>
      <c r="F452" s="1366"/>
      <c r="H452" s="1289" t="s">
        <v>8173</v>
      </c>
      <c r="I452" s="1289">
        <v>25</v>
      </c>
      <c r="J452" s="1292" t="e">
        <f t="shared" si="18"/>
        <v>#REF!</v>
      </c>
      <c r="K452" s="1293" t="e">
        <f>#REF!*#REF!+15</f>
        <v>#REF!</v>
      </c>
      <c r="L452" s="1293"/>
      <c r="M452" s="1359"/>
      <c r="N452" s="1359"/>
    </row>
    <row r="453" spans="1:15" hidden="1">
      <c r="A453" s="1289">
        <v>0</v>
      </c>
      <c r="B453" s="1290" t="s">
        <v>8616</v>
      </c>
      <c r="C453" s="1490" t="s">
        <v>5843</v>
      </c>
      <c r="D453" s="1559" t="s">
        <v>5823</v>
      </c>
      <c r="E453" s="1561"/>
      <c r="F453" s="1561"/>
      <c r="G453" s="1493"/>
      <c r="H453" s="1289" t="s">
        <v>8173</v>
      </c>
      <c r="I453" s="1493">
        <v>25</v>
      </c>
      <c r="J453" s="1292" t="e">
        <f t="shared" si="18"/>
        <v>#REF!</v>
      </c>
      <c r="K453" s="1293" t="e">
        <f>#REF!*#REF!+15</f>
        <v>#REF!</v>
      </c>
      <c r="L453" s="1293"/>
      <c r="M453" s="1359"/>
      <c r="N453" s="1359"/>
    </row>
    <row r="454" spans="1:15" hidden="1">
      <c r="A454" s="1289">
        <v>0</v>
      </c>
      <c r="B454" s="1290" t="s">
        <v>8616</v>
      </c>
      <c r="C454" s="1290" t="s">
        <v>5844</v>
      </c>
      <c r="D454" s="1560" t="s">
        <v>5825</v>
      </c>
      <c r="E454" s="1366"/>
      <c r="F454" s="1366"/>
      <c r="H454" s="1289" t="s">
        <v>8173</v>
      </c>
      <c r="I454" s="1289">
        <v>25</v>
      </c>
      <c r="J454" s="1292" t="e">
        <f t="shared" si="18"/>
        <v>#REF!</v>
      </c>
      <c r="K454" s="1293" t="e">
        <f>#REF!*#REF!+15</f>
        <v>#REF!</v>
      </c>
      <c r="L454" s="1293"/>
      <c r="M454" s="1359"/>
      <c r="N454" s="1359"/>
    </row>
    <row r="455" spans="1:15" hidden="1">
      <c r="A455" s="1289">
        <v>0</v>
      </c>
      <c r="B455" s="1290" t="s">
        <v>8616</v>
      </c>
      <c r="C455" s="1490" t="s">
        <v>5845</v>
      </c>
      <c r="D455" s="1559" t="s">
        <v>5846</v>
      </c>
      <c r="E455" s="1561"/>
      <c r="F455" s="1561"/>
      <c r="G455" s="1493"/>
      <c r="H455" s="1289" t="s">
        <v>8173</v>
      </c>
      <c r="I455" s="1493">
        <v>25</v>
      </c>
      <c r="J455" s="1292" t="e">
        <f t="shared" si="18"/>
        <v>#REF!</v>
      </c>
      <c r="K455" s="1293" t="e">
        <f>#REF!*#REF!+15</f>
        <v>#REF!</v>
      </c>
      <c r="L455" s="1293"/>
      <c r="M455" s="1359"/>
      <c r="N455" s="1359"/>
    </row>
    <row r="456" spans="1:15" hidden="1">
      <c r="A456" s="1289">
        <v>0</v>
      </c>
      <c r="B456" s="1290" t="s">
        <v>8616</v>
      </c>
      <c r="C456" s="1290" t="s">
        <v>5847</v>
      </c>
      <c r="D456" s="1560" t="s">
        <v>5829</v>
      </c>
      <c r="E456" s="1366"/>
      <c r="F456" s="1366"/>
      <c r="H456" s="1289" t="s">
        <v>8173</v>
      </c>
      <c r="I456" s="1289">
        <v>25</v>
      </c>
      <c r="J456" s="1292" t="e">
        <f t="shared" si="18"/>
        <v>#REF!</v>
      </c>
      <c r="K456" s="1293" t="e">
        <f>#REF!*#REF!+15</f>
        <v>#REF!</v>
      </c>
      <c r="L456" s="1293"/>
      <c r="M456" s="1359"/>
      <c r="N456" s="1359"/>
    </row>
    <row r="457" spans="1:15" hidden="1">
      <c r="A457" s="1289">
        <v>0</v>
      </c>
      <c r="B457" s="1290" t="s">
        <v>8616</v>
      </c>
      <c r="C457" s="1290" t="s">
        <v>5848</v>
      </c>
      <c r="D457" s="1560" t="s">
        <v>5831</v>
      </c>
      <c r="E457" s="1366"/>
      <c r="F457" s="1366"/>
      <c r="H457" s="1289" t="s">
        <v>8173</v>
      </c>
      <c r="I457" s="1289">
        <v>25</v>
      </c>
      <c r="J457" s="1292" t="e">
        <f t="shared" si="18"/>
        <v>#REF!</v>
      </c>
      <c r="K457" s="1293" t="e">
        <f>#REF!*#REF!+15</f>
        <v>#REF!</v>
      </c>
      <c r="L457" s="1293"/>
      <c r="M457" s="1359"/>
      <c r="N457" s="1359"/>
    </row>
    <row r="458" spans="1:15" hidden="1">
      <c r="A458" s="1289">
        <v>0</v>
      </c>
      <c r="B458" s="1290" t="s">
        <v>8616</v>
      </c>
      <c r="C458" s="1290" t="s">
        <v>5849</v>
      </c>
      <c r="D458" s="1560" t="s">
        <v>5833</v>
      </c>
      <c r="E458" s="1366"/>
      <c r="F458" s="1366"/>
      <c r="H458" s="1289" t="s">
        <v>8173</v>
      </c>
      <c r="I458" s="1289">
        <v>25</v>
      </c>
      <c r="J458" s="1292" t="e">
        <f t="shared" si="18"/>
        <v>#REF!</v>
      </c>
      <c r="K458" s="1293" t="e">
        <f>#REF!*#REF!+15</f>
        <v>#REF!</v>
      </c>
      <c r="L458" s="1293"/>
      <c r="M458" s="1359"/>
      <c r="N458" s="1359"/>
    </row>
    <row r="459" spans="1:15" hidden="1">
      <c r="A459" s="604">
        <v>0</v>
      </c>
      <c r="B459" s="614" t="s">
        <v>8626</v>
      </c>
      <c r="C459" s="140" t="s">
        <v>5850</v>
      </c>
      <c r="D459" s="1445" t="s">
        <v>5851</v>
      </c>
      <c r="E459" s="614" t="s">
        <v>5852</v>
      </c>
      <c r="F459" s="614"/>
      <c r="G459" s="1502" t="s">
        <v>5720</v>
      </c>
      <c r="H459" s="1322" t="s">
        <v>8173</v>
      </c>
      <c r="I459" s="1322">
        <v>20</v>
      </c>
      <c r="J459" s="1371" t="e">
        <f t="shared" si="18"/>
        <v>#REF!</v>
      </c>
      <c r="K459" s="1396" t="e">
        <f>M459*#REF!+15</f>
        <v>#REF!</v>
      </c>
      <c r="L459" s="1396"/>
      <c r="M459" s="1461" t="e">
        <f>#REF!*#REF!*I459+1.5</f>
        <v>#REF!</v>
      </c>
      <c r="N459" s="1359"/>
    </row>
    <row r="460" spans="1:15" hidden="1">
      <c r="A460" s="600">
        <v>0</v>
      </c>
      <c r="B460" s="597" t="s">
        <v>8626</v>
      </c>
      <c r="C460" s="144" t="s">
        <v>5853</v>
      </c>
      <c r="D460" s="1444" t="s">
        <v>5851</v>
      </c>
      <c r="E460" s="597" t="s">
        <v>5852</v>
      </c>
      <c r="F460" s="597"/>
      <c r="G460" s="1506" t="s">
        <v>5720</v>
      </c>
      <c r="H460" s="143" t="s">
        <v>6690</v>
      </c>
      <c r="I460" s="1329">
        <v>20</v>
      </c>
      <c r="J460" s="1390" t="e">
        <f t="shared" si="18"/>
        <v>#REF!</v>
      </c>
      <c r="K460" s="1396" t="e">
        <f>M460*#REF!+15</f>
        <v>#REF!</v>
      </c>
      <c r="L460" s="1396"/>
      <c r="M460" s="1461" t="e">
        <f>#REF!*#REF!*I460+1.5</f>
        <v>#REF!</v>
      </c>
      <c r="N460" s="1359"/>
    </row>
    <row r="461" spans="1:15" hidden="1">
      <c r="A461" s="259">
        <v>0</v>
      </c>
      <c r="B461" s="614" t="s">
        <v>8626</v>
      </c>
      <c r="C461" s="140" t="s">
        <v>5854</v>
      </c>
      <c r="D461" s="1445" t="s">
        <v>5855</v>
      </c>
      <c r="E461" s="614" t="s">
        <v>5856</v>
      </c>
      <c r="F461" s="614" t="s">
        <v>5857</v>
      </c>
      <c r="G461" s="1502"/>
      <c r="H461" s="1322" t="s">
        <v>8173</v>
      </c>
      <c r="I461" s="1322">
        <v>50</v>
      </c>
      <c r="J461" s="1371" t="e">
        <f t="shared" si="18"/>
        <v>#REF!</v>
      </c>
      <c r="K461" s="1396" t="e">
        <f>M461*#REF!</f>
        <v>#REF!</v>
      </c>
      <c r="L461" s="1382"/>
      <c r="M461" s="1383" t="e">
        <f>O461*#REF!*I461+1.5</f>
        <v>#REF!</v>
      </c>
      <c r="N461" s="1359"/>
      <c r="O461" s="1296">
        <v>0.31</v>
      </c>
    </row>
    <row r="462" spans="1:15" hidden="1">
      <c r="A462" s="259">
        <v>0</v>
      </c>
      <c r="B462" s="597" t="s">
        <v>8626</v>
      </c>
      <c r="C462" s="144" t="s">
        <v>5858</v>
      </c>
      <c r="D462" s="1444" t="s">
        <v>5855</v>
      </c>
      <c r="E462" s="597" t="s">
        <v>5856</v>
      </c>
      <c r="F462" s="597" t="s">
        <v>5857</v>
      </c>
      <c r="G462" s="1506"/>
      <c r="H462" s="143" t="s">
        <v>6690</v>
      </c>
      <c r="I462" s="1329">
        <v>40</v>
      </c>
      <c r="J462" s="1390" t="e">
        <f t="shared" si="18"/>
        <v>#REF!</v>
      </c>
      <c r="K462" s="1391" t="e">
        <f>M462*#REF!</f>
        <v>#REF!</v>
      </c>
      <c r="L462" s="1382"/>
      <c r="M462" s="1383" t="e">
        <f>O462*#REF!*I462+1.5</f>
        <v>#REF!</v>
      </c>
      <c r="N462" s="1359"/>
      <c r="O462" s="1296">
        <v>0.43</v>
      </c>
    </row>
    <row r="463" spans="1:15" hidden="1">
      <c r="A463" s="259">
        <v>0</v>
      </c>
      <c r="B463" s="614" t="s">
        <v>8626</v>
      </c>
      <c r="C463" s="140" t="s">
        <v>5859</v>
      </c>
      <c r="D463" s="1467" t="s">
        <v>8700</v>
      </c>
      <c r="E463" s="614" t="s">
        <v>5860</v>
      </c>
      <c r="F463" s="614" t="s">
        <v>5861</v>
      </c>
      <c r="G463" s="604"/>
      <c r="H463" s="1322" t="s">
        <v>8173</v>
      </c>
      <c r="I463" s="1322">
        <v>50</v>
      </c>
      <c r="J463" s="1371" t="e">
        <f t="shared" ref="J463:J501" si="19">K463/I463</f>
        <v>#REF!</v>
      </c>
      <c r="K463" s="1396" t="e">
        <f>M463*#REF!</f>
        <v>#REF!</v>
      </c>
      <c r="L463" s="1382"/>
      <c r="M463" s="1383" t="e">
        <f>O463*#REF!*I463+1.5</f>
        <v>#REF!</v>
      </c>
      <c r="N463" s="1359"/>
      <c r="O463" s="1296">
        <v>0.31</v>
      </c>
    </row>
    <row r="464" spans="1:15" hidden="1">
      <c r="A464" s="604">
        <v>0</v>
      </c>
      <c r="B464" s="597" t="s">
        <v>8626</v>
      </c>
      <c r="C464" s="144" t="s">
        <v>5862</v>
      </c>
      <c r="D464" s="1388" t="s">
        <v>8700</v>
      </c>
      <c r="E464" s="593" t="s">
        <v>5863</v>
      </c>
      <c r="F464" s="593" t="s">
        <v>5861</v>
      </c>
      <c r="G464" s="600" t="s">
        <v>3994</v>
      </c>
      <c r="H464" s="1329" t="s">
        <v>8173</v>
      </c>
      <c r="I464" s="1381">
        <v>20</v>
      </c>
      <c r="J464" s="1390" t="e">
        <f t="shared" si="19"/>
        <v>#REF!</v>
      </c>
      <c r="K464" s="1391" t="e">
        <f>M464*#REF!</f>
        <v>#REF!</v>
      </c>
      <c r="L464" s="1391"/>
      <c r="M464" s="1438" t="e">
        <f>#REF!*#REF!*I464+1.5</f>
        <v>#REF!</v>
      </c>
      <c r="N464" s="1359"/>
    </row>
    <row r="465" spans="1:17">
      <c r="A465" s="604">
        <v>1</v>
      </c>
      <c r="B465" s="614" t="s">
        <v>8625</v>
      </c>
      <c r="C465" s="140" t="s">
        <v>5864</v>
      </c>
      <c r="D465" s="1428" t="s">
        <v>5865</v>
      </c>
      <c r="E465" s="208" t="s">
        <v>5866</v>
      </c>
      <c r="F465" s="1467" t="s">
        <v>5867</v>
      </c>
      <c r="G465" s="595"/>
      <c r="H465" s="1322" t="s">
        <v>6690</v>
      </c>
      <c r="I465" s="1322">
        <v>30</v>
      </c>
      <c r="J465" s="1371" t="e">
        <f t="shared" si="19"/>
        <v>#REF!</v>
      </c>
      <c r="K465" s="1396" t="e">
        <f>M465*#REF!</f>
        <v>#REF!</v>
      </c>
      <c r="L465" s="1431"/>
      <c r="M465" s="607" t="e">
        <f>P465*#REF!+0.5</f>
        <v>#REF!</v>
      </c>
      <c r="N465" s="544"/>
      <c r="O465" s="1296">
        <v>15.45</v>
      </c>
      <c r="P465" s="261">
        <v>16.07</v>
      </c>
      <c r="Q465" s="1297">
        <v>14.93</v>
      </c>
    </row>
    <row r="466" spans="1:17">
      <c r="A466" s="604">
        <v>1</v>
      </c>
      <c r="B466" s="597" t="s">
        <v>8625</v>
      </c>
      <c r="C466" s="144" t="s">
        <v>5868</v>
      </c>
      <c r="D466" s="1432" t="s">
        <v>5865</v>
      </c>
      <c r="E466" s="208" t="s">
        <v>5866</v>
      </c>
      <c r="F466" s="1388" t="s">
        <v>5867</v>
      </c>
      <c r="G466" s="595"/>
      <c r="H466" s="1329" t="s">
        <v>8173</v>
      </c>
      <c r="I466" s="1329">
        <v>30</v>
      </c>
      <c r="J466" s="1390" t="e">
        <f t="shared" si="19"/>
        <v>#REF!</v>
      </c>
      <c r="K466" s="1391" t="e">
        <f>M466*#REF!</f>
        <v>#REF!</v>
      </c>
      <c r="L466" s="1449"/>
      <c r="M466" s="609" t="e">
        <f>P466*#REF!+0.5</f>
        <v>#REF!</v>
      </c>
      <c r="N466" s="544"/>
      <c r="O466" s="1296">
        <v>11.61</v>
      </c>
      <c r="P466" s="261">
        <v>12.27</v>
      </c>
      <c r="Q466" s="1297">
        <v>11.84</v>
      </c>
    </row>
    <row r="467" spans="1:17" hidden="1">
      <c r="A467" s="604">
        <v>0</v>
      </c>
      <c r="B467" s="614" t="s">
        <v>8626</v>
      </c>
      <c r="C467" s="140" t="s">
        <v>5869</v>
      </c>
      <c r="D467" s="1467" t="s">
        <v>8700</v>
      </c>
      <c r="E467" s="593" t="s">
        <v>5870</v>
      </c>
      <c r="F467" s="593" t="s">
        <v>5861</v>
      </c>
      <c r="G467" s="604" t="s">
        <v>3997</v>
      </c>
      <c r="H467" s="1322" t="s">
        <v>8173</v>
      </c>
      <c r="I467" s="1381">
        <v>20</v>
      </c>
      <c r="J467" s="1371" t="e">
        <f t="shared" si="19"/>
        <v>#REF!</v>
      </c>
      <c r="K467" s="1396" t="e">
        <f>M467*#REF!</f>
        <v>#REF!</v>
      </c>
      <c r="L467" s="1396"/>
      <c r="M467" s="1461" t="e">
        <f>#REF!*#REF!*I467+1.5</f>
        <v>#REF!</v>
      </c>
      <c r="N467" s="1359"/>
    </row>
    <row r="468" spans="1:17" hidden="1">
      <c r="A468" s="604">
        <v>0</v>
      </c>
      <c r="B468" s="597" t="s">
        <v>8626</v>
      </c>
      <c r="C468" s="144" t="s">
        <v>5871</v>
      </c>
      <c r="D468" s="1388" t="s">
        <v>8700</v>
      </c>
      <c r="E468" s="593" t="s">
        <v>3993</v>
      </c>
      <c r="F468" s="593" t="s">
        <v>5861</v>
      </c>
      <c r="G468" s="600" t="s">
        <v>3994</v>
      </c>
      <c r="H468" s="143" t="s">
        <v>6690</v>
      </c>
      <c r="I468" s="1329">
        <v>20</v>
      </c>
      <c r="J468" s="1390" t="e">
        <f t="shared" si="19"/>
        <v>#REF!</v>
      </c>
      <c r="K468" s="1391" t="e">
        <f>M468*#REF!</f>
        <v>#REF!</v>
      </c>
      <c r="L468" s="1391"/>
      <c r="M468" s="1438" t="e">
        <f>#REF!*#REF!*I468+1.5</f>
        <v>#REF!</v>
      </c>
      <c r="N468" s="1359"/>
    </row>
    <row r="469" spans="1:17" hidden="1">
      <c r="A469" s="604">
        <v>0</v>
      </c>
      <c r="B469" s="614" t="s">
        <v>8626</v>
      </c>
      <c r="C469" s="140" t="s">
        <v>5872</v>
      </c>
      <c r="D469" s="1467" t="s">
        <v>8700</v>
      </c>
      <c r="E469" s="593" t="s">
        <v>3996</v>
      </c>
      <c r="F469" s="593" t="s">
        <v>5861</v>
      </c>
      <c r="G469" s="604" t="s">
        <v>3997</v>
      </c>
      <c r="H469" s="139" t="s">
        <v>6690</v>
      </c>
      <c r="I469" s="1322">
        <v>20</v>
      </c>
      <c r="J469" s="1371" t="e">
        <f t="shared" si="19"/>
        <v>#REF!</v>
      </c>
      <c r="K469" s="1396" t="e">
        <f>M469*#REF!</f>
        <v>#REF!</v>
      </c>
      <c r="L469" s="1396"/>
      <c r="M469" s="1461" t="e">
        <f>#REF!*#REF!*I469+1.5</f>
        <v>#REF!</v>
      </c>
      <c r="N469" s="1359"/>
    </row>
    <row r="470" spans="1:17" hidden="1">
      <c r="A470" s="259">
        <v>0</v>
      </c>
      <c r="B470" s="597" t="s">
        <v>8626</v>
      </c>
      <c r="C470" s="144" t="s">
        <v>5873</v>
      </c>
      <c r="D470" s="1388" t="s">
        <v>8700</v>
      </c>
      <c r="E470" s="597" t="s">
        <v>5860</v>
      </c>
      <c r="F470" s="597" t="s">
        <v>5861</v>
      </c>
      <c r="G470" s="600"/>
      <c r="H470" s="143" t="s">
        <v>6690</v>
      </c>
      <c r="I470" s="1329">
        <v>40</v>
      </c>
      <c r="J470" s="1390" t="e">
        <f t="shared" si="19"/>
        <v>#REF!</v>
      </c>
      <c r="K470" s="1391" t="e">
        <f>M470*#REF!</f>
        <v>#REF!</v>
      </c>
      <c r="L470" s="1382"/>
      <c r="M470" s="1383" t="e">
        <f>O470*#REF!*I470+1.5</f>
        <v>#REF!</v>
      </c>
      <c r="N470" s="1359"/>
      <c r="O470" s="1296">
        <v>0.43</v>
      </c>
    </row>
    <row r="471" spans="1:17" hidden="1">
      <c r="A471" s="259">
        <v>0</v>
      </c>
      <c r="B471" s="614" t="s">
        <v>8626</v>
      </c>
      <c r="C471" s="140" t="s">
        <v>5874</v>
      </c>
      <c r="D471" s="1445" t="s">
        <v>8702</v>
      </c>
      <c r="E471" s="614" t="s">
        <v>5875</v>
      </c>
      <c r="F471" s="614" t="s">
        <v>5876</v>
      </c>
      <c r="G471" s="604"/>
      <c r="H471" s="1322" t="s">
        <v>8173</v>
      </c>
      <c r="I471" s="1322">
        <v>50</v>
      </c>
      <c r="J471" s="1371" t="e">
        <f t="shared" si="19"/>
        <v>#REF!</v>
      </c>
      <c r="K471" s="1396" t="e">
        <f>M471*#REF!</f>
        <v>#REF!</v>
      </c>
      <c r="L471" s="1382"/>
      <c r="M471" s="1383" t="e">
        <f>O471*#REF!*I471+1.5</f>
        <v>#REF!</v>
      </c>
      <c r="N471" s="1359"/>
      <c r="O471" s="1296">
        <v>0.31</v>
      </c>
    </row>
    <row r="472" spans="1:17" hidden="1">
      <c r="A472" s="259">
        <v>0</v>
      </c>
      <c r="B472" s="597" t="s">
        <v>8626</v>
      </c>
      <c r="C472" s="144" t="s">
        <v>5877</v>
      </c>
      <c r="D472" s="1444" t="s">
        <v>8702</v>
      </c>
      <c r="E472" s="597" t="s">
        <v>5875</v>
      </c>
      <c r="F472" s="597" t="s">
        <v>5876</v>
      </c>
      <c r="G472" s="600"/>
      <c r="H472" s="143" t="s">
        <v>6690</v>
      </c>
      <c r="I472" s="1381">
        <v>40</v>
      </c>
      <c r="J472" s="1390" t="e">
        <f t="shared" si="19"/>
        <v>#REF!</v>
      </c>
      <c r="K472" s="1391" t="e">
        <f>M472*#REF!</f>
        <v>#REF!</v>
      </c>
      <c r="L472" s="1382"/>
      <c r="M472" s="1383" t="e">
        <f>O472*#REF!*I472+1.5</f>
        <v>#REF!</v>
      </c>
      <c r="N472" s="1359"/>
      <c r="O472" s="1296">
        <v>0.43</v>
      </c>
    </row>
    <row r="473" spans="1:17">
      <c r="A473" s="604">
        <v>1</v>
      </c>
      <c r="B473" s="614" t="s">
        <v>8625</v>
      </c>
      <c r="C473" s="140" t="s">
        <v>5878</v>
      </c>
      <c r="D473" s="141" t="s">
        <v>5879</v>
      </c>
      <c r="E473" s="208" t="s">
        <v>5880</v>
      </c>
      <c r="F473" s="1445" t="s">
        <v>5881</v>
      </c>
      <c r="G473" s="595"/>
      <c r="H473" s="139" t="s">
        <v>6690</v>
      </c>
      <c r="I473" s="1322">
        <v>30</v>
      </c>
      <c r="J473" s="1371" t="e">
        <f t="shared" si="19"/>
        <v>#REF!</v>
      </c>
      <c r="K473" s="1396" t="e">
        <f>M473*#REF!</f>
        <v>#REF!</v>
      </c>
      <c r="L473" s="1431"/>
      <c r="M473" s="607" t="e">
        <f>P473*#REF!+0.5</f>
        <v>#REF!</v>
      </c>
      <c r="N473" s="544"/>
      <c r="O473" s="1296">
        <v>15.45</v>
      </c>
      <c r="P473" s="261">
        <v>16.07</v>
      </c>
      <c r="Q473" s="1297">
        <v>14.93</v>
      </c>
    </row>
    <row r="474" spans="1:17">
      <c r="A474" s="604">
        <v>1</v>
      </c>
      <c r="B474" s="597" t="s">
        <v>8625</v>
      </c>
      <c r="C474" s="144" t="s">
        <v>5882</v>
      </c>
      <c r="D474" s="145" t="s">
        <v>5883</v>
      </c>
      <c r="E474" s="208" t="s">
        <v>5880</v>
      </c>
      <c r="F474" s="1444" t="s">
        <v>5881</v>
      </c>
      <c r="G474" s="595"/>
      <c r="H474" s="1329" t="s">
        <v>8173</v>
      </c>
      <c r="I474" s="1329">
        <v>30</v>
      </c>
      <c r="J474" s="1390" t="e">
        <f>K474/I474</f>
        <v>#REF!</v>
      </c>
      <c r="K474" s="1391" t="e">
        <f>M474*#REF!</f>
        <v>#REF!</v>
      </c>
      <c r="L474" s="1449"/>
      <c r="M474" s="608" t="e">
        <f>P474*#REF!+0.5</f>
        <v>#REF!</v>
      </c>
      <c r="N474" s="544"/>
      <c r="O474" s="1296">
        <v>11.61</v>
      </c>
      <c r="P474" s="261">
        <v>12.27</v>
      </c>
      <c r="Q474" s="1297">
        <v>11.84</v>
      </c>
    </row>
    <row r="475" spans="1:17" hidden="1">
      <c r="A475" s="604">
        <v>0</v>
      </c>
      <c r="B475" s="614" t="s">
        <v>8626</v>
      </c>
      <c r="C475" s="140" t="s">
        <v>5884</v>
      </c>
      <c r="D475" s="1467" t="s">
        <v>7190</v>
      </c>
      <c r="E475" s="593" t="s">
        <v>5875</v>
      </c>
      <c r="F475" s="593" t="s">
        <v>7191</v>
      </c>
      <c r="G475" s="604" t="s">
        <v>4001</v>
      </c>
      <c r="H475" s="1322" t="s">
        <v>8173</v>
      </c>
      <c r="I475" s="1381">
        <v>20</v>
      </c>
      <c r="J475" s="1371" t="e">
        <f t="shared" si="19"/>
        <v>#REF!</v>
      </c>
      <c r="K475" s="1396" t="e">
        <f>M475*#REF!</f>
        <v>#REF!</v>
      </c>
      <c r="L475" s="1382"/>
      <c r="M475" s="1383" t="e">
        <f>#REF!*#REF!*I475+1.5</f>
        <v>#REF!</v>
      </c>
      <c r="N475" s="1359"/>
    </row>
    <row r="476" spans="1:17" hidden="1">
      <c r="A476" s="604">
        <v>0</v>
      </c>
      <c r="B476" s="597" t="s">
        <v>8626</v>
      </c>
      <c r="C476" s="144" t="s">
        <v>7192</v>
      </c>
      <c r="D476" s="1388" t="s">
        <v>7190</v>
      </c>
      <c r="E476" s="593" t="s">
        <v>5875</v>
      </c>
      <c r="F476" s="593" t="s">
        <v>7191</v>
      </c>
      <c r="G476" s="600" t="s">
        <v>4001</v>
      </c>
      <c r="H476" s="143" t="s">
        <v>6690</v>
      </c>
      <c r="I476" s="1329">
        <v>20</v>
      </c>
      <c r="J476" s="1390" t="e">
        <f t="shared" si="19"/>
        <v>#REF!</v>
      </c>
      <c r="K476" s="1391" t="e">
        <f>M476*#REF!</f>
        <v>#REF!</v>
      </c>
      <c r="L476" s="1391"/>
      <c r="M476" s="1438" t="e">
        <f>#REF!*#REF!*I476+1.5</f>
        <v>#REF!</v>
      </c>
      <c r="N476" s="1359"/>
    </row>
    <row r="477" spans="1:17" hidden="1">
      <c r="A477" s="259">
        <v>0</v>
      </c>
      <c r="B477" s="614" t="s">
        <v>8626</v>
      </c>
      <c r="C477" s="140" t="s">
        <v>7193</v>
      </c>
      <c r="D477" s="1445" t="s">
        <v>8702</v>
      </c>
      <c r="E477" s="614" t="s">
        <v>5875</v>
      </c>
      <c r="F477" s="614" t="s">
        <v>5876</v>
      </c>
      <c r="G477" s="604" t="s">
        <v>3994</v>
      </c>
      <c r="H477" s="1322" t="s">
        <v>8173</v>
      </c>
      <c r="I477" s="1322">
        <v>20</v>
      </c>
      <c r="J477" s="1371" t="e">
        <f t="shared" si="19"/>
        <v>#REF!</v>
      </c>
      <c r="K477" s="1396" t="e">
        <f>M477*#REF!</f>
        <v>#REF!</v>
      </c>
      <c r="L477" s="1382"/>
      <c r="M477" s="1383" t="e">
        <f>O477*#REF!*I477+1.5</f>
        <v>#REF!</v>
      </c>
      <c r="N477" s="1359"/>
      <c r="O477" s="1296">
        <v>0.31</v>
      </c>
    </row>
    <row r="478" spans="1:17" hidden="1">
      <c r="A478" s="259">
        <v>0</v>
      </c>
      <c r="B478" s="597" t="s">
        <v>8626</v>
      </c>
      <c r="C478" s="144" t="s">
        <v>7194</v>
      </c>
      <c r="D478" s="1444" t="s">
        <v>8702</v>
      </c>
      <c r="E478" s="597" t="s">
        <v>5875</v>
      </c>
      <c r="F478" s="597" t="s">
        <v>5876</v>
      </c>
      <c r="G478" s="600" t="s">
        <v>3994</v>
      </c>
      <c r="H478" s="143" t="s">
        <v>6690</v>
      </c>
      <c r="I478" s="1329">
        <v>20</v>
      </c>
      <c r="J478" s="1390" t="e">
        <f t="shared" si="19"/>
        <v>#REF!</v>
      </c>
      <c r="K478" s="1391" t="e">
        <f>M478*#REF!</f>
        <v>#REF!</v>
      </c>
      <c r="L478" s="1382"/>
      <c r="M478" s="1383" t="e">
        <f>O478*#REF!*I478+1.5</f>
        <v>#REF!</v>
      </c>
      <c r="N478" s="1359"/>
      <c r="O478" s="1296">
        <v>0.38</v>
      </c>
    </row>
    <row r="479" spans="1:17" hidden="1">
      <c r="A479" s="259">
        <v>0</v>
      </c>
      <c r="B479" s="614" t="s">
        <v>8626</v>
      </c>
      <c r="C479" s="140" t="s">
        <v>7195</v>
      </c>
      <c r="D479" s="1445" t="s">
        <v>8703</v>
      </c>
      <c r="E479" s="614" t="s">
        <v>7196</v>
      </c>
      <c r="F479" s="614" t="s">
        <v>7197</v>
      </c>
      <c r="G479" s="604"/>
      <c r="H479" s="1322" t="s">
        <v>8173</v>
      </c>
      <c r="I479" s="1322">
        <v>50</v>
      </c>
      <c r="J479" s="1371" t="e">
        <f t="shared" si="19"/>
        <v>#REF!</v>
      </c>
      <c r="K479" s="1396" t="e">
        <f>M479*#REF!</f>
        <v>#REF!</v>
      </c>
      <c r="L479" s="1382"/>
      <c r="M479" s="1383" t="e">
        <f>O479*#REF!*I479+1.5</f>
        <v>#REF!</v>
      </c>
      <c r="N479" s="1359"/>
      <c r="O479" s="1296">
        <v>0.42</v>
      </c>
    </row>
    <row r="480" spans="1:17" hidden="1">
      <c r="A480" s="259">
        <v>0</v>
      </c>
      <c r="B480" s="597" t="s">
        <v>8626</v>
      </c>
      <c r="C480" s="144" t="s">
        <v>7198</v>
      </c>
      <c r="D480" s="1444" t="s">
        <v>8703</v>
      </c>
      <c r="E480" s="597" t="s">
        <v>7196</v>
      </c>
      <c r="F480" s="597" t="s">
        <v>7197</v>
      </c>
      <c r="G480" s="600"/>
      <c r="H480" s="143" t="s">
        <v>6690</v>
      </c>
      <c r="I480" s="1329">
        <v>40</v>
      </c>
      <c r="J480" s="1390" t="e">
        <f t="shared" si="19"/>
        <v>#REF!</v>
      </c>
      <c r="K480" s="1391" t="e">
        <f>M480*#REF!</f>
        <v>#REF!</v>
      </c>
      <c r="L480" s="1382"/>
      <c r="M480" s="1383" t="e">
        <f>O480*#REF!*I480+1.5</f>
        <v>#REF!</v>
      </c>
      <c r="N480" s="1359"/>
      <c r="O480" s="1296">
        <v>0.53</v>
      </c>
    </row>
    <row r="481" spans="1:17" hidden="1">
      <c r="A481" s="259">
        <v>0</v>
      </c>
      <c r="B481" s="614" t="s">
        <v>8626</v>
      </c>
      <c r="C481" s="140" t="s">
        <v>7199</v>
      </c>
      <c r="D481" s="1445" t="s">
        <v>8704</v>
      </c>
      <c r="E481" s="614" t="s">
        <v>7200</v>
      </c>
      <c r="F481" s="614" t="s">
        <v>7201</v>
      </c>
      <c r="G481" s="604"/>
      <c r="H481" s="1322" t="s">
        <v>8173</v>
      </c>
      <c r="I481" s="1322">
        <v>50</v>
      </c>
      <c r="J481" s="1371" t="e">
        <f t="shared" si="19"/>
        <v>#REF!</v>
      </c>
      <c r="K481" s="1396" t="e">
        <f>M481*#REF!</f>
        <v>#REF!</v>
      </c>
      <c r="L481" s="1382"/>
      <c r="M481" s="1383" t="e">
        <f>O481*#REF!*I481+1.5</f>
        <v>#REF!</v>
      </c>
      <c r="N481" s="1359"/>
      <c r="O481" s="1296">
        <v>0.31</v>
      </c>
    </row>
    <row r="482" spans="1:17" hidden="1">
      <c r="A482" s="259">
        <v>0</v>
      </c>
      <c r="B482" s="597" t="s">
        <v>8626</v>
      </c>
      <c r="C482" s="144" t="s">
        <v>7202</v>
      </c>
      <c r="D482" s="1444" t="s">
        <v>8704</v>
      </c>
      <c r="E482" s="597" t="s">
        <v>7200</v>
      </c>
      <c r="F482" s="597" t="s">
        <v>7201</v>
      </c>
      <c r="G482" s="600"/>
      <c r="H482" s="143" t="s">
        <v>6690</v>
      </c>
      <c r="I482" s="1381">
        <v>40</v>
      </c>
      <c r="J482" s="1390" t="e">
        <f t="shared" si="19"/>
        <v>#REF!</v>
      </c>
      <c r="K482" s="1391" t="e">
        <f>M482*#REF!</f>
        <v>#REF!</v>
      </c>
      <c r="L482" s="1382"/>
      <c r="M482" s="1383" t="e">
        <f>O482*#REF!*I482+1.5</f>
        <v>#REF!</v>
      </c>
      <c r="N482" s="1359"/>
      <c r="O482" s="1296">
        <v>0.43</v>
      </c>
    </row>
    <row r="483" spans="1:17">
      <c r="A483" s="604">
        <v>1</v>
      </c>
      <c r="B483" s="593" t="s">
        <v>8625</v>
      </c>
      <c r="C483" s="1374" t="s">
        <v>7203</v>
      </c>
      <c r="D483" s="145" t="s">
        <v>7204</v>
      </c>
      <c r="E483" s="208" t="s">
        <v>7205</v>
      </c>
      <c r="F483" s="1444" t="s">
        <v>7206</v>
      </c>
      <c r="G483" s="595"/>
      <c r="H483" s="143" t="s">
        <v>6690</v>
      </c>
      <c r="I483" s="1319">
        <v>30</v>
      </c>
      <c r="J483" s="1390" t="e">
        <f>K483/I483</f>
        <v>#REF!</v>
      </c>
      <c r="K483" s="1384" t="e">
        <f>M483*#REF!</f>
        <v>#REF!</v>
      </c>
      <c r="L483" s="1464"/>
      <c r="M483" s="607" t="e">
        <f>P483*#REF!+0.5</f>
        <v>#REF!</v>
      </c>
      <c r="N483" s="544"/>
      <c r="O483" s="1296">
        <v>19.16</v>
      </c>
      <c r="P483" s="261">
        <v>16.07</v>
      </c>
      <c r="Q483" s="1297">
        <v>14.93</v>
      </c>
    </row>
    <row r="484" spans="1:17" hidden="1">
      <c r="A484" s="604">
        <v>0</v>
      </c>
      <c r="B484" s="614" t="s">
        <v>8626</v>
      </c>
      <c r="C484" s="140" t="s">
        <v>7207</v>
      </c>
      <c r="D484" s="1445" t="s">
        <v>8703</v>
      </c>
      <c r="E484" s="593"/>
      <c r="F484" s="593" t="s">
        <v>7208</v>
      </c>
      <c r="G484" s="604" t="s">
        <v>5720</v>
      </c>
      <c r="H484" s="1322" t="s">
        <v>8173</v>
      </c>
      <c r="I484" s="1381">
        <v>20</v>
      </c>
      <c r="J484" s="1371" t="e">
        <f t="shared" si="19"/>
        <v>#REF!</v>
      </c>
      <c r="K484" s="1396" t="e">
        <f>M484*#REF!</f>
        <v>#REF!</v>
      </c>
      <c r="L484" s="1382"/>
      <c r="M484" s="1383" t="e">
        <f>#REF!*#REF!*I484+1.5</f>
        <v>#REF!</v>
      </c>
      <c r="N484" s="1359"/>
    </row>
    <row r="485" spans="1:17" hidden="1">
      <c r="A485" s="604">
        <v>0</v>
      </c>
      <c r="B485" s="597" t="s">
        <v>8626</v>
      </c>
      <c r="C485" s="144" t="s">
        <v>7209</v>
      </c>
      <c r="D485" s="1444" t="s">
        <v>8703</v>
      </c>
      <c r="E485" s="593"/>
      <c r="F485" s="593" t="s">
        <v>7208</v>
      </c>
      <c r="G485" s="600" t="s">
        <v>5720</v>
      </c>
      <c r="H485" s="143" t="s">
        <v>6690</v>
      </c>
      <c r="I485" s="1329">
        <v>20</v>
      </c>
      <c r="J485" s="1390" t="e">
        <f t="shared" si="19"/>
        <v>#REF!</v>
      </c>
      <c r="K485" s="1391" t="e">
        <f>M485*#REF!</f>
        <v>#REF!</v>
      </c>
      <c r="L485" s="1391"/>
      <c r="M485" s="1438" t="e">
        <f>#REF!*#REF!*I485+1.5</f>
        <v>#REF!</v>
      </c>
      <c r="N485" s="1359"/>
    </row>
    <row r="486" spans="1:17" hidden="1">
      <c r="A486" s="604">
        <v>0</v>
      </c>
      <c r="B486" s="614" t="s">
        <v>8626</v>
      </c>
      <c r="C486" s="140" t="s">
        <v>7210</v>
      </c>
      <c r="D486" s="1445" t="s">
        <v>8703</v>
      </c>
      <c r="E486" s="593"/>
      <c r="F486" s="593" t="s">
        <v>7208</v>
      </c>
      <c r="G486" s="604" t="s">
        <v>5708</v>
      </c>
      <c r="H486" s="1322" t="s">
        <v>8173</v>
      </c>
      <c r="I486" s="1322">
        <v>20</v>
      </c>
      <c r="J486" s="1371" t="e">
        <f t="shared" si="19"/>
        <v>#REF!</v>
      </c>
      <c r="K486" s="1396" t="e">
        <f>M486*#REF!</f>
        <v>#REF!</v>
      </c>
      <c r="L486" s="1396"/>
      <c r="M486" s="1461" t="e">
        <f>#REF!*#REF!*I486+1.5</f>
        <v>#REF!</v>
      </c>
      <c r="N486" s="1359"/>
    </row>
    <row r="487" spans="1:17" hidden="1">
      <c r="A487" s="604">
        <v>0</v>
      </c>
      <c r="B487" s="597" t="s">
        <v>8626</v>
      </c>
      <c r="C487" s="144" t="s">
        <v>7211</v>
      </c>
      <c r="D487" s="1444" t="s">
        <v>8703</v>
      </c>
      <c r="E487" s="593"/>
      <c r="F487" s="593" t="s">
        <v>7208</v>
      </c>
      <c r="G487" s="600" t="s">
        <v>5708</v>
      </c>
      <c r="H487" s="143" t="s">
        <v>6690</v>
      </c>
      <c r="I487" s="1329">
        <v>20</v>
      </c>
      <c r="J487" s="1390" t="e">
        <f t="shared" si="19"/>
        <v>#REF!</v>
      </c>
      <c r="K487" s="1391" t="e">
        <f>M487*#REF!</f>
        <v>#REF!</v>
      </c>
      <c r="L487" s="1391"/>
      <c r="M487" s="1438" t="e">
        <f>#REF!*#REF!*I487+1.5</f>
        <v>#REF!</v>
      </c>
      <c r="N487" s="1359"/>
    </row>
    <row r="488" spans="1:17" hidden="1">
      <c r="A488" s="604">
        <v>0</v>
      </c>
      <c r="B488" s="614" t="s">
        <v>8626</v>
      </c>
      <c r="C488" s="140" t="s">
        <v>7212</v>
      </c>
      <c r="D488" s="1445" t="s">
        <v>8703</v>
      </c>
      <c r="E488" s="593"/>
      <c r="F488" s="593" t="s">
        <v>7208</v>
      </c>
      <c r="G488" s="604" t="s">
        <v>3994</v>
      </c>
      <c r="H488" s="1322" t="s">
        <v>8173</v>
      </c>
      <c r="I488" s="1322">
        <v>20</v>
      </c>
      <c r="J488" s="1371" t="e">
        <f t="shared" si="19"/>
        <v>#REF!</v>
      </c>
      <c r="K488" s="1396" t="e">
        <f>M488*#REF!</f>
        <v>#REF!</v>
      </c>
      <c r="L488" s="1396"/>
      <c r="M488" s="1461" t="e">
        <f>#REF!*#REF!*I488+1.5</f>
        <v>#REF!</v>
      </c>
      <c r="N488" s="1359"/>
    </row>
    <row r="489" spans="1:17" hidden="1">
      <c r="A489" s="604">
        <v>0</v>
      </c>
      <c r="B489" s="597" t="s">
        <v>8626</v>
      </c>
      <c r="C489" s="144" t="s">
        <v>7213</v>
      </c>
      <c r="D489" s="1444" t="s">
        <v>8703</v>
      </c>
      <c r="E489" s="593"/>
      <c r="F489" s="593" t="s">
        <v>7208</v>
      </c>
      <c r="G489" s="600" t="s">
        <v>3994</v>
      </c>
      <c r="H489" s="143" t="s">
        <v>6690</v>
      </c>
      <c r="I489" s="1381">
        <v>20</v>
      </c>
      <c r="J489" s="1390" t="e">
        <f t="shared" si="19"/>
        <v>#REF!</v>
      </c>
      <c r="K489" s="1391" t="e">
        <f>M489*#REF!</f>
        <v>#REF!</v>
      </c>
      <c r="L489" s="1382"/>
      <c r="M489" s="1383" t="e">
        <f>#REF!*#REF!*I489+1.5</f>
        <v>#REF!</v>
      </c>
      <c r="N489" s="1359"/>
    </row>
    <row r="490" spans="1:17">
      <c r="A490" s="604">
        <v>1</v>
      </c>
      <c r="B490" s="614" t="s">
        <v>8625</v>
      </c>
      <c r="C490" s="140" t="s">
        <v>7214</v>
      </c>
      <c r="D490" s="141" t="s">
        <v>7215</v>
      </c>
      <c r="E490" s="208" t="s">
        <v>7216</v>
      </c>
      <c r="F490" s="1445" t="s">
        <v>7217</v>
      </c>
      <c r="G490" s="595"/>
      <c r="H490" s="139" t="s">
        <v>6690</v>
      </c>
      <c r="I490" s="1322">
        <v>30</v>
      </c>
      <c r="J490" s="1371" t="e">
        <f>K490/I490</f>
        <v>#REF!</v>
      </c>
      <c r="K490" s="1396" t="e">
        <f>M490*#REF!</f>
        <v>#REF!</v>
      </c>
      <c r="L490" s="1431"/>
      <c r="M490" s="607" t="e">
        <f>P490*#REF!+0.5</f>
        <v>#REF!</v>
      </c>
      <c r="N490" s="544"/>
      <c r="O490" s="1296">
        <v>15.45</v>
      </c>
      <c r="P490" s="261">
        <v>16.07</v>
      </c>
      <c r="Q490" s="1297">
        <v>14.93</v>
      </c>
    </row>
    <row r="491" spans="1:17">
      <c r="A491" s="604">
        <v>1</v>
      </c>
      <c r="B491" s="597" t="s">
        <v>8625</v>
      </c>
      <c r="C491" s="144" t="s">
        <v>7218</v>
      </c>
      <c r="D491" s="145" t="s">
        <v>7215</v>
      </c>
      <c r="E491" s="208" t="s">
        <v>7216</v>
      </c>
      <c r="F491" s="1445" t="s">
        <v>7217</v>
      </c>
      <c r="G491" s="595"/>
      <c r="H491" s="1329" t="s">
        <v>8173</v>
      </c>
      <c r="I491" s="1329">
        <v>30</v>
      </c>
      <c r="J491" s="1390" t="e">
        <f>K491/I491</f>
        <v>#REF!</v>
      </c>
      <c r="K491" s="1391" t="e">
        <f>M491*#REF!</f>
        <v>#REF!</v>
      </c>
      <c r="L491" s="1449"/>
      <c r="M491" s="608" t="e">
        <f>P491*#REF!+0.5</f>
        <v>#REF!</v>
      </c>
      <c r="N491" s="544"/>
      <c r="O491" s="1296">
        <v>11.61</v>
      </c>
      <c r="P491" s="261">
        <v>12.27</v>
      </c>
      <c r="Q491" s="1297">
        <v>11.84</v>
      </c>
    </row>
    <row r="492" spans="1:17" hidden="1">
      <c r="A492" s="259">
        <v>0</v>
      </c>
      <c r="B492" s="614" t="s">
        <v>8626</v>
      </c>
      <c r="C492" s="140" t="s">
        <v>7219</v>
      </c>
      <c r="D492" s="1467" t="s">
        <v>5715</v>
      </c>
      <c r="E492" s="614" t="s">
        <v>7220</v>
      </c>
      <c r="F492" s="614" t="s">
        <v>7221</v>
      </c>
      <c r="G492" s="604"/>
      <c r="H492" s="1322" t="s">
        <v>8173</v>
      </c>
      <c r="I492" s="1381">
        <v>50</v>
      </c>
      <c r="J492" s="1371" t="e">
        <f t="shared" si="19"/>
        <v>#REF!</v>
      </c>
      <c r="K492" s="1396" t="e">
        <f>M492*#REF!</f>
        <v>#REF!</v>
      </c>
      <c r="L492" s="1382"/>
      <c r="M492" s="1383" t="e">
        <f>O492*#REF!*I492+1.5</f>
        <v>#REF!</v>
      </c>
      <c r="N492" s="1359"/>
      <c r="O492" s="1296">
        <v>0.31</v>
      </c>
    </row>
    <row r="493" spans="1:17" hidden="1">
      <c r="A493" s="259">
        <v>0</v>
      </c>
      <c r="B493" s="597" t="s">
        <v>8626</v>
      </c>
      <c r="C493" s="144" t="s">
        <v>7222</v>
      </c>
      <c r="D493" s="1388" t="s">
        <v>5715</v>
      </c>
      <c r="E493" s="597" t="s">
        <v>7223</v>
      </c>
      <c r="F493" s="597" t="s">
        <v>7221</v>
      </c>
      <c r="G493" s="600"/>
      <c r="H493" s="143" t="s">
        <v>6690</v>
      </c>
      <c r="I493" s="1329">
        <v>40</v>
      </c>
      <c r="J493" s="1390" t="e">
        <f t="shared" si="19"/>
        <v>#REF!</v>
      </c>
      <c r="K493" s="1391" t="e">
        <f>M493*#REF!</f>
        <v>#REF!</v>
      </c>
      <c r="L493" s="1382"/>
      <c r="M493" s="1383" t="e">
        <f>O493*#REF!*I493+1.5</f>
        <v>#REF!</v>
      </c>
      <c r="N493" s="1359"/>
      <c r="O493" s="1296">
        <v>0.43</v>
      </c>
    </row>
    <row r="494" spans="1:17" hidden="1">
      <c r="A494" s="604">
        <v>0</v>
      </c>
      <c r="B494" s="614" t="s">
        <v>8626</v>
      </c>
      <c r="C494" s="140" t="s">
        <v>7224</v>
      </c>
      <c r="D494" s="1445" t="s">
        <v>8704</v>
      </c>
      <c r="E494" s="593"/>
      <c r="F494" s="593" t="s">
        <v>7201</v>
      </c>
      <c r="G494" s="604" t="s">
        <v>5713</v>
      </c>
      <c r="H494" s="1322" t="s">
        <v>8173</v>
      </c>
      <c r="I494" s="1322">
        <v>20</v>
      </c>
      <c r="J494" s="1371" t="e">
        <f t="shared" si="19"/>
        <v>#REF!</v>
      </c>
      <c r="K494" s="1396" t="e">
        <f>M494*#REF!</f>
        <v>#REF!</v>
      </c>
      <c r="L494" s="1396"/>
      <c r="M494" s="1461" t="e">
        <f>#REF!*#REF!*I494+1.5</f>
        <v>#REF!</v>
      </c>
      <c r="N494" s="1359"/>
    </row>
    <row r="495" spans="1:17" hidden="1">
      <c r="A495" s="604">
        <v>0</v>
      </c>
      <c r="B495" s="597" t="s">
        <v>8626</v>
      </c>
      <c r="C495" s="144" t="s">
        <v>7225</v>
      </c>
      <c r="D495" s="1444" t="s">
        <v>8704</v>
      </c>
      <c r="E495" s="593"/>
      <c r="F495" s="593" t="s">
        <v>7201</v>
      </c>
      <c r="G495" s="600" t="s">
        <v>5713</v>
      </c>
      <c r="H495" s="143" t="s">
        <v>6690</v>
      </c>
      <c r="I495" s="1329">
        <v>20</v>
      </c>
      <c r="J495" s="1390" t="e">
        <f t="shared" si="19"/>
        <v>#REF!</v>
      </c>
      <c r="K495" s="1391" t="e">
        <f>M495*#REF!</f>
        <v>#REF!</v>
      </c>
      <c r="L495" s="1391"/>
      <c r="M495" s="1438" t="e">
        <f>#REF!*#REF!*I495+1.5</f>
        <v>#REF!</v>
      </c>
      <c r="N495" s="1359"/>
    </row>
    <row r="496" spans="1:17" hidden="1">
      <c r="A496" s="259">
        <v>0</v>
      </c>
      <c r="B496" s="614" t="s">
        <v>8626</v>
      </c>
      <c r="C496" s="140" t="s">
        <v>7226</v>
      </c>
      <c r="D496" s="1445" t="s">
        <v>7227</v>
      </c>
      <c r="E496" s="614" t="s">
        <v>7228</v>
      </c>
      <c r="F496" s="614" t="s">
        <v>7229</v>
      </c>
      <c r="G496" s="604"/>
      <c r="H496" s="1322" t="s">
        <v>8173</v>
      </c>
      <c r="I496" s="1322">
        <v>50</v>
      </c>
      <c r="J496" s="1371" t="e">
        <f t="shared" si="19"/>
        <v>#REF!</v>
      </c>
      <c r="K496" s="1396" t="e">
        <f>M496*#REF!</f>
        <v>#REF!</v>
      </c>
      <c r="L496" s="1382"/>
      <c r="M496" s="1383" t="e">
        <f>O496*#REF!*I496+1.5</f>
        <v>#REF!</v>
      </c>
      <c r="N496" s="1359"/>
      <c r="O496" s="1296">
        <v>0.31</v>
      </c>
    </row>
    <row r="497" spans="1:15" hidden="1">
      <c r="A497" s="259">
        <v>0</v>
      </c>
      <c r="B497" s="597" t="s">
        <v>8626</v>
      </c>
      <c r="C497" s="144" t="s">
        <v>7230</v>
      </c>
      <c r="D497" s="1444" t="s">
        <v>7227</v>
      </c>
      <c r="E497" s="597" t="s">
        <v>7228</v>
      </c>
      <c r="F497" s="597" t="s">
        <v>7229</v>
      </c>
      <c r="G497" s="600"/>
      <c r="H497" s="143" t="s">
        <v>6690</v>
      </c>
      <c r="I497" s="1329">
        <v>40</v>
      </c>
      <c r="J497" s="1390" t="e">
        <f t="shared" si="19"/>
        <v>#REF!</v>
      </c>
      <c r="K497" s="1391" t="e">
        <f>M497*#REF!</f>
        <v>#REF!</v>
      </c>
      <c r="L497" s="1382"/>
      <c r="M497" s="1383" t="e">
        <f>O497*#REF!*I497+1.5</f>
        <v>#REF!</v>
      </c>
      <c r="N497" s="1359"/>
      <c r="O497" s="1296">
        <v>0.43</v>
      </c>
    </row>
    <row r="498" spans="1:15" hidden="1">
      <c r="A498" s="604">
        <v>0</v>
      </c>
      <c r="B498" s="614" t="s">
        <v>8626</v>
      </c>
      <c r="C498" s="140" t="s">
        <v>7231</v>
      </c>
      <c r="D498" s="1467" t="s">
        <v>5715</v>
      </c>
      <c r="E498" s="593"/>
      <c r="F498" s="593" t="s">
        <v>7232</v>
      </c>
      <c r="G498" s="604" t="s">
        <v>3994</v>
      </c>
      <c r="H498" s="1322" t="s">
        <v>8173</v>
      </c>
      <c r="I498" s="1322">
        <v>20</v>
      </c>
      <c r="J498" s="1371" t="e">
        <f t="shared" si="19"/>
        <v>#REF!</v>
      </c>
      <c r="K498" s="1396" t="e">
        <f>M498*#REF!</f>
        <v>#REF!</v>
      </c>
      <c r="L498" s="1396"/>
      <c r="M498" s="1461" t="e">
        <f>#REF!*#REF!*I498+1.5</f>
        <v>#REF!</v>
      </c>
      <c r="N498" s="1359"/>
    </row>
    <row r="499" spans="1:15" hidden="1">
      <c r="A499" s="604">
        <v>0</v>
      </c>
      <c r="B499" s="597" t="s">
        <v>8626</v>
      </c>
      <c r="C499" s="144" t="s">
        <v>7233</v>
      </c>
      <c r="D499" s="1388" t="s">
        <v>5715</v>
      </c>
      <c r="E499" s="593"/>
      <c r="F499" s="593" t="s">
        <v>7232</v>
      </c>
      <c r="G499" s="600" t="s">
        <v>3994</v>
      </c>
      <c r="H499" s="143" t="s">
        <v>6690</v>
      </c>
      <c r="I499" s="1329">
        <v>20</v>
      </c>
      <c r="J499" s="1390" t="e">
        <f t="shared" si="19"/>
        <v>#REF!</v>
      </c>
      <c r="K499" s="1391" t="e">
        <f>M499*#REF!</f>
        <v>#REF!</v>
      </c>
      <c r="L499" s="1391"/>
      <c r="M499" s="1438" t="e">
        <f>#REF!*#REF!*I499+1.5</f>
        <v>#REF!</v>
      </c>
      <c r="N499" s="1359"/>
    </row>
    <row r="500" spans="1:15" hidden="1">
      <c r="A500" s="604">
        <v>0</v>
      </c>
      <c r="B500" s="614" t="s">
        <v>8626</v>
      </c>
      <c r="C500" s="140" t="s">
        <v>7234</v>
      </c>
      <c r="D500" s="1467" t="s">
        <v>5715</v>
      </c>
      <c r="E500" s="593"/>
      <c r="F500" s="593" t="s">
        <v>7232</v>
      </c>
      <c r="G500" s="604" t="s">
        <v>4001</v>
      </c>
      <c r="H500" s="1322" t="s">
        <v>8173</v>
      </c>
      <c r="I500" s="1322">
        <v>20</v>
      </c>
      <c r="J500" s="1371" t="e">
        <f t="shared" si="19"/>
        <v>#REF!</v>
      </c>
      <c r="K500" s="1396" t="e">
        <f>M500*#REF!</f>
        <v>#REF!</v>
      </c>
      <c r="L500" s="1396"/>
      <c r="M500" s="1461" t="e">
        <f>#REF!*#REF!*I500+1.5</f>
        <v>#REF!</v>
      </c>
      <c r="N500" s="1359"/>
    </row>
    <row r="501" spans="1:15" hidden="1">
      <c r="A501" s="604">
        <v>0</v>
      </c>
      <c r="B501" s="597" t="s">
        <v>8626</v>
      </c>
      <c r="C501" s="144" t="s">
        <v>7235</v>
      </c>
      <c r="D501" s="1388" t="s">
        <v>5715</v>
      </c>
      <c r="E501" s="593"/>
      <c r="F501" s="593" t="s">
        <v>7232</v>
      </c>
      <c r="G501" s="600" t="s">
        <v>4001</v>
      </c>
      <c r="H501" s="143" t="s">
        <v>6690</v>
      </c>
      <c r="I501" s="1329">
        <v>20</v>
      </c>
      <c r="J501" s="1390" t="e">
        <f t="shared" si="19"/>
        <v>#REF!</v>
      </c>
      <c r="K501" s="1391" t="e">
        <f>M501*#REF!</f>
        <v>#REF!</v>
      </c>
      <c r="L501" s="1391"/>
      <c r="M501" s="1438" t="e">
        <f>#REF!*#REF!*I501+1.5</f>
        <v>#REF!</v>
      </c>
      <c r="N501" s="1359"/>
    </row>
    <row r="502" spans="1:15" hidden="1">
      <c r="A502" s="604">
        <v>0</v>
      </c>
      <c r="B502" s="614" t="s">
        <v>8626</v>
      </c>
      <c r="C502" s="140" t="s">
        <v>7236</v>
      </c>
      <c r="D502" s="1467" t="s">
        <v>5715</v>
      </c>
      <c r="E502" s="593"/>
      <c r="F502" s="593" t="s">
        <v>7232</v>
      </c>
      <c r="G502" s="604" t="s">
        <v>3997</v>
      </c>
      <c r="H502" s="1322" t="s">
        <v>8173</v>
      </c>
      <c r="I502" s="1322">
        <v>20</v>
      </c>
      <c r="J502" s="1371" t="e">
        <f t="shared" ref="J502:J537" si="20">K502/I502</f>
        <v>#REF!</v>
      </c>
      <c r="K502" s="1396" t="e">
        <f>M502*#REF!</f>
        <v>#REF!</v>
      </c>
      <c r="L502" s="1396"/>
      <c r="M502" s="1461" t="e">
        <f>#REF!*#REF!*I502+1.5</f>
        <v>#REF!</v>
      </c>
      <c r="N502" s="1359"/>
    </row>
    <row r="503" spans="1:15" hidden="1">
      <c r="A503" s="604">
        <v>0</v>
      </c>
      <c r="B503" s="597" t="s">
        <v>8626</v>
      </c>
      <c r="C503" s="144" t="s">
        <v>7237</v>
      </c>
      <c r="D503" s="1388" t="s">
        <v>5715</v>
      </c>
      <c r="E503" s="593"/>
      <c r="F503" s="593" t="s">
        <v>7232</v>
      </c>
      <c r="G503" s="600" t="s">
        <v>3997</v>
      </c>
      <c r="H503" s="143" t="s">
        <v>6690</v>
      </c>
      <c r="I503" s="1329">
        <v>20</v>
      </c>
      <c r="J503" s="1390" t="e">
        <f t="shared" si="20"/>
        <v>#REF!</v>
      </c>
      <c r="K503" s="1391" t="e">
        <f>M503*#REF!</f>
        <v>#REF!</v>
      </c>
      <c r="L503" s="1391"/>
      <c r="M503" s="1438" t="e">
        <f>#REF!*#REF!*I503+1.5</f>
        <v>#REF!</v>
      </c>
      <c r="N503" s="1359"/>
    </row>
    <row r="504" spans="1:15" hidden="1">
      <c r="A504" s="604">
        <v>0</v>
      </c>
      <c r="B504" s="614" t="s">
        <v>8626</v>
      </c>
      <c r="C504" s="140" t="s">
        <v>7238</v>
      </c>
      <c r="D504" s="1445" t="s">
        <v>7227</v>
      </c>
      <c r="E504" s="593"/>
      <c r="F504" s="593" t="s">
        <v>7229</v>
      </c>
      <c r="G504" s="1502" t="s">
        <v>3997</v>
      </c>
      <c r="H504" s="1322" t="s">
        <v>8173</v>
      </c>
      <c r="I504" s="1322">
        <v>20</v>
      </c>
      <c r="J504" s="1371" t="e">
        <f t="shared" si="20"/>
        <v>#REF!</v>
      </c>
      <c r="K504" s="1396" t="e">
        <f>M504*#REF!</f>
        <v>#REF!</v>
      </c>
      <c r="L504" s="1396"/>
      <c r="M504" s="1461" t="e">
        <f>#REF!*#REF!*I504+1.5</f>
        <v>#REF!</v>
      </c>
      <c r="N504" s="1359"/>
    </row>
    <row r="505" spans="1:15" hidden="1">
      <c r="A505" s="604">
        <v>0</v>
      </c>
      <c r="B505" s="597" t="s">
        <v>8626</v>
      </c>
      <c r="C505" s="144" t="s">
        <v>7239</v>
      </c>
      <c r="D505" s="1444" t="s">
        <v>7227</v>
      </c>
      <c r="E505" s="593"/>
      <c r="F505" s="593" t="s">
        <v>7229</v>
      </c>
      <c r="G505" s="1506" t="s">
        <v>3997</v>
      </c>
      <c r="H505" s="143" t="s">
        <v>6690</v>
      </c>
      <c r="I505" s="1329">
        <v>20</v>
      </c>
      <c r="J505" s="1390" t="e">
        <f t="shared" si="20"/>
        <v>#REF!</v>
      </c>
      <c r="K505" s="1391" t="e">
        <f>M505*#REF!</f>
        <v>#REF!</v>
      </c>
      <c r="L505" s="1391"/>
      <c r="M505" s="1438" t="e">
        <f>#REF!*#REF!*I505+1.5</f>
        <v>#REF!</v>
      </c>
      <c r="N505" s="1359"/>
    </row>
    <row r="506" spans="1:15" hidden="1">
      <c r="A506" s="259">
        <v>0</v>
      </c>
      <c r="B506" s="614" t="s">
        <v>8626</v>
      </c>
      <c r="C506" s="140" t="s">
        <v>7240</v>
      </c>
      <c r="D506" s="1445" t="s">
        <v>5718</v>
      </c>
      <c r="E506" s="614" t="s">
        <v>7241</v>
      </c>
      <c r="F506" s="614" t="s">
        <v>7242</v>
      </c>
      <c r="G506" s="604"/>
      <c r="H506" s="1322" t="s">
        <v>8173</v>
      </c>
      <c r="I506" s="1322">
        <v>50</v>
      </c>
      <c r="J506" s="1371" t="e">
        <f t="shared" si="20"/>
        <v>#REF!</v>
      </c>
      <c r="K506" s="1396" t="e">
        <f>M506*#REF!</f>
        <v>#REF!</v>
      </c>
      <c r="L506" s="1382"/>
      <c r="M506" s="1383" t="e">
        <f>O506*#REF!*I506+1.5</f>
        <v>#REF!</v>
      </c>
      <c r="N506" s="1359"/>
      <c r="O506" s="1296">
        <v>0.31</v>
      </c>
    </row>
    <row r="507" spans="1:15" hidden="1">
      <c r="A507" s="604">
        <v>0</v>
      </c>
      <c r="B507" s="597" t="s">
        <v>8626</v>
      </c>
      <c r="C507" s="144" t="s">
        <v>7243</v>
      </c>
      <c r="D507" s="1444" t="s">
        <v>5718</v>
      </c>
      <c r="E507" s="593"/>
      <c r="F507" s="593" t="s">
        <v>7242</v>
      </c>
      <c r="G507" s="1506" t="s">
        <v>5720</v>
      </c>
      <c r="H507" s="1329" t="s">
        <v>8173</v>
      </c>
      <c r="I507" s="1329">
        <v>20</v>
      </c>
      <c r="J507" s="1390" t="e">
        <f t="shared" si="20"/>
        <v>#REF!</v>
      </c>
      <c r="K507" s="1391" t="e">
        <f>M507*#REF!</f>
        <v>#REF!</v>
      </c>
      <c r="L507" s="1391"/>
      <c r="M507" s="1438" t="e">
        <f>#REF!*#REF!*I507+1.5</f>
        <v>#REF!</v>
      </c>
      <c r="N507" s="1359"/>
    </row>
    <row r="508" spans="1:15" hidden="1">
      <c r="A508" s="604">
        <v>0</v>
      </c>
      <c r="B508" s="614" t="s">
        <v>8626</v>
      </c>
      <c r="C508" s="140" t="s">
        <v>7244</v>
      </c>
      <c r="D508" s="1445" t="s">
        <v>5718</v>
      </c>
      <c r="E508" s="593"/>
      <c r="F508" s="593" t="s">
        <v>7242</v>
      </c>
      <c r="G508" s="604" t="s">
        <v>5708</v>
      </c>
      <c r="H508" s="1322" t="s">
        <v>8173</v>
      </c>
      <c r="I508" s="1322">
        <v>20</v>
      </c>
      <c r="J508" s="1371" t="e">
        <f t="shared" si="20"/>
        <v>#REF!</v>
      </c>
      <c r="K508" s="1396" t="e">
        <f>M508*#REF!</f>
        <v>#REF!</v>
      </c>
      <c r="L508" s="1396"/>
      <c r="M508" s="1461" t="e">
        <f>#REF!*#REF!*I508+1.5</f>
        <v>#REF!</v>
      </c>
      <c r="N508" s="1359"/>
    </row>
    <row r="509" spans="1:15" hidden="1">
      <c r="A509" s="604">
        <v>0</v>
      </c>
      <c r="B509" s="597" t="s">
        <v>8626</v>
      </c>
      <c r="C509" s="144" t="s">
        <v>7245</v>
      </c>
      <c r="D509" s="1444" t="s">
        <v>5718</v>
      </c>
      <c r="E509" s="593"/>
      <c r="F509" s="593" t="s">
        <v>7242</v>
      </c>
      <c r="G509" s="600" t="s">
        <v>3994</v>
      </c>
      <c r="H509" s="1329" t="s">
        <v>8173</v>
      </c>
      <c r="I509" s="1329">
        <v>20</v>
      </c>
      <c r="J509" s="1390" t="e">
        <f t="shared" si="20"/>
        <v>#REF!</v>
      </c>
      <c r="K509" s="1391" t="e">
        <f>M509*#REF!</f>
        <v>#REF!</v>
      </c>
      <c r="L509" s="1391"/>
      <c r="M509" s="1438" t="e">
        <f>#REF!*#REF!*I509+1.5</f>
        <v>#REF!</v>
      </c>
      <c r="N509" s="1359"/>
    </row>
    <row r="510" spans="1:15" hidden="1">
      <c r="A510" s="604">
        <v>0</v>
      </c>
      <c r="B510" s="614" t="s">
        <v>8626</v>
      </c>
      <c r="C510" s="140" t="s">
        <v>7246</v>
      </c>
      <c r="D510" s="1445" t="s">
        <v>5718</v>
      </c>
      <c r="E510" s="593"/>
      <c r="F510" s="593" t="s">
        <v>7242</v>
      </c>
      <c r="G510" s="1502" t="s">
        <v>5720</v>
      </c>
      <c r="H510" s="139" t="s">
        <v>6690</v>
      </c>
      <c r="I510" s="1322">
        <v>20</v>
      </c>
      <c r="J510" s="1371" t="e">
        <f t="shared" si="20"/>
        <v>#REF!</v>
      </c>
      <c r="K510" s="1396" t="e">
        <f>M510*#REF!</f>
        <v>#REF!</v>
      </c>
      <c r="L510" s="1396"/>
      <c r="M510" s="1461" t="e">
        <f>#REF!*#REF!*I510+1.5</f>
        <v>#REF!</v>
      </c>
      <c r="N510" s="1359"/>
    </row>
    <row r="511" spans="1:15" hidden="1">
      <c r="A511" s="604">
        <v>0</v>
      </c>
      <c r="B511" s="597" t="s">
        <v>8626</v>
      </c>
      <c r="C511" s="144" t="s">
        <v>7247</v>
      </c>
      <c r="D511" s="1444" t="s">
        <v>5718</v>
      </c>
      <c r="E511" s="593"/>
      <c r="F511" s="593" t="s">
        <v>7242</v>
      </c>
      <c r="G511" s="600" t="s">
        <v>5708</v>
      </c>
      <c r="H511" s="143" t="s">
        <v>6690</v>
      </c>
      <c r="I511" s="1329">
        <v>20</v>
      </c>
      <c r="J511" s="1390" t="e">
        <f t="shared" si="20"/>
        <v>#REF!</v>
      </c>
      <c r="K511" s="1391" t="e">
        <f>M511*#REF!</f>
        <v>#REF!</v>
      </c>
      <c r="L511" s="1391"/>
      <c r="M511" s="1438" t="e">
        <f>#REF!*#REF!*I511+1.5</f>
        <v>#REF!</v>
      </c>
      <c r="N511" s="1359"/>
    </row>
    <row r="512" spans="1:15" hidden="1">
      <c r="A512" s="604">
        <v>0</v>
      </c>
      <c r="B512" s="614" t="s">
        <v>8626</v>
      </c>
      <c r="C512" s="140" t="s">
        <v>7248</v>
      </c>
      <c r="D512" s="1445" t="s">
        <v>5718</v>
      </c>
      <c r="E512" s="593"/>
      <c r="F512" s="593" t="s">
        <v>7242</v>
      </c>
      <c r="G512" s="604" t="s">
        <v>3994</v>
      </c>
      <c r="H512" s="139" t="s">
        <v>6690</v>
      </c>
      <c r="I512" s="1322">
        <v>20</v>
      </c>
      <c r="J512" s="1371" t="e">
        <f t="shared" si="20"/>
        <v>#REF!</v>
      </c>
      <c r="K512" s="1396" t="e">
        <f>M512*#REF!</f>
        <v>#REF!</v>
      </c>
      <c r="L512" s="1396"/>
      <c r="M512" s="1461" t="e">
        <f>#REF!*#REF!*I512+1.5</f>
        <v>#REF!</v>
      </c>
      <c r="N512" s="1359"/>
    </row>
    <row r="513" spans="1:17" hidden="1">
      <c r="A513" s="259">
        <v>0</v>
      </c>
      <c r="B513" s="597" t="s">
        <v>8626</v>
      </c>
      <c r="C513" s="144" t="s">
        <v>7249</v>
      </c>
      <c r="D513" s="1444" t="s">
        <v>5718</v>
      </c>
      <c r="E513" s="597" t="s">
        <v>7241</v>
      </c>
      <c r="F513" s="597" t="s">
        <v>7242</v>
      </c>
      <c r="G513" s="600"/>
      <c r="H513" s="143" t="s">
        <v>6690</v>
      </c>
      <c r="I513" s="1381">
        <v>40</v>
      </c>
      <c r="J513" s="1390" t="e">
        <f t="shared" si="20"/>
        <v>#REF!</v>
      </c>
      <c r="K513" s="1391" t="e">
        <f>M513*#REF!</f>
        <v>#REF!</v>
      </c>
      <c r="L513" s="1382"/>
      <c r="M513" s="1383" t="e">
        <f>O513*#REF!*I513+1.5</f>
        <v>#REF!</v>
      </c>
      <c r="N513" s="1359"/>
      <c r="O513" s="1296">
        <v>0.43</v>
      </c>
    </row>
    <row r="514" spans="1:17">
      <c r="A514" s="259">
        <v>1</v>
      </c>
      <c r="B514" s="614" t="s">
        <v>8625</v>
      </c>
      <c r="C514" s="140" t="s">
        <v>7250</v>
      </c>
      <c r="D514" s="141" t="s">
        <v>7251</v>
      </c>
      <c r="E514" s="208" t="s">
        <v>7252</v>
      </c>
      <c r="F514" s="1445" t="s">
        <v>7253</v>
      </c>
      <c r="G514" s="595"/>
      <c r="H514" s="139" t="s">
        <v>6690</v>
      </c>
      <c r="I514" s="1322">
        <v>30</v>
      </c>
      <c r="J514" s="1371" t="e">
        <f t="shared" si="20"/>
        <v>#REF!</v>
      </c>
      <c r="K514" s="1396" t="e">
        <f>M514*#REF!</f>
        <v>#REF!</v>
      </c>
      <c r="L514" s="1431"/>
      <c r="M514" s="607" t="e">
        <f>P514*#REF!+0.5</f>
        <v>#REF!</v>
      </c>
      <c r="N514" s="544"/>
      <c r="O514" s="1296">
        <v>15.45</v>
      </c>
      <c r="P514" s="261">
        <v>16.07</v>
      </c>
      <c r="Q514" s="1297">
        <v>14.93</v>
      </c>
    </row>
    <row r="515" spans="1:17">
      <c r="A515" s="259">
        <v>1</v>
      </c>
      <c r="B515" s="597" t="s">
        <v>8625</v>
      </c>
      <c r="C515" s="144" t="s">
        <v>7254</v>
      </c>
      <c r="D515" s="145" t="s">
        <v>7255</v>
      </c>
      <c r="E515" s="208" t="s">
        <v>7252</v>
      </c>
      <c r="F515" s="1445" t="s">
        <v>7253</v>
      </c>
      <c r="G515" s="595"/>
      <c r="H515" s="1329" t="s">
        <v>8173</v>
      </c>
      <c r="I515" s="1329">
        <v>30</v>
      </c>
      <c r="J515" s="1390" t="e">
        <f t="shared" si="20"/>
        <v>#REF!</v>
      </c>
      <c r="K515" s="1391" t="e">
        <f>M515*#REF!</f>
        <v>#REF!</v>
      </c>
      <c r="L515" s="1449"/>
      <c r="M515" s="608" t="e">
        <f>P515*#REF!+0.5</f>
        <v>#REF!</v>
      </c>
      <c r="N515" s="544"/>
      <c r="O515" s="1296">
        <v>11.61</v>
      </c>
      <c r="P515" s="261">
        <v>12.27</v>
      </c>
      <c r="Q515" s="1297">
        <v>11.84</v>
      </c>
    </row>
    <row r="516" spans="1:17" hidden="1">
      <c r="A516" s="259">
        <v>0</v>
      </c>
      <c r="B516" s="614" t="s">
        <v>8626</v>
      </c>
      <c r="C516" s="140" t="s">
        <v>7256</v>
      </c>
      <c r="D516" s="1445" t="s">
        <v>8705</v>
      </c>
      <c r="E516" s="614" t="s">
        <v>7257</v>
      </c>
      <c r="F516" s="614" t="s">
        <v>7258</v>
      </c>
      <c r="G516" s="604"/>
      <c r="H516" s="1322" t="s">
        <v>8173</v>
      </c>
      <c r="I516" s="1381">
        <v>50</v>
      </c>
      <c r="J516" s="1371" t="e">
        <f t="shared" si="20"/>
        <v>#REF!</v>
      </c>
      <c r="K516" s="1396" t="e">
        <f>M516*#REF!</f>
        <v>#REF!</v>
      </c>
      <c r="L516" s="1382"/>
      <c r="M516" s="1383" t="e">
        <f>O516*#REF!*I516+1.5</f>
        <v>#REF!</v>
      </c>
      <c r="N516" s="1359"/>
      <c r="O516" s="1296">
        <v>0.44</v>
      </c>
    </row>
    <row r="517" spans="1:17" hidden="1">
      <c r="A517" s="259">
        <v>0</v>
      </c>
      <c r="B517" s="597" t="s">
        <v>8626</v>
      </c>
      <c r="C517" s="144" t="s">
        <v>7259</v>
      </c>
      <c r="D517" s="1444" t="s">
        <v>8705</v>
      </c>
      <c r="E517" s="597" t="s">
        <v>7257</v>
      </c>
      <c r="F517" s="597" t="s">
        <v>7258</v>
      </c>
      <c r="G517" s="600"/>
      <c r="H517" s="143" t="s">
        <v>6690</v>
      </c>
      <c r="I517" s="1329">
        <v>40</v>
      </c>
      <c r="J517" s="1390" t="e">
        <f t="shared" si="20"/>
        <v>#REF!</v>
      </c>
      <c r="K517" s="1391" t="e">
        <f>M517*#REF!</f>
        <v>#REF!</v>
      </c>
      <c r="L517" s="1382"/>
      <c r="M517" s="1383" t="e">
        <f>O517*#REF!*I517+1.5</f>
        <v>#REF!</v>
      </c>
      <c r="N517" s="1359"/>
      <c r="O517" s="1296">
        <v>0.56000000000000005</v>
      </c>
    </row>
    <row r="518" spans="1:17" hidden="1">
      <c r="A518" s="259">
        <v>0</v>
      </c>
      <c r="B518" s="614" t="s">
        <v>8626</v>
      </c>
      <c r="C518" s="140" t="s">
        <v>7260</v>
      </c>
      <c r="D518" s="1445" t="s">
        <v>7261</v>
      </c>
      <c r="E518" s="614" t="s">
        <v>7262</v>
      </c>
      <c r="F518" s="614" t="s">
        <v>7263</v>
      </c>
      <c r="G518" s="604"/>
      <c r="H518" s="1322" t="s">
        <v>8173</v>
      </c>
      <c r="I518" s="1322">
        <v>50</v>
      </c>
      <c r="J518" s="1371" t="e">
        <f t="shared" si="20"/>
        <v>#REF!</v>
      </c>
      <c r="K518" s="1396" t="e">
        <f>M518*#REF!</f>
        <v>#REF!</v>
      </c>
      <c r="L518" s="1382"/>
      <c r="M518" s="1383" t="e">
        <f>O518*#REF!*I518+1.5</f>
        <v>#REF!</v>
      </c>
      <c r="N518" s="1359"/>
      <c r="O518" s="1296">
        <v>0.31</v>
      </c>
    </row>
    <row r="519" spans="1:17" hidden="1">
      <c r="A519" s="259">
        <v>0</v>
      </c>
      <c r="B519" s="593" t="s">
        <v>8626</v>
      </c>
      <c r="C519" s="1374" t="s">
        <v>7264</v>
      </c>
      <c r="D519" s="1454" t="s">
        <v>7261</v>
      </c>
      <c r="E519" s="593" t="s">
        <v>7262</v>
      </c>
      <c r="F519" s="593" t="s">
        <v>7263</v>
      </c>
      <c r="G519" s="595" t="s">
        <v>5485</v>
      </c>
      <c r="H519" s="1381" t="s">
        <v>8173</v>
      </c>
      <c r="I519" s="1381">
        <v>20</v>
      </c>
      <c r="J519" s="1378" t="e">
        <f t="shared" si="20"/>
        <v>#REF!</v>
      </c>
      <c r="K519" s="1382" t="e">
        <f>M519*#REF!</f>
        <v>#REF!</v>
      </c>
      <c r="L519" s="1382"/>
      <c r="M519" s="1383" t="e">
        <f>O519*#REF!*I519+1.5</f>
        <v>#REF!</v>
      </c>
      <c r="N519" s="1359"/>
      <c r="O519" s="1296">
        <v>0.36</v>
      </c>
    </row>
    <row r="520" spans="1:17">
      <c r="A520" s="604">
        <v>1</v>
      </c>
      <c r="B520" s="614" t="s">
        <v>8625</v>
      </c>
      <c r="C520" s="140" t="s">
        <v>7265</v>
      </c>
      <c r="D520" s="141" t="s">
        <v>7266</v>
      </c>
      <c r="E520" s="208" t="s">
        <v>7267</v>
      </c>
      <c r="F520" s="1445" t="s">
        <v>7268</v>
      </c>
      <c r="G520" s="595"/>
      <c r="H520" s="139" t="s">
        <v>6690</v>
      </c>
      <c r="I520" s="1322">
        <v>30</v>
      </c>
      <c r="J520" s="1371" t="e">
        <f t="shared" si="20"/>
        <v>#REF!</v>
      </c>
      <c r="K520" s="1396" t="e">
        <f>M520*#REF!</f>
        <v>#REF!</v>
      </c>
      <c r="L520" s="1431"/>
      <c r="M520" s="607" t="e">
        <f>P520*#REF!+0.5</f>
        <v>#REF!</v>
      </c>
      <c r="N520" s="544"/>
      <c r="O520" s="1296">
        <v>15.45</v>
      </c>
      <c r="P520" s="261">
        <v>16.07</v>
      </c>
      <c r="Q520" s="1297">
        <v>14.93</v>
      </c>
    </row>
    <row r="521" spans="1:17">
      <c r="A521" s="604">
        <v>1</v>
      </c>
      <c r="B521" s="597" t="s">
        <v>8625</v>
      </c>
      <c r="C521" s="144" t="s">
        <v>7269</v>
      </c>
      <c r="D521" s="145" t="s">
        <v>7266</v>
      </c>
      <c r="E521" s="208" t="s">
        <v>7267</v>
      </c>
      <c r="F521" s="1445" t="s">
        <v>7268</v>
      </c>
      <c r="G521" s="595"/>
      <c r="H521" s="1329" t="s">
        <v>8173</v>
      </c>
      <c r="I521" s="1329">
        <v>30</v>
      </c>
      <c r="J521" s="1390" t="e">
        <f t="shared" si="20"/>
        <v>#REF!</v>
      </c>
      <c r="K521" s="1391" t="e">
        <f>M521*#REF!</f>
        <v>#REF!</v>
      </c>
      <c r="L521" s="1449"/>
      <c r="M521" s="608" t="e">
        <f>P521*#REF!+0.5</f>
        <v>#REF!</v>
      </c>
      <c r="N521" s="544"/>
      <c r="O521" s="1296">
        <v>11.61</v>
      </c>
      <c r="P521" s="261">
        <v>12.27</v>
      </c>
      <c r="Q521" s="1297">
        <v>11.84</v>
      </c>
    </row>
    <row r="522" spans="1:17" hidden="1">
      <c r="A522" s="604">
        <v>0</v>
      </c>
      <c r="B522" s="593" t="s">
        <v>8626</v>
      </c>
      <c r="C522" s="1374" t="s">
        <v>7270</v>
      </c>
      <c r="D522" s="1454" t="s">
        <v>8705</v>
      </c>
      <c r="E522" s="593" t="s">
        <v>7262</v>
      </c>
      <c r="F522" s="593" t="s">
        <v>7258</v>
      </c>
      <c r="G522" s="595" t="s">
        <v>5708</v>
      </c>
      <c r="H522" s="1381" t="s">
        <v>8173</v>
      </c>
      <c r="I522" s="1381">
        <v>20</v>
      </c>
      <c r="J522" s="1378" t="e">
        <f t="shared" si="20"/>
        <v>#REF!</v>
      </c>
      <c r="K522" s="1382" t="e">
        <f>M522*#REF!</f>
        <v>#REF!</v>
      </c>
      <c r="L522" s="1382"/>
      <c r="M522" s="1383" t="e">
        <f>#REF!*#REF!*I522+1.5</f>
        <v>#REF!</v>
      </c>
      <c r="N522" s="1359"/>
    </row>
    <row r="523" spans="1:17" hidden="1">
      <c r="A523" s="604">
        <v>0</v>
      </c>
      <c r="B523" s="593" t="s">
        <v>8626</v>
      </c>
      <c r="C523" s="1374" t="s">
        <v>7271</v>
      </c>
      <c r="D523" s="1454" t="s">
        <v>8705</v>
      </c>
      <c r="E523" s="593" t="s">
        <v>7262</v>
      </c>
      <c r="F523" s="593" t="s">
        <v>7258</v>
      </c>
      <c r="G523" s="595" t="s">
        <v>5708</v>
      </c>
      <c r="H523" s="1405" t="s">
        <v>6690</v>
      </c>
      <c r="I523" s="1381">
        <v>20</v>
      </c>
      <c r="J523" s="1378" t="e">
        <f t="shared" si="20"/>
        <v>#REF!</v>
      </c>
      <c r="K523" s="1382" t="e">
        <f>M523*#REF!</f>
        <v>#REF!</v>
      </c>
      <c r="L523" s="1382"/>
      <c r="M523" s="1383" t="e">
        <f>#REF!*#REF!*I523+1.5</f>
        <v>#REF!</v>
      </c>
      <c r="N523" s="1359"/>
    </row>
    <row r="524" spans="1:17" hidden="1">
      <c r="A524" s="604">
        <v>0</v>
      </c>
      <c r="B524" s="593" t="s">
        <v>8626</v>
      </c>
      <c r="C524" s="1374" t="s">
        <v>7272</v>
      </c>
      <c r="D524" s="1454" t="s">
        <v>8705</v>
      </c>
      <c r="E524" s="593" t="s">
        <v>7262</v>
      </c>
      <c r="F524" s="593" t="s">
        <v>7258</v>
      </c>
      <c r="G524" s="595" t="s">
        <v>7273</v>
      </c>
      <c r="H524" s="1381" t="s">
        <v>8173</v>
      </c>
      <c r="I524" s="1381">
        <v>20</v>
      </c>
      <c r="J524" s="1378" t="e">
        <f t="shared" si="20"/>
        <v>#REF!</v>
      </c>
      <c r="K524" s="1382" t="e">
        <f>M524*#REF!</f>
        <v>#REF!</v>
      </c>
      <c r="L524" s="1382"/>
      <c r="M524" s="1383" t="e">
        <f>#REF!*#REF!*I524+1.5</f>
        <v>#REF!</v>
      </c>
      <c r="N524" s="1359"/>
    </row>
    <row r="525" spans="1:17" hidden="1">
      <c r="A525" s="604">
        <v>0</v>
      </c>
      <c r="B525" s="593" t="s">
        <v>8626</v>
      </c>
      <c r="C525" s="1374" t="s">
        <v>7274</v>
      </c>
      <c r="D525" s="1454" t="s">
        <v>8705</v>
      </c>
      <c r="E525" s="593" t="s">
        <v>7262</v>
      </c>
      <c r="F525" s="593" t="s">
        <v>7258</v>
      </c>
      <c r="G525" s="595" t="s">
        <v>7273</v>
      </c>
      <c r="H525" s="1405" t="s">
        <v>6690</v>
      </c>
      <c r="I525" s="1381">
        <v>20</v>
      </c>
      <c r="J525" s="1378" t="e">
        <f t="shared" si="20"/>
        <v>#REF!</v>
      </c>
      <c r="K525" s="1382" t="e">
        <f>M525*#REF!</f>
        <v>#REF!</v>
      </c>
      <c r="L525" s="1382"/>
      <c r="M525" s="1383" t="e">
        <f>#REF!*#REF!*I525+1.5</f>
        <v>#REF!</v>
      </c>
      <c r="N525" s="1359"/>
    </row>
    <row r="526" spans="1:17" hidden="1">
      <c r="A526" s="604">
        <v>0</v>
      </c>
      <c r="B526" s="593" t="s">
        <v>8626</v>
      </c>
      <c r="C526" s="1374" t="s">
        <v>7275</v>
      </c>
      <c r="D526" s="1454" t="s">
        <v>8706</v>
      </c>
      <c r="E526" s="593" t="s">
        <v>7262</v>
      </c>
      <c r="F526" s="593" t="s">
        <v>8706</v>
      </c>
      <c r="G526" s="595"/>
      <c r="H526" s="1381" t="s">
        <v>8173</v>
      </c>
      <c r="I526" s="1381">
        <v>50</v>
      </c>
      <c r="J526" s="1378" t="e">
        <f t="shared" si="20"/>
        <v>#REF!</v>
      </c>
      <c r="K526" s="1382" t="e">
        <f>M526*#REF!</f>
        <v>#REF!</v>
      </c>
      <c r="L526" s="1382"/>
      <c r="M526" s="1383" t="e">
        <f>#REF!*#REF!*I526+1.5</f>
        <v>#REF!</v>
      </c>
      <c r="N526" s="1359"/>
    </row>
    <row r="527" spans="1:17" hidden="1">
      <c r="A527" s="604">
        <v>0</v>
      </c>
      <c r="B527" s="593" t="s">
        <v>8626</v>
      </c>
      <c r="C527" s="1374" t="s">
        <v>7276</v>
      </c>
      <c r="D527" s="1454" t="s">
        <v>8706</v>
      </c>
      <c r="E527" s="593" t="s">
        <v>7262</v>
      </c>
      <c r="F527" s="593" t="s">
        <v>8706</v>
      </c>
      <c r="G527" s="595"/>
      <c r="H527" s="1405" t="s">
        <v>6690</v>
      </c>
      <c r="I527" s="1381">
        <v>40</v>
      </c>
      <c r="J527" s="1378" t="e">
        <f t="shared" si="20"/>
        <v>#REF!</v>
      </c>
      <c r="K527" s="1382" t="e">
        <f>M527*#REF!</f>
        <v>#REF!</v>
      </c>
      <c r="L527" s="1382"/>
      <c r="M527" s="1383" t="e">
        <f>#REF!*#REF!*I527+1.5</f>
        <v>#REF!</v>
      </c>
      <c r="N527" s="1359"/>
    </row>
    <row r="528" spans="1:17" hidden="1">
      <c r="A528" s="604">
        <v>0</v>
      </c>
      <c r="B528" s="593" t="s">
        <v>8626</v>
      </c>
      <c r="C528" s="1374" t="s">
        <v>7277</v>
      </c>
      <c r="D528" s="1454" t="s">
        <v>7261</v>
      </c>
      <c r="E528" s="593" t="s">
        <v>7262</v>
      </c>
      <c r="F528" s="593" t="s">
        <v>7263</v>
      </c>
      <c r="G528" s="595" t="s">
        <v>5530</v>
      </c>
      <c r="H528" s="1381" t="s">
        <v>8173</v>
      </c>
      <c r="I528" s="1381">
        <v>20</v>
      </c>
      <c r="J528" s="1378" t="e">
        <f t="shared" si="20"/>
        <v>#REF!</v>
      </c>
      <c r="K528" s="1382" t="e">
        <f>M528*#REF!</f>
        <v>#REF!</v>
      </c>
      <c r="L528" s="1382"/>
      <c r="M528" s="1383" t="e">
        <f>#REF!*#REF!*I528+1.5</f>
        <v>#REF!</v>
      </c>
      <c r="N528" s="1359"/>
    </row>
    <row r="529" spans="1:17" hidden="1">
      <c r="A529" s="604">
        <v>0</v>
      </c>
      <c r="B529" s="593" t="s">
        <v>8626</v>
      </c>
      <c r="C529" s="1374" t="s">
        <v>7278</v>
      </c>
      <c r="D529" s="1454" t="s">
        <v>7261</v>
      </c>
      <c r="E529" s="593" t="s">
        <v>7262</v>
      </c>
      <c r="F529" s="593" t="s">
        <v>7263</v>
      </c>
      <c r="G529" s="595" t="s">
        <v>5530</v>
      </c>
      <c r="H529" s="1405" t="s">
        <v>6690</v>
      </c>
      <c r="I529" s="1381">
        <v>20</v>
      </c>
      <c r="J529" s="1378" t="e">
        <f t="shared" si="20"/>
        <v>#REF!</v>
      </c>
      <c r="K529" s="1382" t="e">
        <f>M529*#REF!</f>
        <v>#REF!</v>
      </c>
      <c r="L529" s="1382"/>
      <c r="M529" s="1383" t="e">
        <f>#REF!*#REF!*I529+1.5</f>
        <v>#REF!</v>
      </c>
      <c r="N529" s="1359"/>
    </row>
    <row r="530" spans="1:17" hidden="1">
      <c r="A530" s="259">
        <v>0</v>
      </c>
      <c r="B530" s="597" t="s">
        <v>8626</v>
      </c>
      <c r="C530" s="144" t="s">
        <v>7279</v>
      </c>
      <c r="D530" s="1444" t="s">
        <v>7261</v>
      </c>
      <c r="E530" s="597" t="s">
        <v>7262</v>
      </c>
      <c r="F530" s="597" t="s">
        <v>7263</v>
      </c>
      <c r="G530" s="600"/>
      <c r="H530" s="143" t="s">
        <v>6690</v>
      </c>
      <c r="I530" s="1329">
        <v>40</v>
      </c>
      <c r="J530" s="1390" t="e">
        <f t="shared" si="20"/>
        <v>#REF!</v>
      </c>
      <c r="K530" s="1391" t="e">
        <f>M530*#REF!</f>
        <v>#REF!</v>
      </c>
      <c r="L530" s="1382"/>
      <c r="M530" s="1383" t="e">
        <f>O530*#REF!*I530+1.5</f>
        <v>#REF!</v>
      </c>
      <c r="N530" s="1359"/>
      <c r="O530" s="1296">
        <v>0.43</v>
      </c>
    </row>
    <row r="531" spans="1:17" hidden="1">
      <c r="A531" s="604">
        <v>0</v>
      </c>
      <c r="B531" s="597" t="s">
        <v>8626</v>
      </c>
      <c r="C531" s="144" t="s">
        <v>7280</v>
      </c>
      <c r="D531" s="1444" t="s">
        <v>7261</v>
      </c>
      <c r="E531" s="593" t="s">
        <v>7281</v>
      </c>
      <c r="F531" s="593" t="s">
        <v>7263</v>
      </c>
      <c r="G531" s="600" t="s">
        <v>5485</v>
      </c>
      <c r="H531" s="143" t="s">
        <v>6690</v>
      </c>
      <c r="I531" s="1329">
        <v>20</v>
      </c>
      <c r="J531" s="1390" t="e">
        <f t="shared" si="20"/>
        <v>#REF!</v>
      </c>
      <c r="K531" s="1391" t="e">
        <f>M531*#REF!</f>
        <v>#REF!</v>
      </c>
      <c r="L531" s="1391"/>
      <c r="M531" s="1438" t="e">
        <f>#REF!*#REF!*I531+1.5</f>
        <v>#REF!</v>
      </c>
      <c r="N531" s="1359"/>
    </row>
    <row r="532" spans="1:17" hidden="1">
      <c r="A532" s="604">
        <v>0</v>
      </c>
      <c r="B532" s="614" t="s">
        <v>8626</v>
      </c>
      <c r="C532" s="140" t="s">
        <v>7282</v>
      </c>
      <c r="D532" s="1445" t="s">
        <v>7261</v>
      </c>
      <c r="E532" s="593" t="s">
        <v>7283</v>
      </c>
      <c r="F532" s="593" t="s">
        <v>7263</v>
      </c>
      <c r="G532" s="604" t="s">
        <v>7284</v>
      </c>
      <c r="H532" s="1322" t="s">
        <v>8173</v>
      </c>
      <c r="I532" s="1322">
        <v>20</v>
      </c>
      <c r="J532" s="1371" t="e">
        <f t="shared" si="20"/>
        <v>#REF!</v>
      </c>
      <c r="K532" s="1396" t="e">
        <f>M532*#REF!</f>
        <v>#REF!</v>
      </c>
      <c r="L532" s="1396"/>
      <c r="M532" s="1461" t="e">
        <f>#REF!*#REF!*I532+1.5</f>
        <v>#REF!</v>
      </c>
      <c r="N532" s="1359"/>
    </row>
    <row r="533" spans="1:17" hidden="1">
      <c r="A533" s="604">
        <v>0</v>
      </c>
      <c r="B533" s="597" t="s">
        <v>8626</v>
      </c>
      <c r="C533" s="144" t="s">
        <v>7285</v>
      </c>
      <c r="D533" s="1444" t="s">
        <v>7261</v>
      </c>
      <c r="E533" s="593" t="s">
        <v>7283</v>
      </c>
      <c r="F533" s="593" t="s">
        <v>7263</v>
      </c>
      <c r="G533" s="600" t="s">
        <v>7284</v>
      </c>
      <c r="H533" s="143" t="s">
        <v>6690</v>
      </c>
      <c r="I533" s="1329">
        <v>20</v>
      </c>
      <c r="J533" s="1390" t="e">
        <f t="shared" si="20"/>
        <v>#REF!</v>
      </c>
      <c r="K533" s="1391" t="e">
        <f>M533*#REF!</f>
        <v>#REF!</v>
      </c>
      <c r="L533" s="1391"/>
      <c r="M533" s="1438" t="e">
        <f>#REF!*#REF!*I533+1.5</f>
        <v>#REF!</v>
      </c>
      <c r="N533" s="1359"/>
    </row>
    <row r="534" spans="1:17" hidden="1">
      <c r="A534" s="604">
        <v>0</v>
      </c>
      <c r="B534" s="614" t="s">
        <v>8626</v>
      </c>
      <c r="C534" s="140" t="s">
        <v>7286</v>
      </c>
      <c r="D534" s="1445" t="s">
        <v>7261</v>
      </c>
      <c r="E534" s="593" t="s">
        <v>7283</v>
      </c>
      <c r="F534" s="593" t="s">
        <v>7263</v>
      </c>
      <c r="G534" s="604" t="s">
        <v>5708</v>
      </c>
      <c r="H534" s="1322" t="s">
        <v>8173</v>
      </c>
      <c r="I534" s="1322">
        <v>20</v>
      </c>
      <c r="J534" s="1371" t="e">
        <f t="shared" si="20"/>
        <v>#REF!</v>
      </c>
      <c r="K534" s="1396" t="e">
        <f>M534*#REF!</f>
        <v>#REF!</v>
      </c>
      <c r="L534" s="1396"/>
      <c r="M534" s="1461" t="e">
        <f>#REF!*#REF!*I534+1.5</f>
        <v>#REF!</v>
      </c>
      <c r="N534" s="1359"/>
    </row>
    <row r="535" spans="1:17" hidden="1">
      <c r="A535" s="604">
        <v>0</v>
      </c>
      <c r="B535" s="597" t="s">
        <v>8626</v>
      </c>
      <c r="C535" s="144" t="s">
        <v>7287</v>
      </c>
      <c r="D535" s="1444" t="s">
        <v>7261</v>
      </c>
      <c r="E535" s="593" t="s">
        <v>7283</v>
      </c>
      <c r="F535" s="593" t="s">
        <v>7263</v>
      </c>
      <c r="G535" s="600" t="s">
        <v>5708</v>
      </c>
      <c r="H535" s="143" t="s">
        <v>6690</v>
      </c>
      <c r="I535" s="1329">
        <v>20</v>
      </c>
      <c r="J535" s="1390" t="e">
        <f t="shared" si="20"/>
        <v>#REF!</v>
      </c>
      <c r="K535" s="1391" t="e">
        <f>M535*#REF!</f>
        <v>#REF!</v>
      </c>
      <c r="L535" s="1391"/>
      <c r="M535" s="1438" t="e">
        <f>#REF!*#REF!*I535+1.5</f>
        <v>#REF!</v>
      </c>
      <c r="N535" s="1359"/>
    </row>
    <row r="536" spans="1:17" hidden="1">
      <c r="A536" s="604">
        <v>0</v>
      </c>
      <c r="B536" s="614" t="s">
        <v>8626</v>
      </c>
      <c r="C536" s="140" t="s">
        <v>7288</v>
      </c>
      <c r="D536" s="1467" t="s">
        <v>7289</v>
      </c>
      <c r="E536" s="593" t="s">
        <v>5863</v>
      </c>
      <c r="F536" s="593" t="s">
        <v>7289</v>
      </c>
      <c r="G536" s="604"/>
      <c r="H536" s="1322" t="s">
        <v>8173</v>
      </c>
      <c r="I536" s="1322">
        <v>50</v>
      </c>
      <c r="J536" s="1371" t="e">
        <f t="shared" si="20"/>
        <v>#REF!</v>
      </c>
      <c r="K536" s="1396" t="e">
        <f>M536*#REF!</f>
        <v>#REF!</v>
      </c>
      <c r="L536" s="1396"/>
      <c r="M536" s="1461" t="e">
        <f>#REF!*#REF!*I536+1.5</f>
        <v>#REF!</v>
      </c>
      <c r="N536" s="1359"/>
    </row>
    <row r="537" spans="1:17" hidden="1">
      <c r="A537" s="604">
        <v>0</v>
      </c>
      <c r="B537" s="597" t="s">
        <v>8626</v>
      </c>
      <c r="C537" s="144" t="s">
        <v>7290</v>
      </c>
      <c r="D537" s="1388" t="s">
        <v>7289</v>
      </c>
      <c r="E537" s="593" t="s">
        <v>3993</v>
      </c>
      <c r="F537" s="593" t="s">
        <v>7289</v>
      </c>
      <c r="G537" s="600"/>
      <c r="H537" s="143" t="s">
        <v>6690</v>
      </c>
      <c r="I537" s="1329">
        <v>40</v>
      </c>
      <c r="J537" s="1390" t="e">
        <f t="shared" si="20"/>
        <v>#REF!</v>
      </c>
      <c r="K537" s="1391" t="e">
        <f>M537*#REF!</f>
        <v>#REF!</v>
      </c>
      <c r="L537" s="1391"/>
      <c r="M537" s="1438" t="e">
        <f>#REF!*#REF!*I537+1.5</f>
        <v>#REF!</v>
      </c>
      <c r="N537" s="1359"/>
    </row>
    <row r="538" spans="1:17" hidden="1">
      <c r="A538" s="259">
        <v>0</v>
      </c>
      <c r="B538" s="614" t="s">
        <v>8626</v>
      </c>
      <c r="C538" s="140" t="s">
        <v>7291</v>
      </c>
      <c r="D538" s="1445" t="s">
        <v>8706</v>
      </c>
      <c r="E538" s="614" t="s">
        <v>7292</v>
      </c>
      <c r="F538" s="614" t="s">
        <v>8706</v>
      </c>
      <c r="G538" s="604" t="s">
        <v>3994</v>
      </c>
      <c r="H538" s="1322" t="s">
        <v>8173</v>
      </c>
      <c r="I538" s="1322">
        <v>20</v>
      </c>
      <c r="J538" s="1371" t="e">
        <f t="shared" ref="J538:J565" si="21">K538/I538</f>
        <v>#REF!</v>
      </c>
      <c r="K538" s="1396" t="e">
        <f>M538*#REF!</f>
        <v>#REF!</v>
      </c>
      <c r="L538" s="1382"/>
      <c r="M538" s="1383" t="e">
        <f>O538*#REF!*I538+1.5</f>
        <v>#REF!</v>
      </c>
      <c r="N538" s="1359"/>
      <c r="O538" s="1296">
        <v>0.31</v>
      </c>
    </row>
    <row r="539" spans="1:17" hidden="1">
      <c r="A539" s="259">
        <v>0</v>
      </c>
      <c r="B539" s="597" t="s">
        <v>8626</v>
      </c>
      <c r="C539" s="144" t="s">
        <v>7293</v>
      </c>
      <c r="D539" s="1444" t="s">
        <v>8706</v>
      </c>
      <c r="E539" s="597" t="s">
        <v>7292</v>
      </c>
      <c r="F539" s="597" t="s">
        <v>8706</v>
      </c>
      <c r="G539" s="600" t="s">
        <v>3994</v>
      </c>
      <c r="H539" s="143" t="s">
        <v>6690</v>
      </c>
      <c r="I539" s="1329">
        <v>20</v>
      </c>
      <c r="J539" s="1390" t="e">
        <f t="shared" si="21"/>
        <v>#REF!</v>
      </c>
      <c r="K539" s="1391" t="e">
        <f>M539*#REF!</f>
        <v>#REF!</v>
      </c>
      <c r="L539" s="1382"/>
      <c r="M539" s="1383" t="e">
        <f>O539*#REF!*I539+1.5</f>
        <v>#REF!</v>
      </c>
      <c r="N539" s="1359"/>
      <c r="O539" s="1296">
        <v>0.38</v>
      </c>
    </row>
    <row r="540" spans="1:17">
      <c r="A540" s="259">
        <v>1</v>
      </c>
      <c r="B540" s="614" t="s">
        <v>8625</v>
      </c>
      <c r="C540" s="1374" t="s">
        <v>7294</v>
      </c>
      <c r="D540" s="141" t="s">
        <v>8706</v>
      </c>
      <c r="E540" s="614" t="s">
        <v>7292</v>
      </c>
      <c r="F540" s="614" t="s">
        <v>8706</v>
      </c>
      <c r="G540" s="604" t="s">
        <v>3994</v>
      </c>
      <c r="H540" s="139" t="s">
        <v>6690</v>
      </c>
      <c r="I540" s="1322">
        <v>30</v>
      </c>
      <c r="J540" s="1371" t="e">
        <f t="shared" si="21"/>
        <v>#REF!</v>
      </c>
      <c r="K540" s="1396" t="e">
        <f>M540*#REF!</f>
        <v>#REF!</v>
      </c>
      <c r="L540" s="1431"/>
      <c r="M540" s="607" t="e">
        <f>P540*#REF!+0.5</f>
        <v>#REF!</v>
      </c>
      <c r="N540" s="544"/>
      <c r="O540" s="1296">
        <v>15.45</v>
      </c>
      <c r="P540" s="261">
        <v>16.07</v>
      </c>
      <c r="Q540" s="1297">
        <v>14.93</v>
      </c>
    </row>
    <row r="541" spans="1:17">
      <c r="A541" s="259">
        <v>1</v>
      </c>
      <c r="B541" s="614" t="s">
        <v>8625</v>
      </c>
      <c r="C541" s="1374" t="s">
        <v>7295</v>
      </c>
      <c r="D541" s="145" t="s">
        <v>8706</v>
      </c>
      <c r="E541" s="597" t="s">
        <v>7292</v>
      </c>
      <c r="F541" s="597" t="s">
        <v>8706</v>
      </c>
      <c r="G541" s="600" t="s">
        <v>3994</v>
      </c>
      <c r="H541" s="1381" t="s">
        <v>8173</v>
      </c>
      <c r="I541" s="1381">
        <v>30</v>
      </c>
      <c r="J541" s="1378" t="e">
        <f>K541/I541</f>
        <v>#REF!</v>
      </c>
      <c r="K541" s="1382" t="e">
        <f>M541*#REF!</f>
        <v>#REF!</v>
      </c>
      <c r="L541" s="1499"/>
      <c r="M541" s="608" t="e">
        <f>P541*#REF!+0.5</f>
        <v>#REF!</v>
      </c>
      <c r="N541" s="544"/>
      <c r="O541" s="1296">
        <v>11.61</v>
      </c>
      <c r="P541" s="261">
        <v>12.27</v>
      </c>
      <c r="Q541" s="1297">
        <v>11.84</v>
      </c>
    </row>
    <row r="542" spans="1:17" hidden="1">
      <c r="A542" s="259">
        <v>0</v>
      </c>
      <c r="B542" s="614" t="s">
        <v>8626</v>
      </c>
      <c r="C542" s="140" t="s">
        <v>7296</v>
      </c>
      <c r="D542" s="1445" t="s">
        <v>7289</v>
      </c>
      <c r="E542" s="614" t="s">
        <v>7297</v>
      </c>
      <c r="F542" s="614" t="s">
        <v>7289</v>
      </c>
      <c r="G542" s="604" t="s">
        <v>3994</v>
      </c>
      <c r="H542" s="1322" t="s">
        <v>8173</v>
      </c>
      <c r="I542" s="1322">
        <v>20</v>
      </c>
      <c r="J542" s="1371" t="e">
        <f t="shared" si="21"/>
        <v>#REF!</v>
      </c>
      <c r="K542" s="1396" t="e">
        <f>M542*#REF!</f>
        <v>#REF!</v>
      </c>
      <c r="L542" s="1382"/>
      <c r="M542" s="1383" t="e">
        <f>O542*#REF!*I542+1.5</f>
        <v>#REF!</v>
      </c>
      <c r="N542" s="1359"/>
      <c r="O542" s="1296">
        <v>0.31</v>
      </c>
    </row>
    <row r="543" spans="1:17" hidden="1">
      <c r="A543" s="259">
        <v>0</v>
      </c>
      <c r="B543" s="597" t="s">
        <v>8626</v>
      </c>
      <c r="C543" s="144" t="s">
        <v>7298</v>
      </c>
      <c r="D543" s="1444" t="s">
        <v>7289</v>
      </c>
      <c r="E543" s="597" t="s">
        <v>7297</v>
      </c>
      <c r="F543" s="597" t="s">
        <v>7289</v>
      </c>
      <c r="G543" s="600" t="s">
        <v>3994</v>
      </c>
      <c r="H543" s="143" t="s">
        <v>6690</v>
      </c>
      <c r="I543" s="1381">
        <v>20</v>
      </c>
      <c r="J543" s="1390" t="e">
        <f t="shared" si="21"/>
        <v>#REF!</v>
      </c>
      <c r="K543" s="1391" t="e">
        <f>M543*#REF!</f>
        <v>#REF!</v>
      </c>
      <c r="L543" s="1382"/>
      <c r="M543" s="1383" t="e">
        <f>O543*#REF!*I543+1.5</f>
        <v>#REF!</v>
      </c>
      <c r="N543" s="1359"/>
      <c r="O543" s="1296">
        <v>0.38</v>
      </c>
    </row>
    <row r="544" spans="1:17">
      <c r="A544" s="604">
        <v>1</v>
      </c>
      <c r="B544" s="614" t="s">
        <v>8625</v>
      </c>
      <c r="C544" s="140" t="s">
        <v>7299</v>
      </c>
      <c r="D544" s="1428" t="s">
        <v>7300</v>
      </c>
      <c r="E544" s="208" t="s">
        <v>7301</v>
      </c>
      <c r="F544" s="1467" t="s">
        <v>7302</v>
      </c>
      <c r="G544" s="595"/>
      <c r="H544" s="139" t="s">
        <v>6690</v>
      </c>
      <c r="I544" s="1322">
        <v>30</v>
      </c>
      <c r="J544" s="1371" t="e">
        <f t="shared" si="21"/>
        <v>#REF!</v>
      </c>
      <c r="K544" s="1396" t="e">
        <f>M544*#REF!</f>
        <v>#REF!</v>
      </c>
      <c r="L544" s="1431"/>
      <c r="M544" s="607" t="e">
        <f>P544*#REF!+0.5</f>
        <v>#REF!</v>
      </c>
      <c r="N544" s="544"/>
      <c r="O544" s="1296">
        <v>15.45</v>
      </c>
      <c r="P544" s="261">
        <v>16.07</v>
      </c>
      <c r="Q544" s="1297">
        <v>14.93</v>
      </c>
    </row>
    <row r="545" spans="1:18">
      <c r="A545" s="604">
        <v>1</v>
      </c>
      <c r="B545" s="144" t="s">
        <v>8625</v>
      </c>
      <c r="C545" s="144" t="s">
        <v>7303</v>
      </c>
      <c r="D545" s="1432" t="s">
        <v>7300</v>
      </c>
      <c r="E545" s="208" t="s">
        <v>7301</v>
      </c>
      <c r="F545" s="1467" t="s">
        <v>7302</v>
      </c>
      <c r="G545" s="595"/>
      <c r="H545" s="1329" t="s">
        <v>8173</v>
      </c>
      <c r="I545" s="1329">
        <v>30</v>
      </c>
      <c r="J545" s="1390" t="e">
        <f t="shared" si="21"/>
        <v>#REF!</v>
      </c>
      <c r="K545" s="1391" t="e">
        <f>M545*#REF!</f>
        <v>#REF!</v>
      </c>
      <c r="L545" s="1449"/>
      <c r="M545" s="608" t="e">
        <f>P545*#REF!+0.5</f>
        <v>#REF!</v>
      </c>
      <c r="N545" s="544"/>
      <c r="O545" s="1296">
        <v>11.61</v>
      </c>
      <c r="P545" s="261">
        <v>12.27</v>
      </c>
      <c r="Q545" s="1297">
        <v>11.84</v>
      </c>
      <c r="R545" s="1290"/>
    </row>
    <row r="546" spans="1:18" hidden="1">
      <c r="A546" s="259">
        <v>0</v>
      </c>
      <c r="B546" s="614" t="s">
        <v>8626</v>
      </c>
      <c r="C546" s="140" t="s">
        <v>7304</v>
      </c>
      <c r="D546" s="1467" t="s">
        <v>8707</v>
      </c>
      <c r="E546" s="614" t="s">
        <v>7305</v>
      </c>
      <c r="F546" s="614" t="s">
        <v>7306</v>
      </c>
      <c r="G546" s="604"/>
      <c r="H546" s="1322" t="s">
        <v>8173</v>
      </c>
      <c r="I546" s="1381">
        <v>50</v>
      </c>
      <c r="J546" s="1371" t="e">
        <f t="shared" si="21"/>
        <v>#REF!</v>
      </c>
      <c r="K546" s="1396" t="e">
        <f>M546*#REF!</f>
        <v>#REF!</v>
      </c>
      <c r="L546" s="1382"/>
      <c r="M546" s="1383" t="e">
        <f>O546*#REF!*I546+1.5</f>
        <v>#REF!</v>
      </c>
      <c r="N546" s="1359"/>
      <c r="O546" s="1296">
        <v>0.31</v>
      </c>
    </row>
    <row r="547" spans="1:18" hidden="1">
      <c r="A547" s="259">
        <v>0</v>
      </c>
      <c r="B547" s="597" t="s">
        <v>8626</v>
      </c>
      <c r="C547" s="144" t="s">
        <v>7307</v>
      </c>
      <c r="D547" s="1380" t="s">
        <v>8707</v>
      </c>
      <c r="E547" s="597" t="s">
        <v>7305</v>
      </c>
      <c r="F547" s="597" t="s">
        <v>7306</v>
      </c>
      <c r="G547" s="600"/>
      <c r="H547" s="143" t="s">
        <v>6690</v>
      </c>
      <c r="I547" s="1329">
        <v>40</v>
      </c>
      <c r="J547" s="1390" t="e">
        <f t="shared" si="21"/>
        <v>#REF!</v>
      </c>
      <c r="K547" s="1391" t="e">
        <f>M547*#REF!</f>
        <v>#REF!</v>
      </c>
      <c r="L547" s="1382"/>
      <c r="M547" s="1383" t="e">
        <f>O547*#REF!*I547+1.5</f>
        <v>#REF!</v>
      </c>
      <c r="N547" s="1359"/>
      <c r="O547" s="1296">
        <v>0.43</v>
      </c>
    </row>
    <row r="548" spans="1:18" hidden="1">
      <c r="A548" s="259">
        <v>0</v>
      </c>
      <c r="B548" s="614" t="s">
        <v>8626</v>
      </c>
      <c r="C548" s="1562" t="s">
        <v>7308</v>
      </c>
      <c r="D548" s="1467" t="s">
        <v>7309</v>
      </c>
      <c r="E548" s="614" t="s">
        <v>7310</v>
      </c>
      <c r="F548" s="614" t="s">
        <v>7191</v>
      </c>
      <c r="G548" s="604"/>
      <c r="H548" s="1322" t="s">
        <v>8173</v>
      </c>
      <c r="I548" s="1322">
        <v>50</v>
      </c>
      <c r="J548" s="1371" t="e">
        <f t="shared" si="21"/>
        <v>#REF!</v>
      </c>
      <c r="K548" s="1396" t="e">
        <f>M548*#REF!</f>
        <v>#REF!</v>
      </c>
      <c r="L548" s="1382"/>
      <c r="M548" s="1383" t="e">
        <f>O548*#REF!*I548+1.5</f>
        <v>#REF!</v>
      </c>
      <c r="N548" s="1359"/>
      <c r="O548" s="1296">
        <v>0.31</v>
      </c>
    </row>
    <row r="549" spans="1:18" hidden="1">
      <c r="A549" s="259">
        <v>0</v>
      </c>
      <c r="B549" s="597" t="s">
        <v>8626</v>
      </c>
      <c r="C549" s="1563" t="s">
        <v>7311</v>
      </c>
      <c r="D549" s="1388" t="s">
        <v>7309</v>
      </c>
      <c r="E549" s="597" t="s">
        <v>7310</v>
      </c>
      <c r="F549" s="597" t="s">
        <v>7191</v>
      </c>
      <c r="G549" s="600"/>
      <c r="H549" s="143" t="s">
        <v>6690</v>
      </c>
      <c r="I549" s="1329">
        <v>40</v>
      </c>
      <c r="J549" s="1390" t="e">
        <f t="shared" si="21"/>
        <v>#REF!</v>
      </c>
      <c r="K549" s="1391" t="e">
        <f>M549*#REF!</f>
        <v>#REF!</v>
      </c>
      <c r="L549" s="1382"/>
      <c r="M549" s="1383" t="e">
        <f>O549*#REF!*I549+1.5</f>
        <v>#REF!</v>
      </c>
      <c r="N549" s="1359"/>
      <c r="O549" s="1296">
        <v>0.43</v>
      </c>
    </row>
    <row r="550" spans="1:18" hidden="1">
      <c r="A550" s="604">
        <v>0</v>
      </c>
      <c r="B550" s="614" t="s">
        <v>8626</v>
      </c>
      <c r="C550" s="140" t="s">
        <v>7312</v>
      </c>
      <c r="D550" s="1380" t="s">
        <v>8707</v>
      </c>
      <c r="E550" s="593"/>
      <c r="F550" s="593" t="s">
        <v>7306</v>
      </c>
      <c r="G550" s="604" t="s">
        <v>3994</v>
      </c>
      <c r="H550" s="1322" t="s">
        <v>8173</v>
      </c>
      <c r="I550" s="1322">
        <v>20</v>
      </c>
      <c r="J550" s="1371" t="e">
        <f t="shared" si="21"/>
        <v>#REF!</v>
      </c>
      <c r="K550" s="1396" t="e">
        <f>M550*#REF!</f>
        <v>#REF!</v>
      </c>
      <c r="L550" s="1396"/>
      <c r="M550" s="1461" t="e">
        <f>#REF!*#REF!*I550+1.5</f>
        <v>#REF!</v>
      </c>
      <c r="N550" s="1359"/>
    </row>
    <row r="551" spans="1:18" hidden="1">
      <c r="A551" s="604">
        <v>0</v>
      </c>
      <c r="B551" s="597" t="s">
        <v>8626</v>
      </c>
      <c r="C551" s="144" t="s">
        <v>7313</v>
      </c>
      <c r="D551" s="1388" t="s">
        <v>8707</v>
      </c>
      <c r="E551" s="593"/>
      <c r="F551" s="593" t="s">
        <v>7306</v>
      </c>
      <c r="G551" s="600" t="s">
        <v>3994</v>
      </c>
      <c r="H551" s="143" t="s">
        <v>6690</v>
      </c>
      <c r="I551" s="1329">
        <v>20</v>
      </c>
      <c r="J551" s="1390" t="e">
        <f t="shared" si="21"/>
        <v>#REF!</v>
      </c>
      <c r="K551" s="1391" t="e">
        <f>M551*#REF!</f>
        <v>#REF!</v>
      </c>
      <c r="L551" s="1391"/>
      <c r="M551" s="1438" t="e">
        <f>#REF!*#REF!*I551+1.5</f>
        <v>#REF!</v>
      </c>
      <c r="N551" s="1359"/>
    </row>
    <row r="552" spans="1:18" hidden="1">
      <c r="A552" s="604">
        <v>0</v>
      </c>
      <c r="B552" s="614" t="s">
        <v>8626</v>
      </c>
      <c r="C552" s="140" t="s">
        <v>7314</v>
      </c>
      <c r="D552" s="1467" t="s">
        <v>8707</v>
      </c>
      <c r="E552" s="593"/>
      <c r="F552" s="593" t="s">
        <v>7306</v>
      </c>
      <c r="G552" s="604" t="s">
        <v>3997</v>
      </c>
      <c r="H552" s="1322" t="s">
        <v>8173</v>
      </c>
      <c r="I552" s="1322">
        <v>20</v>
      </c>
      <c r="J552" s="1371" t="e">
        <f t="shared" si="21"/>
        <v>#REF!</v>
      </c>
      <c r="K552" s="1396" t="e">
        <f>M552*#REF!</f>
        <v>#REF!</v>
      </c>
      <c r="L552" s="1396"/>
      <c r="M552" s="1461" t="e">
        <f>#REF!*#REF!*I552+1.5</f>
        <v>#REF!</v>
      </c>
      <c r="N552" s="1359"/>
    </row>
    <row r="553" spans="1:18" hidden="1">
      <c r="A553" s="604">
        <v>0</v>
      </c>
      <c r="B553" s="597" t="s">
        <v>8626</v>
      </c>
      <c r="C553" s="144" t="s">
        <v>7315</v>
      </c>
      <c r="D553" s="1388" t="s">
        <v>8707</v>
      </c>
      <c r="E553" s="593"/>
      <c r="F553" s="593" t="s">
        <v>7306</v>
      </c>
      <c r="G553" s="600" t="s">
        <v>3997</v>
      </c>
      <c r="H553" s="143" t="s">
        <v>6690</v>
      </c>
      <c r="I553" s="1381">
        <v>20</v>
      </c>
      <c r="J553" s="1390" t="e">
        <f t="shared" si="21"/>
        <v>#REF!</v>
      </c>
      <c r="K553" s="1391" t="e">
        <f>M553*#REF!</f>
        <v>#REF!</v>
      </c>
      <c r="L553" s="1382"/>
      <c r="M553" s="1383" t="e">
        <f>#REF!*#REF!*I553+1.5</f>
        <v>#REF!</v>
      </c>
      <c r="N553" s="1359"/>
    </row>
    <row r="554" spans="1:18" ht="16.350000000000001" customHeight="1">
      <c r="A554" s="604">
        <v>1</v>
      </c>
      <c r="B554" s="140" t="s">
        <v>8625</v>
      </c>
      <c r="C554" s="140" t="s">
        <v>7316</v>
      </c>
      <c r="D554" s="1428" t="s">
        <v>7317</v>
      </c>
      <c r="E554" s="208" t="s">
        <v>7318</v>
      </c>
      <c r="F554" s="1467" t="s">
        <v>7319</v>
      </c>
      <c r="G554" s="595"/>
      <c r="H554" s="139" t="s">
        <v>6690</v>
      </c>
      <c r="I554" s="1322">
        <v>30</v>
      </c>
      <c r="J554" s="1371" t="e">
        <f>K554/I554</f>
        <v>#REF!</v>
      </c>
      <c r="K554" s="1396" t="e">
        <f>M554*#REF!</f>
        <v>#REF!</v>
      </c>
      <c r="L554" s="1431"/>
      <c r="M554" s="607" t="e">
        <f>P554*#REF!+0.5</f>
        <v>#REF!</v>
      </c>
      <c r="N554" s="544"/>
      <c r="O554" s="1296">
        <v>15.45</v>
      </c>
      <c r="P554" s="261">
        <v>16.07</v>
      </c>
      <c r="Q554" s="1297">
        <v>14.93</v>
      </c>
    </row>
    <row r="555" spans="1:18" ht="15" customHeight="1">
      <c r="A555" s="604">
        <v>1</v>
      </c>
      <c r="B555" s="144" t="s">
        <v>8625</v>
      </c>
      <c r="C555" s="144" t="s">
        <v>7320</v>
      </c>
      <c r="D555" s="1432" t="s">
        <v>7317</v>
      </c>
      <c r="E555" s="208" t="s">
        <v>7318</v>
      </c>
      <c r="F555" s="1467" t="s">
        <v>7319</v>
      </c>
      <c r="G555" s="595"/>
      <c r="H555" s="1329" t="s">
        <v>8173</v>
      </c>
      <c r="I555" s="1329">
        <v>30</v>
      </c>
      <c r="J555" s="1390" t="e">
        <f>K555/I555</f>
        <v>#REF!</v>
      </c>
      <c r="K555" s="1391" t="e">
        <f>M555*#REF!</f>
        <v>#REF!</v>
      </c>
      <c r="L555" s="1449"/>
      <c r="M555" s="608" t="e">
        <f>P555*#REF!+0.5</f>
        <v>#REF!</v>
      </c>
      <c r="N555" s="544"/>
      <c r="O555" s="1296">
        <v>11.61</v>
      </c>
      <c r="P555" s="261">
        <v>12.27</v>
      </c>
      <c r="Q555" s="1297">
        <v>11.84</v>
      </c>
    </row>
    <row r="556" spans="1:18" hidden="1">
      <c r="A556" s="604">
        <v>0</v>
      </c>
      <c r="B556" s="614" t="s">
        <v>8626</v>
      </c>
      <c r="C556" s="140" t="s">
        <v>7234</v>
      </c>
      <c r="D556" s="1467" t="s">
        <v>7321</v>
      </c>
      <c r="E556" s="593"/>
      <c r="F556" s="593" t="s">
        <v>7322</v>
      </c>
      <c r="G556" s="604" t="s">
        <v>4001</v>
      </c>
      <c r="H556" s="1322" t="s">
        <v>8173</v>
      </c>
      <c r="I556" s="1381">
        <v>20</v>
      </c>
      <c r="J556" s="1371" t="e">
        <f t="shared" si="21"/>
        <v>#REF!</v>
      </c>
      <c r="K556" s="1396" t="e">
        <f>M556*#REF!</f>
        <v>#REF!</v>
      </c>
      <c r="L556" s="1382"/>
      <c r="M556" s="1383" t="e">
        <f>#REF!*#REF!*I556+1.5</f>
        <v>#REF!</v>
      </c>
      <c r="N556" s="1359"/>
    </row>
    <row r="557" spans="1:18" hidden="1">
      <c r="A557" s="604">
        <v>0</v>
      </c>
      <c r="B557" s="597" t="s">
        <v>8626</v>
      </c>
      <c r="C557" s="144" t="s">
        <v>7235</v>
      </c>
      <c r="D557" s="1388" t="s">
        <v>7321</v>
      </c>
      <c r="E557" s="593"/>
      <c r="F557" s="593" t="s">
        <v>7322</v>
      </c>
      <c r="G557" s="600" t="s">
        <v>4001</v>
      </c>
      <c r="H557" s="143" t="s">
        <v>6690</v>
      </c>
      <c r="I557" s="1329">
        <v>20</v>
      </c>
      <c r="J557" s="1390" t="e">
        <f t="shared" si="21"/>
        <v>#REF!</v>
      </c>
      <c r="K557" s="1391" t="e">
        <f>M557*#REF!</f>
        <v>#REF!</v>
      </c>
      <c r="L557" s="1391"/>
      <c r="M557" s="1438" t="e">
        <f>#REF!*#REF!*I557+1.5</f>
        <v>#REF!</v>
      </c>
      <c r="N557" s="1359"/>
    </row>
    <row r="558" spans="1:18" hidden="1">
      <c r="A558" s="604">
        <v>0</v>
      </c>
      <c r="B558" s="614" t="s">
        <v>8626</v>
      </c>
      <c r="C558" s="140" t="s">
        <v>7236</v>
      </c>
      <c r="D558" s="1467" t="s">
        <v>7321</v>
      </c>
      <c r="E558" s="593"/>
      <c r="F558" s="593" t="s">
        <v>7322</v>
      </c>
      <c r="G558" s="604" t="s">
        <v>3997</v>
      </c>
      <c r="H558" s="1322" t="s">
        <v>8173</v>
      </c>
      <c r="I558" s="1322">
        <v>20</v>
      </c>
      <c r="J558" s="1371" t="e">
        <f t="shared" si="21"/>
        <v>#REF!</v>
      </c>
      <c r="K558" s="1396" t="e">
        <f>M558*#REF!</f>
        <v>#REF!</v>
      </c>
      <c r="L558" s="1396"/>
      <c r="M558" s="1461" t="e">
        <f>#REF!*#REF!*I558+1.5</f>
        <v>#REF!</v>
      </c>
      <c r="N558" s="1359"/>
    </row>
    <row r="559" spans="1:18" hidden="1">
      <c r="A559" s="604">
        <v>0</v>
      </c>
      <c r="B559" s="597" t="s">
        <v>8626</v>
      </c>
      <c r="C559" s="144" t="s">
        <v>7237</v>
      </c>
      <c r="D559" s="1388" t="s">
        <v>7321</v>
      </c>
      <c r="E559" s="593"/>
      <c r="F559" s="593" t="s">
        <v>7322</v>
      </c>
      <c r="G559" s="600" t="s">
        <v>3997</v>
      </c>
      <c r="H559" s="143" t="s">
        <v>6690</v>
      </c>
      <c r="I559" s="1329">
        <v>20</v>
      </c>
      <c r="J559" s="1390" t="e">
        <f t="shared" si="21"/>
        <v>#REF!</v>
      </c>
      <c r="K559" s="1391" t="e">
        <f>M559*#REF!</f>
        <v>#REF!</v>
      </c>
      <c r="L559" s="1391"/>
      <c r="M559" s="1438" t="e">
        <f>#REF!*#REF!*I559+1.5</f>
        <v>#REF!</v>
      </c>
      <c r="N559" s="1359"/>
    </row>
    <row r="560" spans="1:18" hidden="1">
      <c r="A560" s="259">
        <v>0</v>
      </c>
      <c r="B560" s="614" t="s">
        <v>8626</v>
      </c>
      <c r="C560" s="140" t="s">
        <v>7323</v>
      </c>
      <c r="D560" s="1467" t="s">
        <v>7324</v>
      </c>
      <c r="E560" s="614" t="s">
        <v>7325</v>
      </c>
      <c r="F560" s="614" t="s">
        <v>7326</v>
      </c>
      <c r="G560" s="604"/>
      <c r="H560" s="1322" t="s">
        <v>8173</v>
      </c>
      <c r="I560" s="1322">
        <v>50</v>
      </c>
      <c r="J560" s="1371" t="e">
        <f t="shared" si="21"/>
        <v>#REF!</v>
      </c>
      <c r="K560" s="1396" t="e">
        <f>M560*#REF!</f>
        <v>#REF!</v>
      </c>
      <c r="L560" s="1382"/>
      <c r="M560" s="1383" t="e">
        <f>O560*#REF!*I560+1.5</f>
        <v>#REF!</v>
      </c>
      <c r="N560" s="1359"/>
      <c r="O560" s="1296">
        <v>0.31</v>
      </c>
    </row>
    <row r="561" spans="1:17" hidden="1">
      <c r="A561" s="259">
        <v>0</v>
      </c>
      <c r="B561" s="597" t="s">
        <v>8626</v>
      </c>
      <c r="C561" s="144" t="s">
        <v>7327</v>
      </c>
      <c r="D561" s="1388" t="s">
        <v>7324</v>
      </c>
      <c r="E561" s="597" t="s">
        <v>7325</v>
      </c>
      <c r="F561" s="597" t="s">
        <v>7326</v>
      </c>
      <c r="G561" s="600"/>
      <c r="H561" s="143" t="s">
        <v>6690</v>
      </c>
      <c r="I561" s="1329">
        <v>40</v>
      </c>
      <c r="J561" s="1390" t="e">
        <f t="shared" si="21"/>
        <v>#REF!</v>
      </c>
      <c r="K561" s="1391" t="e">
        <f>M561*#REF!</f>
        <v>#REF!</v>
      </c>
      <c r="L561" s="1382"/>
      <c r="M561" s="1383" t="e">
        <f>O561*#REF!*I561+1.5</f>
        <v>#REF!</v>
      </c>
      <c r="N561" s="1359"/>
      <c r="O561" s="1296">
        <v>0.43</v>
      </c>
    </row>
    <row r="562" spans="1:17" hidden="1">
      <c r="A562" s="259">
        <v>0</v>
      </c>
      <c r="B562" s="614" t="s">
        <v>8626</v>
      </c>
      <c r="C562" s="140" t="s">
        <v>7328</v>
      </c>
      <c r="D562" s="1445" t="s">
        <v>5825</v>
      </c>
      <c r="E562" s="614" t="s">
        <v>7329</v>
      </c>
      <c r="F562" s="614" t="s">
        <v>5825</v>
      </c>
      <c r="G562" s="604"/>
      <c r="H562" s="1322" t="s">
        <v>8173</v>
      </c>
      <c r="I562" s="1322">
        <v>50</v>
      </c>
      <c r="J562" s="1371" t="e">
        <f t="shared" si="21"/>
        <v>#REF!</v>
      </c>
      <c r="K562" s="1396" t="e">
        <f>M562*#REF!</f>
        <v>#REF!</v>
      </c>
      <c r="L562" s="1382"/>
      <c r="M562" s="1383" t="e">
        <f>O562*#REF!*I562+1.5</f>
        <v>#REF!</v>
      </c>
      <c r="N562" s="1359"/>
      <c r="O562" s="1296">
        <v>0.31</v>
      </c>
    </row>
    <row r="563" spans="1:17" hidden="1">
      <c r="A563" s="259">
        <v>0</v>
      </c>
      <c r="B563" s="597" t="s">
        <v>8626</v>
      </c>
      <c r="C563" s="144" t="s">
        <v>7330</v>
      </c>
      <c r="D563" s="1444" t="s">
        <v>5825</v>
      </c>
      <c r="E563" s="597" t="s">
        <v>7329</v>
      </c>
      <c r="F563" s="597" t="s">
        <v>5825</v>
      </c>
      <c r="G563" s="600"/>
      <c r="H563" s="143" t="s">
        <v>6690</v>
      </c>
      <c r="I563" s="1381">
        <v>40</v>
      </c>
      <c r="J563" s="1390" t="e">
        <f t="shared" si="21"/>
        <v>#REF!</v>
      </c>
      <c r="K563" s="1391" t="e">
        <f>M563*#REF!</f>
        <v>#REF!</v>
      </c>
      <c r="L563" s="1382"/>
      <c r="M563" s="1383" t="e">
        <f>O563*#REF!*I563+1.5</f>
        <v>#REF!</v>
      </c>
      <c r="N563" s="1359"/>
      <c r="O563" s="1296">
        <v>0.43</v>
      </c>
    </row>
    <row r="564" spans="1:17">
      <c r="A564" s="604">
        <v>0</v>
      </c>
      <c r="B564" s="137" t="s">
        <v>8625</v>
      </c>
      <c r="C564" s="1374" t="s">
        <v>7331</v>
      </c>
      <c r="D564" s="145" t="s">
        <v>7332</v>
      </c>
      <c r="E564" s="208" t="s">
        <v>7333</v>
      </c>
      <c r="F564" s="1444" t="s">
        <v>7334</v>
      </c>
      <c r="G564" s="595"/>
      <c r="H564" s="143" t="s">
        <v>6690</v>
      </c>
      <c r="I564" s="1319">
        <v>30</v>
      </c>
      <c r="J564" s="1390" t="e">
        <f t="shared" si="21"/>
        <v>#REF!</v>
      </c>
      <c r="K564" s="1384" t="e">
        <f>M564*#REF!</f>
        <v>#REF!</v>
      </c>
      <c r="L564" s="1464"/>
      <c r="M564" s="607" t="e">
        <f>P564*#REF!+0.5</f>
        <v>#REF!</v>
      </c>
      <c r="N564" s="544"/>
      <c r="O564" s="1296">
        <v>15.45</v>
      </c>
      <c r="P564" s="261">
        <v>16.07</v>
      </c>
    </row>
    <row r="565" spans="1:17" hidden="1">
      <c r="A565" s="604">
        <v>0</v>
      </c>
      <c r="B565" s="614" t="s">
        <v>8626</v>
      </c>
      <c r="C565" s="140" t="s">
        <v>7335</v>
      </c>
      <c r="D565" s="1369" t="s">
        <v>5731</v>
      </c>
      <c r="E565" s="593"/>
      <c r="F565" s="593" t="s">
        <v>7336</v>
      </c>
      <c r="G565" s="1502" t="s">
        <v>5720</v>
      </c>
      <c r="H565" s="1322" t="s">
        <v>8173</v>
      </c>
      <c r="I565" s="1381">
        <v>20</v>
      </c>
      <c r="J565" s="1371" t="e">
        <f t="shared" si="21"/>
        <v>#REF!</v>
      </c>
      <c r="K565" s="1396" t="e">
        <f>M565*#REF!</f>
        <v>#REF!</v>
      </c>
      <c r="L565" s="1382"/>
      <c r="M565" s="1383" t="e">
        <f>#REF!*#REF!*I565+1.5</f>
        <v>#REF!</v>
      </c>
      <c r="N565" s="1359"/>
    </row>
    <row r="566" spans="1:17" hidden="1">
      <c r="A566" s="604">
        <v>0</v>
      </c>
      <c r="B566" s="597" t="s">
        <v>8626</v>
      </c>
      <c r="C566" s="144" t="s">
        <v>7337</v>
      </c>
      <c r="D566" s="1416" t="s">
        <v>5731</v>
      </c>
      <c r="E566" s="593"/>
      <c r="F566" s="593" t="s">
        <v>7336</v>
      </c>
      <c r="G566" s="1506" t="s">
        <v>5720</v>
      </c>
      <c r="H566" s="143" t="s">
        <v>6690</v>
      </c>
      <c r="I566" s="1329">
        <v>20</v>
      </c>
      <c r="J566" s="1390">
        <v>4.7063999999999995</v>
      </c>
      <c r="K566" s="1391" t="e">
        <f>M566*#REF!</f>
        <v>#REF!</v>
      </c>
      <c r="L566" s="1391"/>
      <c r="M566" s="1438" t="e">
        <f>#REF!*#REF!*I566+1.5</f>
        <v>#REF!</v>
      </c>
      <c r="N566" s="1359"/>
    </row>
    <row r="567" spans="1:17" hidden="1">
      <c r="A567" s="604">
        <v>0</v>
      </c>
      <c r="B567" s="614" t="s">
        <v>8626</v>
      </c>
      <c r="C567" s="140" t="s">
        <v>7338</v>
      </c>
      <c r="D567" s="1369" t="s">
        <v>5731</v>
      </c>
      <c r="E567" s="593"/>
      <c r="F567" s="593" t="s">
        <v>7336</v>
      </c>
      <c r="G567" s="1502" t="s">
        <v>5708</v>
      </c>
      <c r="H567" s="1322" t="s">
        <v>8173</v>
      </c>
      <c r="I567" s="1322">
        <v>20</v>
      </c>
      <c r="J567" s="1371" t="e">
        <f>K567/I567</f>
        <v>#REF!</v>
      </c>
      <c r="K567" s="1396" t="e">
        <f>M567*#REF!</f>
        <v>#REF!</v>
      </c>
      <c r="L567" s="1396"/>
      <c r="M567" s="1461" t="e">
        <f>#REF!*#REF!*I567+1.5</f>
        <v>#REF!</v>
      </c>
      <c r="N567" s="1359"/>
    </row>
    <row r="568" spans="1:17" hidden="1">
      <c r="A568" s="604">
        <v>0</v>
      </c>
      <c r="B568" s="597" t="s">
        <v>8626</v>
      </c>
      <c r="C568" s="144" t="s">
        <v>7339</v>
      </c>
      <c r="D568" s="1416" t="s">
        <v>5731</v>
      </c>
      <c r="E568" s="593"/>
      <c r="F568" s="593" t="s">
        <v>7336</v>
      </c>
      <c r="G568" s="1506" t="s">
        <v>5708</v>
      </c>
      <c r="H568" s="143" t="s">
        <v>6690</v>
      </c>
      <c r="I568" s="1329">
        <v>20</v>
      </c>
      <c r="J568" s="1390">
        <v>4.7063999999999995</v>
      </c>
      <c r="K568" s="1391" t="e">
        <f>M568*#REF!</f>
        <v>#REF!</v>
      </c>
      <c r="L568" s="1391"/>
      <c r="M568" s="1438" t="e">
        <f>#REF!*#REF!*I568+1.5</f>
        <v>#REF!</v>
      </c>
      <c r="N568" s="1359"/>
    </row>
    <row r="569" spans="1:17" hidden="1">
      <c r="A569" s="604">
        <v>0</v>
      </c>
      <c r="B569" s="614" t="s">
        <v>8626</v>
      </c>
      <c r="C569" s="140" t="s">
        <v>7340</v>
      </c>
      <c r="D569" s="1369" t="s">
        <v>5731</v>
      </c>
      <c r="E569" s="593"/>
      <c r="F569" s="593" t="s">
        <v>7336</v>
      </c>
      <c r="G569" s="604" t="s">
        <v>3994</v>
      </c>
      <c r="H569" s="1322" t="s">
        <v>8173</v>
      </c>
      <c r="I569" s="1322">
        <v>20</v>
      </c>
      <c r="J569" s="1371" t="e">
        <f>K569/I569</f>
        <v>#REF!</v>
      </c>
      <c r="K569" s="1396" t="e">
        <f>M569*#REF!</f>
        <v>#REF!</v>
      </c>
      <c r="L569" s="1396"/>
      <c r="M569" s="1461" t="e">
        <f>#REF!*#REF!*I569+1.5</f>
        <v>#REF!</v>
      </c>
      <c r="N569" s="1359"/>
    </row>
    <row r="570" spans="1:17" hidden="1">
      <c r="A570" s="604">
        <v>0</v>
      </c>
      <c r="B570" s="597" t="s">
        <v>8626</v>
      </c>
      <c r="C570" s="144" t="s">
        <v>7341</v>
      </c>
      <c r="D570" s="1416" t="s">
        <v>5731</v>
      </c>
      <c r="E570" s="593"/>
      <c r="F570" s="593" t="s">
        <v>7336</v>
      </c>
      <c r="G570" s="600" t="s">
        <v>3994</v>
      </c>
      <c r="H570" s="143" t="s">
        <v>6690</v>
      </c>
      <c r="I570" s="1329">
        <v>20</v>
      </c>
      <c r="J570" s="1390">
        <v>4.7063999999999995</v>
      </c>
      <c r="K570" s="1391" t="e">
        <f>M570*#REF!</f>
        <v>#REF!</v>
      </c>
      <c r="L570" s="1391"/>
      <c r="M570" s="1438" t="e">
        <f>#REF!*#REF!*I570+1.5</f>
        <v>#REF!</v>
      </c>
      <c r="N570" s="1359"/>
    </row>
    <row r="571" spans="1:17" hidden="1">
      <c r="A571" s="604">
        <v>0</v>
      </c>
      <c r="B571" s="614" t="s">
        <v>8626</v>
      </c>
      <c r="C571" s="140" t="s">
        <v>7342</v>
      </c>
      <c r="D571" s="1369" t="s">
        <v>5731</v>
      </c>
      <c r="E571" s="593"/>
      <c r="F571" s="593" t="s">
        <v>7336</v>
      </c>
      <c r="G571" s="1502" t="s">
        <v>5738</v>
      </c>
      <c r="H571" s="1322" t="s">
        <v>8173</v>
      </c>
      <c r="I571" s="1322">
        <v>20</v>
      </c>
      <c r="J571" s="1371" t="e">
        <f>K571/I571</f>
        <v>#REF!</v>
      </c>
      <c r="K571" s="1396" t="e">
        <f>M571*#REF!</f>
        <v>#REF!</v>
      </c>
      <c r="L571" s="1396"/>
      <c r="M571" s="1461" t="e">
        <f>#REF!*#REF!*I571+1.5</f>
        <v>#REF!</v>
      </c>
      <c r="N571" s="1359"/>
    </row>
    <row r="572" spans="1:17" hidden="1">
      <c r="A572" s="604">
        <v>0</v>
      </c>
      <c r="B572" s="597" t="s">
        <v>8626</v>
      </c>
      <c r="C572" s="144" t="s">
        <v>7343</v>
      </c>
      <c r="D572" s="1416" t="s">
        <v>5731</v>
      </c>
      <c r="E572" s="593"/>
      <c r="F572" s="593" t="s">
        <v>7336</v>
      </c>
      <c r="G572" s="1506" t="s">
        <v>5738</v>
      </c>
      <c r="H572" s="143" t="s">
        <v>6690</v>
      </c>
      <c r="I572" s="1381">
        <v>20</v>
      </c>
      <c r="J572" s="1390">
        <v>4.7063999999999995</v>
      </c>
      <c r="K572" s="1391" t="e">
        <f>M572*#REF!</f>
        <v>#REF!</v>
      </c>
      <c r="L572" s="1382"/>
      <c r="M572" s="1383" t="e">
        <f>#REF!*#REF!*I572+1.5</f>
        <v>#REF!</v>
      </c>
      <c r="N572" s="1359"/>
    </row>
    <row r="573" spans="1:17">
      <c r="A573" s="604">
        <v>1</v>
      </c>
      <c r="B573" s="140" t="s">
        <v>8625</v>
      </c>
      <c r="C573" s="140" t="s">
        <v>7344</v>
      </c>
      <c r="D573" s="678" t="s">
        <v>7345</v>
      </c>
      <c r="E573" s="208" t="s">
        <v>7346</v>
      </c>
      <c r="F573" s="1369" t="s">
        <v>7347</v>
      </c>
      <c r="G573" s="1397"/>
      <c r="H573" s="139" t="s">
        <v>6690</v>
      </c>
      <c r="I573" s="1322">
        <v>30</v>
      </c>
      <c r="J573" s="1371" t="e">
        <f>K573/I573</f>
        <v>#REF!</v>
      </c>
      <c r="K573" s="1396" t="e">
        <f>M573*#REF!</f>
        <v>#REF!</v>
      </c>
      <c r="L573" s="1431"/>
      <c r="M573" s="607" t="e">
        <f>P573*#REF!+0.5</f>
        <v>#REF!</v>
      </c>
      <c r="N573" s="544"/>
      <c r="O573" s="1296">
        <v>15.45</v>
      </c>
      <c r="P573" s="261">
        <v>16.07</v>
      </c>
      <c r="Q573" s="1297">
        <v>14.93</v>
      </c>
    </row>
    <row r="574" spans="1:17">
      <c r="A574" s="604">
        <v>1</v>
      </c>
      <c r="B574" s="144" t="s">
        <v>8625</v>
      </c>
      <c r="C574" s="144" t="s">
        <v>7348</v>
      </c>
      <c r="D574" s="1408" t="s">
        <v>7349</v>
      </c>
      <c r="E574" s="208" t="s">
        <v>7350</v>
      </c>
      <c r="F574" s="1369" t="s">
        <v>7351</v>
      </c>
      <c r="G574" s="1397"/>
      <c r="H574" s="1329" t="s">
        <v>8173</v>
      </c>
      <c r="I574" s="1329">
        <v>30</v>
      </c>
      <c r="J574" s="1390" t="e">
        <f>K574/I574</f>
        <v>#REF!</v>
      </c>
      <c r="K574" s="1391" t="e">
        <f>M574*#REF!</f>
        <v>#REF!</v>
      </c>
      <c r="L574" s="1449"/>
      <c r="M574" s="609" t="e">
        <f>P574*#REF!+0.5</f>
        <v>#REF!</v>
      </c>
      <c r="N574" s="544"/>
      <c r="O574" s="1296">
        <v>11.61</v>
      </c>
      <c r="P574" s="261">
        <v>12.27</v>
      </c>
      <c r="Q574" s="1297">
        <v>11.84</v>
      </c>
    </row>
    <row r="575" spans="1:17">
      <c r="A575" s="604">
        <v>1</v>
      </c>
      <c r="B575" s="144" t="s">
        <v>8625</v>
      </c>
      <c r="C575" s="1374" t="s">
        <v>7352</v>
      </c>
      <c r="D575" s="1436" t="s">
        <v>7353</v>
      </c>
      <c r="E575" s="208" t="s">
        <v>7354</v>
      </c>
      <c r="F575" s="1380" t="s">
        <v>7355</v>
      </c>
      <c r="G575" s="1397"/>
      <c r="H575" s="143" t="s">
        <v>6690</v>
      </c>
      <c r="I575" s="1329">
        <v>30</v>
      </c>
      <c r="J575" s="1390" t="e">
        <f>K575/I575</f>
        <v>#REF!</v>
      </c>
      <c r="K575" s="1391" t="e">
        <f>M575*#REF!</f>
        <v>#REF!</v>
      </c>
      <c r="L575" s="1449"/>
      <c r="M575" s="607" t="e">
        <f>P575*#REF!+0.5</f>
        <v>#REF!</v>
      </c>
      <c r="N575" s="544"/>
      <c r="O575" s="1296">
        <v>15.45</v>
      </c>
      <c r="P575" s="261">
        <v>16.07</v>
      </c>
      <c r="Q575" s="1297">
        <v>14.93</v>
      </c>
    </row>
    <row r="576" spans="1:17" hidden="1">
      <c r="A576" s="259">
        <v>0</v>
      </c>
      <c r="B576" s="614" t="s">
        <v>8626</v>
      </c>
      <c r="C576" s="140" t="s">
        <v>7356</v>
      </c>
      <c r="D576" s="1467" t="s">
        <v>7357</v>
      </c>
      <c r="E576" s="614" t="s">
        <v>7358</v>
      </c>
      <c r="F576" s="614" t="s">
        <v>7359</v>
      </c>
      <c r="G576" s="604"/>
      <c r="H576" s="1322" t="s">
        <v>8173</v>
      </c>
      <c r="I576" s="1381">
        <v>50</v>
      </c>
      <c r="J576" s="1371" t="e">
        <f t="shared" ref="J576:J593" si="22">K576/I576</f>
        <v>#REF!</v>
      </c>
      <c r="K576" s="1396" t="e">
        <f>M576*#REF!</f>
        <v>#REF!</v>
      </c>
      <c r="L576" s="1382"/>
      <c r="M576" s="1383" t="e">
        <f>O576*#REF!*I576+1.5</f>
        <v>#REF!</v>
      </c>
      <c r="N576" s="1359"/>
      <c r="O576" s="1296">
        <v>0.31</v>
      </c>
    </row>
    <row r="577" spans="1:17" hidden="1">
      <c r="A577" s="259">
        <v>0</v>
      </c>
      <c r="B577" s="597" t="s">
        <v>8626</v>
      </c>
      <c r="C577" s="144" t="s">
        <v>7360</v>
      </c>
      <c r="D577" s="1388" t="s">
        <v>7357</v>
      </c>
      <c r="E577" s="597" t="s">
        <v>7358</v>
      </c>
      <c r="F577" s="597" t="s">
        <v>7359</v>
      </c>
      <c r="G577" s="600"/>
      <c r="H577" s="143" t="s">
        <v>6690</v>
      </c>
      <c r="I577" s="1329">
        <v>40</v>
      </c>
      <c r="J577" s="1390" t="e">
        <f t="shared" si="22"/>
        <v>#REF!</v>
      </c>
      <c r="K577" s="1391" t="e">
        <f>M577*#REF!</f>
        <v>#REF!</v>
      </c>
      <c r="L577" s="1382"/>
      <c r="M577" s="1383" t="e">
        <f>O577*#REF!*I577+1.5</f>
        <v>#REF!</v>
      </c>
      <c r="N577" s="1359"/>
      <c r="O577" s="1296">
        <v>0.43</v>
      </c>
    </row>
    <row r="578" spans="1:17" hidden="1">
      <c r="A578" s="604">
        <v>0</v>
      </c>
      <c r="B578" s="614" t="s">
        <v>8626</v>
      </c>
      <c r="C578" s="140" t="s">
        <v>7361</v>
      </c>
      <c r="D578" s="1445" t="s">
        <v>5825</v>
      </c>
      <c r="E578" s="593"/>
      <c r="F578" s="593" t="s">
        <v>5825</v>
      </c>
      <c r="G578" s="1502" t="s">
        <v>5720</v>
      </c>
      <c r="H578" s="1322" t="s">
        <v>8173</v>
      </c>
      <c r="I578" s="1322">
        <v>20</v>
      </c>
      <c r="J578" s="1371" t="e">
        <f t="shared" si="22"/>
        <v>#REF!</v>
      </c>
      <c r="K578" s="1396" t="e">
        <f>M578*#REF!</f>
        <v>#REF!</v>
      </c>
      <c r="L578" s="1396"/>
      <c r="M578" s="1461" t="e">
        <f>#REF!*#REF!*I578+1.5</f>
        <v>#REF!</v>
      </c>
      <c r="N578" s="1359"/>
    </row>
    <row r="579" spans="1:17" hidden="1">
      <c r="A579" s="604">
        <v>0</v>
      </c>
      <c r="B579" s="593" t="s">
        <v>8626</v>
      </c>
      <c r="C579" s="1374" t="s">
        <v>7362</v>
      </c>
      <c r="D579" s="1454" t="s">
        <v>5825</v>
      </c>
      <c r="E579" s="593"/>
      <c r="F579" s="593" t="s">
        <v>5825</v>
      </c>
      <c r="G579" s="1397" t="s">
        <v>5720</v>
      </c>
      <c r="H579" s="1405" t="s">
        <v>6690</v>
      </c>
      <c r="I579" s="1381">
        <v>20</v>
      </c>
      <c r="J579" s="1378" t="e">
        <f t="shared" si="22"/>
        <v>#REF!</v>
      </c>
      <c r="K579" s="1382" t="e">
        <f>M579*#REF!</f>
        <v>#REF!</v>
      </c>
      <c r="L579" s="1382"/>
      <c r="M579" s="1383" t="e">
        <f>#REF!*#REF!*I579+1.5</f>
        <v>#REF!</v>
      </c>
      <c r="N579" s="1359"/>
    </row>
    <row r="580" spans="1:17">
      <c r="A580" s="604">
        <v>0</v>
      </c>
      <c r="B580" s="137" t="s">
        <v>8625</v>
      </c>
      <c r="C580" s="137" t="s">
        <v>7363</v>
      </c>
      <c r="D580" s="138" t="s">
        <v>7364</v>
      </c>
      <c r="E580" s="208" t="s">
        <v>7365</v>
      </c>
      <c r="F580" s="1439" t="s">
        <v>7366</v>
      </c>
      <c r="G580" s="1397"/>
      <c r="H580" s="136" t="s">
        <v>6690</v>
      </c>
      <c r="I580" s="1319">
        <v>30</v>
      </c>
      <c r="J580" s="1357" t="e">
        <f t="shared" si="22"/>
        <v>#REF!</v>
      </c>
      <c r="K580" s="1384" t="e">
        <f>M580*#REF!</f>
        <v>#REF!</v>
      </c>
      <c r="L580" s="1464"/>
      <c r="M580" s="607" t="e">
        <f>P580*#REF!+0.5</f>
        <v>#REF!</v>
      </c>
      <c r="N580" s="544"/>
      <c r="O580" s="1296">
        <v>15.45</v>
      </c>
      <c r="P580" s="261">
        <v>16.07</v>
      </c>
    </row>
    <row r="581" spans="1:17" hidden="1">
      <c r="A581" s="259">
        <v>0</v>
      </c>
      <c r="B581" s="614" t="s">
        <v>8626</v>
      </c>
      <c r="C581" s="140" t="s">
        <v>7367</v>
      </c>
      <c r="D581" s="1445" t="s">
        <v>7368</v>
      </c>
      <c r="E581" s="614" t="s">
        <v>7369</v>
      </c>
      <c r="F581" s="614" t="s">
        <v>7368</v>
      </c>
      <c r="G581" s="604"/>
      <c r="H581" s="1322" t="s">
        <v>8173</v>
      </c>
      <c r="I581" s="1381">
        <v>50</v>
      </c>
      <c r="J581" s="1371" t="e">
        <f t="shared" si="22"/>
        <v>#REF!</v>
      </c>
      <c r="K581" s="1396" t="e">
        <f>M581*#REF!</f>
        <v>#REF!</v>
      </c>
      <c r="L581" s="1382"/>
      <c r="M581" s="1383" t="e">
        <f>O581*#REF!*I581+1.5</f>
        <v>#REF!</v>
      </c>
      <c r="N581" s="1359"/>
      <c r="O581" s="1296">
        <v>0.42</v>
      </c>
    </row>
    <row r="582" spans="1:17" hidden="1">
      <c r="A582" s="259">
        <v>0</v>
      </c>
      <c r="B582" s="597" t="s">
        <v>8626</v>
      </c>
      <c r="C582" s="144" t="s">
        <v>7370</v>
      </c>
      <c r="D582" s="1444" t="s">
        <v>7368</v>
      </c>
      <c r="E582" s="597" t="s">
        <v>7369</v>
      </c>
      <c r="F582" s="597" t="s">
        <v>7368</v>
      </c>
      <c r="G582" s="600"/>
      <c r="H582" s="143" t="s">
        <v>6690</v>
      </c>
      <c r="I582" s="1329">
        <v>40</v>
      </c>
      <c r="J582" s="1390" t="e">
        <f t="shared" si="22"/>
        <v>#REF!</v>
      </c>
      <c r="K582" s="1391" t="e">
        <f>M582*#REF!</f>
        <v>#REF!</v>
      </c>
      <c r="L582" s="1382"/>
      <c r="M582" s="1383" t="e">
        <f>O582*#REF!*I582+1.5</f>
        <v>#REF!</v>
      </c>
      <c r="N582" s="1359"/>
      <c r="O582" s="1296">
        <v>0.53</v>
      </c>
    </row>
    <row r="583" spans="1:17" hidden="1">
      <c r="A583" s="604">
        <v>0</v>
      </c>
      <c r="B583" s="614" t="s">
        <v>8626</v>
      </c>
      <c r="C583" s="140" t="s">
        <v>7371</v>
      </c>
      <c r="D583" s="1445" t="s">
        <v>7372</v>
      </c>
      <c r="E583" s="593"/>
      <c r="F583" s="593" t="s">
        <v>7368</v>
      </c>
      <c r="G583" s="1502" t="s">
        <v>3994</v>
      </c>
      <c r="H583" s="1322" t="s">
        <v>8173</v>
      </c>
      <c r="I583" s="1322">
        <v>20</v>
      </c>
      <c r="J583" s="1371" t="e">
        <f t="shared" si="22"/>
        <v>#REF!</v>
      </c>
      <c r="K583" s="1396" t="e">
        <f>M583*#REF!</f>
        <v>#REF!</v>
      </c>
      <c r="L583" s="1396"/>
      <c r="M583" s="1461" t="e">
        <f>#REF!*#REF!*I583+1.5</f>
        <v>#REF!</v>
      </c>
      <c r="N583" s="1359"/>
    </row>
    <row r="584" spans="1:17" hidden="1">
      <c r="A584" s="604">
        <v>0</v>
      </c>
      <c r="B584" s="614" t="s">
        <v>8626</v>
      </c>
      <c r="C584" s="140" t="s">
        <v>7373</v>
      </c>
      <c r="D584" s="1445" t="s">
        <v>5829</v>
      </c>
      <c r="E584" s="593"/>
      <c r="F584" s="593" t="s">
        <v>5829</v>
      </c>
      <c r="G584" s="604"/>
      <c r="H584" s="1322" t="s">
        <v>8173</v>
      </c>
      <c r="I584" s="1322">
        <v>50</v>
      </c>
      <c r="J584" s="1371" t="e">
        <f t="shared" si="22"/>
        <v>#REF!</v>
      </c>
      <c r="K584" s="1396" t="e">
        <f>M584*#REF!</f>
        <v>#REF!</v>
      </c>
      <c r="L584" s="1396"/>
      <c r="M584" s="1461" t="e">
        <f>#REF!*#REF!*I584+1.5</f>
        <v>#REF!</v>
      </c>
      <c r="N584" s="1359"/>
    </row>
    <row r="585" spans="1:17" hidden="1">
      <c r="A585" s="604">
        <v>0</v>
      </c>
      <c r="B585" s="597" t="s">
        <v>8626</v>
      </c>
      <c r="C585" s="144" t="s">
        <v>7374</v>
      </c>
      <c r="D585" s="1444" t="s">
        <v>5829</v>
      </c>
      <c r="E585" s="593"/>
      <c r="F585" s="593" t="s">
        <v>5829</v>
      </c>
      <c r="G585" s="600"/>
      <c r="H585" s="143" t="s">
        <v>6690</v>
      </c>
      <c r="I585" s="1329">
        <v>40</v>
      </c>
      <c r="J585" s="1390" t="e">
        <f t="shared" si="22"/>
        <v>#REF!</v>
      </c>
      <c r="K585" s="1391" t="e">
        <f>M585*#REF!</f>
        <v>#REF!</v>
      </c>
      <c r="L585" s="1391"/>
      <c r="M585" s="1438" t="e">
        <f>#REF!*#REF!*I585+1.5</f>
        <v>#REF!</v>
      </c>
      <c r="N585" s="1359"/>
    </row>
    <row r="586" spans="1:17" hidden="1">
      <c r="A586" s="259">
        <v>0</v>
      </c>
      <c r="B586" s="614" t="s">
        <v>8626</v>
      </c>
      <c r="C586" s="140" t="s">
        <v>7375</v>
      </c>
      <c r="D586" s="1445" t="s">
        <v>5829</v>
      </c>
      <c r="E586" s="614" t="s">
        <v>7376</v>
      </c>
      <c r="F586" s="614" t="s">
        <v>5829</v>
      </c>
      <c r="G586" s="1502" t="s">
        <v>5720</v>
      </c>
      <c r="H586" s="1322" t="s">
        <v>8173</v>
      </c>
      <c r="I586" s="1322">
        <v>20</v>
      </c>
      <c r="J586" s="1371" t="e">
        <f t="shared" si="22"/>
        <v>#REF!</v>
      </c>
      <c r="K586" s="1396" t="e">
        <f>M586*#REF!</f>
        <v>#REF!</v>
      </c>
      <c r="L586" s="1382"/>
      <c r="M586" s="1383" t="e">
        <f>O586*#REF!*I586+1.5</f>
        <v>#REF!</v>
      </c>
      <c r="N586" s="1359"/>
      <c r="O586" s="1296">
        <v>0.57999999999999996</v>
      </c>
    </row>
    <row r="587" spans="1:17" hidden="1">
      <c r="A587" s="259">
        <v>0</v>
      </c>
      <c r="B587" s="597" t="s">
        <v>8626</v>
      </c>
      <c r="C587" s="144" t="s">
        <v>7377</v>
      </c>
      <c r="D587" s="1444" t="s">
        <v>5829</v>
      </c>
      <c r="E587" s="597" t="s">
        <v>7376</v>
      </c>
      <c r="F587" s="597" t="s">
        <v>5829</v>
      </c>
      <c r="G587" s="1506" t="s">
        <v>5720</v>
      </c>
      <c r="H587" s="143" t="s">
        <v>6690</v>
      </c>
      <c r="I587" s="1329">
        <v>20</v>
      </c>
      <c r="J587" s="1390" t="e">
        <f t="shared" si="22"/>
        <v>#REF!</v>
      </c>
      <c r="K587" s="1391" t="e">
        <f>M587*#REF!</f>
        <v>#REF!</v>
      </c>
      <c r="L587" s="1382"/>
      <c r="M587" s="1383" t="e">
        <f>O587*#REF!*I587+1.5</f>
        <v>#REF!</v>
      </c>
      <c r="N587" s="1359"/>
      <c r="O587" s="1296">
        <v>0.72</v>
      </c>
    </row>
    <row r="588" spans="1:17" hidden="1">
      <c r="A588" s="604">
        <v>0</v>
      </c>
      <c r="B588" s="614" t="s">
        <v>8626</v>
      </c>
      <c r="C588" s="140" t="s">
        <v>7378</v>
      </c>
      <c r="D588" s="1445" t="s">
        <v>7379</v>
      </c>
      <c r="E588" s="593" t="s">
        <v>3993</v>
      </c>
      <c r="F588" s="593" t="s">
        <v>7380</v>
      </c>
      <c r="G588" s="604"/>
      <c r="H588" s="139" t="s">
        <v>6690</v>
      </c>
      <c r="I588" s="1322">
        <v>40</v>
      </c>
      <c r="J588" s="1371" t="e">
        <f t="shared" si="22"/>
        <v>#REF!</v>
      </c>
      <c r="K588" s="1396" t="e">
        <f>M588*#REF!</f>
        <v>#REF!</v>
      </c>
      <c r="L588" s="1396"/>
      <c r="M588" s="1461" t="e">
        <f>#REF!*#REF!*I588+1.5</f>
        <v>#REF!</v>
      </c>
      <c r="N588" s="1359"/>
    </row>
    <row r="589" spans="1:17" hidden="1">
      <c r="A589" s="604">
        <v>0</v>
      </c>
      <c r="B589" s="597" t="s">
        <v>8626</v>
      </c>
      <c r="C589" s="144" t="s">
        <v>7381</v>
      </c>
      <c r="D589" s="1444" t="s">
        <v>7382</v>
      </c>
      <c r="E589" s="593" t="s">
        <v>5863</v>
      </c>
      <c r="F589" s="593" t="s">
        <v>7383</v>
      </c>
      <c r="G589" s="600"/>
      <c r="H589" s="1329" t="s">
        <v>8173</v>
      </c>
      <c r="I589" s="1329">
        <v>50</v>
      </c>
      <c r="J589" s="1390" t="e">
        <f t="shared" si="22"/>
        <v>#REF!</v>
      </c>
      <c r="K589" s="1391" t="e">
        <f>M589*#REF!</f>
        <v>#REF!</v>
      </c>
      <c r="L589" s="1391"/>
      <c r="M589" s="1438" t="e">
        <f>#REF!*#REF!*I589+1.5</f>
        <v>#REF!</v>
      </c>
      <c r="N589" s="1359"/>
    </row>
    <row r="590" spans="1:17" hidden="1">
      <c r="A590" s="259">
        <v>0</v>
      </c>
      <c r="B590" s="614" t="s">
        <v>8626</v>
      </c>
      <c r="C590" s="140" t="s">
        <v>7384</v>
      </c>
      <c r="D590" s="1445" t="s">
        <v>7382</v>
      </c>
      <c r="E590" s="614" t="s">
        <v>7385</v>
      </c>
      <c r="F590" s="614" t="s">
        <v>7386</v>
      </c>
      <c r="G590" s="604" t="s">
        <v>3997</v>
      </c>
      <c r="H590" s="1322" t="s">
        <v>8173</v>
      </c>
      <c r="I590" s="1322">
        <v>20</v>
      </c>
      <c r="J590" s="1371" t="e">
        <f t="shared" si="22"/>
        <v>#REF!</v>
      </c>
      <c r="K590" s="1396" t="e">
        <f>M590*#REF!</f>
        <v>#REF!</v>
      </c>
      <c r="L590" s="1382"/>
      <c r="M590" s="1383" t="e">
        <f>O590*#REF!*I590+1.5</f>
        <v>#REF!</v>
      </c>
      <c r="N590" s="1359"/>
      <c r="O590" s="1296">
        <v>0.31</v>
      </c>
    </row>
    <row r="591" spans="1:17" hidden="1">
      <c r="A591" s="259">
        <v>0</v>
      </c>
      <c r="B591" s="597" t="s">
        <v>8626</v>
      </c>
      <c r="C591" s="144" t="s">
        <v>7387</v>
      </c>
      <c r="D591" s="1444" t="s">
        <v>7379</v>
      </c>
      <c r="E591" s="597" t="s">
        <v>7388</v>
      </c>
      <c r="F591" s="597" t="s">
        <v>7386</v>
      </c>
      <c r="G591" s="600" t="s">
        <v>3997</v>
      </c>
      <c r="H591" s="1329" t="s">
        <v>6690</v>
      </c>
      <c r="I591" s="1381">
        <v>20</v>
      </c>
      <c r="J591" s="1390" t="e">
        <f t="shared" si="22"/>
        <v>#REF!</v>
      </c>
      <c r="K591" s="1391" t="e">
        <f>M591*#REF!</f>
        <v>#REF!</v>
      </c>
      <c r="L591" s="1382"/>
      <c r="M591" s="1383" t="e">
        <f>O591*#REF!*I591+1.5</f>
        <v>#REF!</v>
      </c>
      <c r="N591" s="1359"/>
      <c r="O591" s="1296">
        <v>0.38</v>
      </c>
    </row>
    <row r="592" spans="1:17">
      <c r="A592" s="259">
        <v>1</v>
      </c>
      <c r="B592" s="140" t="s">
        <v>8625</v>
      </c>
      <c r="C592" s="140" t="s">
        <v>7389</v>
      </c>
      <c r="D592" s="141" t="s">
        <v>7390</v>
      </c>
      <c r="E592" s="208" t="s">
        <v>7391</v>
      </c>
      <c r="F592" s="1445" t="s">
        <v>7392</v>
      </c>
      <c r="G592" s="595"/>
      <c r="H592" s="139" t="s">
        <v>6690</v>
      </c>
      <c r="I592" s="1322">
        <v>30</v>
      </c>
      <c r="J592" s="1371" t="e">
        <f t="shared" si="22"/>
        <v>#REF!</v>
      </c>
      <c r="K592" s="1396" t="e">
        <f>M592*#REF!</f>
        <v>#REF!</v>
      </c>
      <c r="L592" s="1431"/>
      <c r="M592" s="607" t="e">
        <f>P592*#REF!+0.5</f>
        <v>#REF!</v>
      </c>
      <c r="N592" s="544"/>
      <c r="O592" s="1296">
        <v>15.45</v>
      </c>
      <c r="P592" s="261">
        <v>16.07</v>
      </c>
      <c r="Q592" s="1297">
        <v>14.93</v>
      </c>
    </row>
    <row r="593" spans="1:17">
      <c r="A593" s="259">
        <v>1</v>
      </c>
      <c r="B593" s="144" t="s">
        <v>8625</v>
      </c>
      <c r="C593" s="144" t="s">
        <v>7393</v>
      </c>
      <c r="D593" s="145" t="s">
        <v>7390</v>
      </c>
      <c r="E593" s="208" t="s">
        <v>7391</v>
      </c>
      <c r="F593" s="1445" t="s">
        <v>7392</v>
      </c>
      <c r="G593" s="595"/>
      <c r="H593" s="1329" t="s">
        <v>8173</v>
      </c>
      <c r="I593" s="1329">
        <v>30</v>
      </c>
      <c r="J593" s="1390" t="e">
        <f t="shared" si="22"/>
        <v>#REF!</v>
      </c>
      <c r="K593" s="1391" t="e">
        <f>M593*#REF!</f>
        <v>#REF!</v>
      </c>
      <c r="L593" s="1449"/>
      <c r="M593" s="608" t="e">
        <f>P593*#REF!+0.5</f>
        <v>#REF!</v>
      </c>
      <c r="N593" s="544"/>
      <c r="O593" s="1296">
        <v>11.61</v>
      </c>
      <c r="P593" s="261">
        <v>12.27</v>
      </c>
      <c r="Q593" s="1297">
        <v>11.84</v>
      </c>
    </row>
    <row r="594" spans="1:17" hidden="1">
      <c r="A594" s="259">
        <v>0</v>
      </c>
      <c r="B594" s="614" t="s">
        <v>8626</v>
      </c>
      <c r="C594" s="140" t="s">
        <v>7394</v>
      </c>
      <c r="D594" s="1445" t="s">
        <v>8711</v>
      </c>
      <c r="E594" s="614" t="s">
        <v>7395</v>
      </c>
      <c r="F594" s="614" t="s">
        <v>7396</v>
      </c>
      <c r="G594" s="604" t="s">
        <v>5708</v>
      </c>
      <c r="H594" s="139" t="s">
        <v>6690</v>
      </c>
      <c r="I594" s="1381">
        <v>20</v>
      </c>
      <c r="J594" s="1371">
        <v>4.7063999999999995</v>
      </c>
      <c r="K594" s="1396" t="e">
        <f>M594*#REF!</f>
        <v>#REF!</v>
      </c>
      <c r="L594" s="1382"/>
      <c r="M594" s="1383" t="e">
        <f>O594*#REF!*I594+1.5</f>
        <v>#REF!</v>
      </c>
      <c r="N594" s="1359"/>
      <c r="O594" s="1296">
        <v>1.04</v>
      </c>
    </row>
    <row r="595" spans="1:17" hidden="1">
      <c r="A595" s="259">
        <v>0</v>
      </c>
      <c r="B595" s="597" t="s">
        <v>8626</v>
      </c>
      <c r="C595" s="144" t="s">
        <v>7397</v>
      </c>
      <c r="D595" s="1444" t="s">
        <v>8711</v>
      </c>
      <c r="E595" s="597" t="s">
        <v>7395</v>
      </c>
      <c r="F595" s="597" t="s">
        <v>7396</v>
      </c>
      <c r="G595" s="600" t="s">
        <v>5708</v>
      </c>
      <c r="H595" s="1329" t="s">
        <v>8173</v>
      </c>
      <c r="I595" s="1329">
        <v>20</v>
      </c>
      <c r="J595" s="1390" t="e">
        <f t="shared" ref="J595:J601" si="23">K595/I595</f>
        <v>#REF!</v>
      </c>
      <c r="K595" s="1391" t="e">
        <f>M595*#REF!</f>
        <v>#REF!</v>
      </c>
      <c r="L595" s="1382"/>
      <c r="M595" s="1383" t="e">
        <f>O595*#REF!*I595+1.5</f>
        <v>#REF!</v>
      </c>
      <c r="N595" s="1359"/>
      <c r="O595" s="1296">
        <v>0.97</v>
      </c>
    </row>
    <row r="596" spans="1:17" hidden="1">
      <c r="A596" s="604">
        <v>0</v>
      </c>
      <c r="B596" s="614" t="s">
        <v>8626</v>
      </c>
      <c r="C596" s="140" t="s">
        <v>7398</v>
      </c>
      <c r="D596" s="1445" t="s">
        <v>8711</v>
      </c>
      <c r="E596" s="593" t="s">
        <v>5863</v>
      </c>
      <c r="F596" s="593" t="s">
        <v>7396</v>
      </c>
      <c r="G596" s="604"/>
      <c r="H596" s="1322" t="s">
        <v>8173</v>
      </c>
      <c r="I596" s="1322">
        <v>50</v>
      </c>
      <c r="J596" s="1371" t="e">
        <f t="shared" si="23"/>
        <v>#REF!</v>
      </c>
      <c r="K596" s="1396" t="e">
        <f>M596*#REF!</f>
        <v>#REF!</v>
      </c>
      <c r="L596" s="1396"/>
      <c r="M596" s="1461" t="e">
        <f>#REF!*#REF!*I596+1.5</f>
        <v>#REF!</v>
      </c>
      <c r="N596" s="1359"/>
    </row>
    <row r="597" spans="1:17" hidden="1">
      <c r="A597" s="604">
        <v>0</v>
      </c>
      <c r="B597" s="597" t="s">
        <v>8626</v>
      </c>
      <c r="C597" s="144" t="s">
        <v>7399</v>
      </c>
      <c r="D597" s="1444" t="s">
        <v>8711</v>
      </c>
      <c r="E597" s="593" t="s">
        <v>3993</v>
      </c>
      <c r="F597" s="593" t="s">
        <v>7396</v>
      </c>
      <c r="G597" s="600"/>
      <c r="H597" s="143" t="s">
        <v>6690</v>
      </c>
      <c r="I597" s="1381">
        <v>40</v>
      </c>
      <c r="J597" s="1390" t="e">
        <f t="shared" si="23"/>
        <v>#REF!</v>
      </c>
      <c r="K597" s="1391" t="e">
        <f>M597*#REF!</f>
        <v>#REF!</v>
      </c>
      <c r="L597" s="1382"/>
      <c r="M597" s="1383" t="e">
        <f>#REF!*#REF!*I597+1.5</f>
        <v>#REF!</v>
      </c>
      <c r="N597" s="1359"/>
    </row>
    <row r="598" spans="1:17">
      <c r="A598" s="604">
        <v>1</v>
      </c>
      <c r="B598" s="137" t="s">
        <v>8625</v>
      </c>
      <c r="C598" s="137" t="s">
        <v>7400</v>
      </c>
      <c r="D598" s="138" t="s">
        <v>7401</v>
      </c>
      <c r="E598" s="208" t="s">
        <v>3993</v>
      </c>
      <c r="F598" s="1439" t="s">
        <v>7402</v>
      </c>
      <c r="G598" s="600"/>
      <c r="H598" s="136" t="s">
        <v>6690</v>
      </c>
      <c r="I598" s="1319">
        <v>10</v>
      </c>
      <c r="J598" s="1357" t="e">
        <f t="shared" si="23"/>
        <v>#REF!</v>
      </c>
      <c r="K598" s="1384" t="e">
        <f>M598*#REF!</f>
        <v>#REF!</v>
      </c>
      <c r="L598" s="1464"/>
      <c r="M598" s="607" t="e">
        <f>P598*#REF!+0.5</f>
        <v>#REF!</v>
      </c>
      <c r="N598" s="544"/>
      <c r="O598" s="1296">
        <v>12.48</v>
      </c>
      <c r="P598" s="261">
        <v>12.86</v>
      </c>
      <c r="Q598" s="1297">
        <v>6.53</v>
      </c>
    </row>
    <row r="599" spans="1:17" hidden="1">
      <c r="A599" s="604">
        <v>0</v>
      </c>
      <c r="B599" s="593" t="s">
        <v>8626</v>
      </c>
      <c r="C599" s="1374" t="s">
        <v>7403</v>
      </c>
      <c r="D599" s="1454" t="s">
        <v>7404</v>
      </c>
      <c r="E599" s="593" t="s">
        <v>5863</v>
      </c>
      <c r="F599" s="593" t="s">
        <v>7405</v>
      </c>
      <c r="G599" s="604"/>
      <c r="H599" s="1381" t="s">
        <v>8173</v>
      </c>
      <c r="I599" s="1381">
        <v>50</v>
      </c>
      <c r="J599" s="1378" t="e">
        <f t="shared" si="23"/>
        <v>#REF!</v>
      </c>
      <c r="K599" s="1382" t="e">
        <f>M599*#REF!</f>
        <v>#REF!</v>
      </c>
      <c r="L599" s="1382"/>
      <c r="M599" s="1383" t="e">
        <f>#REF!*#REF!*I599+1.5</f>
        <v>#REF!</v>
      </c>
      <c r="N599" s="1359"/>
    </row>
    <row r="600" spans="1:17" hidden="1">
      <c r="A600" s="604">
        <v>0</v>
      </c>
      <c r="B600" s="597" t="s">
        <v>8626</v>
      </c>
      <c r="C600" s="144" t="s">
        <v>7406</v>
      </c>
      <c r="D600" s="1444" t="s">
        <v>7404</v>
      </c>
      <c r="E600" s="593" t="s">
        <v>3993</v>
      </c>
      <c r="F600" s="593" t="s">
        <v>7405</v>
      </c>
      <c r="G600" s="600"/>
      <c r="H600" s="143" t="s">
        <v>6690</v>
      </c>
      <c r="I600" s="1329">
        <v>40</v>
      </c>
      <c r="J600" s="1390" t="e">
        <f t="shared" si="23"/>
        <v>#REF!</v>
      </c>
      <c r="K600" s="1391" t="e">
        <f>M600*#REF!</f>
        <v>#REF!</v>
      </c>
      <c r="L600" s="1391"/>
      <c r="M600" s="1438" t="e">
        <f>#REF!*#REF!*I600+1.5</f>
        <v>#REF!</v>
      </c>
      <c r="N600" s="1359"/>
    </row>
    <row r="601" spans="1:17" hidden="1">
      <c r="A601" s="259">
        <v>0</v>
      </c>
      <c r="B601" s="614" t="s">
        <v>8626</v>
      </c>
      <c r="C601" s="140" t="s">
        <v>7407</v>
      </c>
      <c r="D601" s="1445" t="s">
        <v>7404</v>
      </c>
      <c r="E601" s="614" t="s">
        <v>7408</v>
      </c>
      <c r="F601" s="614" t="s">
        <v>7405</v>
      </c>
      <c r="G601" s="604" t="s">
        <v>5530</v>
      </c>
      <c r="H601" s="1322" t="s">
        <v>8173</v>
      </c>
      <c r="I601" s="1322">
        <v>20</v>
      </c>
      <c r="J601" s="1371" t="e">
        <f t="shared" si="23"/>
        <v>#REF!</v>
      </c>
      <c r="K601" s="1396" t="e">
        <f>M601*#REF!</f>
        <v>#REF!</v>
      </c>
      <c r="L601" s="1382"/>
      <c r="M601" s="1383" t="e">
        <f>O601*#REF!*I601+1.5</f>
        <v>#REF!</v>
      </c>
      <c r="N601" s="1359"/>
      <c r="O601" s="1296">
        <v>0.31</v>
      </c>
    </row>
    <row r="602" spans="1:17" hidden="1">
      <c r="A602" s="259">
        <v>0</v>
      </c>
      <c r="B602" s="597" t="s">
        <v>8626</v>
      </c>
      <c r="C602" s="144" t="s">
        <v>7409</v>
      </c>
      <c r="D602" s="1444" t="s">
        <v>7404</v>
      </c>
      <c r="E602" s="597" t="s">
        <v>7408</v>
      </c>
      <c r="F602" s="597" t="s">
        <v>7405</v>
      </c>
      <c r="G602" s="600" t="s">
        <v>5530</v>
      </c>
      <c r="H602" s="143" t="s">
        <v>6690</v>
      </c>
      <c r="I602" s="1381">
        <v>20</v>
      </c>
      <c r="J602" s="1390">
        <v>4.7063999999999995</v>
      </c>
      <c r="K602" s="1391" t="e">
        <f>M602*#REF!</f>
        <v>#REF!</v>
      </c>
      <c r="L602" s="1382"/>
      <c r="M602" s="1383" t="e">
        <f>O602*#REF!*I602+1.5</f>
        <v>#REF!</v>
      </c>
      <c r="N602" s="1359"/>
      <c r="O602" s="1296">
        <v>0.38</v>
      </c>
    </row>
    <row r="603" spans="1:17">
      <c r="A603" s="604">
        <v>1</v>
      </c>
      <c r="B603" s="137" t="s">
        <v>8625</v>
      </c>
      <c r="C603" s="137" t="s">
        <v>7410</v>
      </c>
      <c r="D603" s="138" t="s">
        <v>7411</v>
      </c>
      <c r="E603" s="208" t="s">
        <v>7412</v>
      </c>
      <c r="F603" s="1439" t="s">
        <v>7413</v>
      </c>
      <c r="G603" s="541"/>
      <c r="H603" s="259" t="s">
        <v>8173</v>
      </c>
      <c r="I603" s="1319">
        <v>30</v>
      </c>
      <c r="J603" s="1357" t="e">
        <f>K603/I603</f>
        <v>#REF!</v>
      </c>
      <c r="K603" s="1384" t="e">
        <f>M603*#REF!</f>
        <v>#REF!</v>
      </c>
      <c r="L603" s="1464"/>
      <c r="M603" s="607" t="e">
        <f>P603*#REF!+0.5</f>
        <v>#REF!</v>
      </c>
      <c r="N603" s="544"/>
      <c r="O603" s="1296">
        <v>11.61</v>
      </c>
      <c r="P603" s="261">
        <v>12.27</v>
      </c>
      <c r="Q603" s="1297">
        <v>11.84</v>
      </c>
    </row>
    <row r="604" spans="1:17" hidden="1">
      <c r="A604" s="604">
        <v>0</v>
      </c>
      <c r="B604" s="540" t="s">
        <v>8622</v>
      </c>
      <c r="C604" s="1420" t="s">
        <v>7414</v>
      </c>
      <c r="D604" s="1564" t="s">
        <v>5807</v>
      </c>
      <c r="E604" s="593" t="s">
        <v>5835</v>
      </c>
      <c r="F604" s="593" t="s">
        <v>7415</v>
      </c>
      <c r="G604" s="541"/>
      <c r="H604" s="541" t="s">
        <v>8173</v>
      </c>
      <c r="I604" s="1423">
        <v>25</v>
      </c>
      <c r="J604" s="1565" t="e">
        <f t="shared" ref="J604:J615" si="24">K604/I604</f>
        <v>#REF!</v>
      </c>
      <c r="K604" s="543" t="e">
        <f>M604*#REF!</f>
        <v>#REF!</v>
      </c>
      <c r="L604" s="543"/>
      <c r="M604" s="1316" t="e">
        <f>#REF!*#REF!*I604+1.5</f>
        <v>#REF!</v>
      </c>
      <c r="N604" s="1316"/>
      <c r="O604" s="1400"/>
    </row>
    <row r="605" spans="1:17" hidden="1">
      <c r="A605" s="604">
        <v>0</v>
      </c>
      <c r="B605" s="540" t="s">
        <v>8622</v>
      </c>
      <c r="C605" s="1420" t="s">
        <v>7416</v>
      </c>
      <c r="D605" s="1564" t="s">
        <v>5807</v>
      </c>
      <c r="E605" s="593" t="s">
        <v>5808</v>
      </c>
      <c r="F605" s="593" t="s">
        <v>7415</v>
      </c>
      <c r="G605" s="541"/>
      <c r="H605" s="541" t="s">
        <v>6690</v>
      </c>
      <c r="I605" s="1423">
        <v>25</v>
      </c>
      <c r="J605" s="1565" t="e">
        <f t="shared" si="24"/>
        <v>#REF!</v>
      </c>
      <c r="K605" s="543" t="e">
        <f>M605*#REF!</f>
        <v>#REF!</v>
      </c>
      <c r="L605" s="543"/>
      <c r="M605" s="1316" t="e">
        <f>#REF!*#REF!*I605+1.5</f>
        <v>#REF!</v>
      </c>
      <c r="N605" s="1316"/>
      <c r="O605" s="1400"/>
    </row>
    <row r="606" spans="1:17" hidden="1">
      <c r="A606" s="604">
        <v>0</v>
      </c>
      <c r="B606" s="540" t="s">
        <v>8622</v>
      </c>
      <c r="C606" s="1420" t="s">
        <v>7417</v>
      </c>
      <c r="D606" s="687" t="s">
        <v>5812</v>
      </c>
      <c r="E606" s="593" t="s">
        <v>7418</v>
      </c>
      <c r="F606" s="593" t="s">
        <v>7419</v>
      </c>
      <c r="G606" s="1422"/>
      <c r="H606" s="541" t="s">
        <v>8173</v>
      </c>
      <c r="I606" s="1423">
        <v>25</v>
      </c>
      <c r="J606" s="1565" t="e">
        <f t="shared" si="24"/>
        <v>#REF!</v>
      </c>
      <c r="K606" s="543" t="e">
        <f>M606*#REF!</f>
        <v>#REF!</v>
      </c>
      <c r="L606" s="543"/>
      <c r="M606" s="1316" t="e">
        <f>#REF!*#REF!*I606+1.5</f>
        <v>#REF!</v>
      </c>
      <c r="N606" s="1316"/>
      <c r="O606" s="1400"/>
    </row>
    <row r="607" spans="1:17" hidden="1">
      <c r="A607" s="604">
        <v>0</v>
      </c>
      <c r="B607" s="540" t="s">
        <v>8622</v>
      </c>
      <c r="C607" s="1420" t="s">
        <v>7420</v>
      </c>
      <c r="D607" s="687" t="s">
        <v>5817</v>
      </c>
      <c r="E607" s="593" t="s">
        <v>7421</v>
      </c>
      <c r="F607" s="593" t="s">
        <v>7422</v>
      </c>
      <c r="G607" s="1422"/>
      <c r="H607" s="541" t="s">
        <v>8173</v>
      </c>
      <c r="I607" s="1423">
        <v>25</v>
      </c>
      <c r="J607" s="1565" t="e">
        <f t="shared" si="24"/>
        <v>#REF!</v>
      </c>
      <c r="K607" s="543" t="e">
        <f>M607*#REF!</f>
        <v>#REF!</v>
      </c>
      <c r="L607" s="543"/>
      <c r="M607" s="1316" t="e">
        <f>#REF!*#REF!*I607+1.5</f>
        <v>#REF!</v>
      </c>
      <c r="N607" s="1316"/>
      <c r="O607" s="1400"/>
    </row>
    <row r="608" spans="1:17" hidden="1">
      <c r="A608" s="604">
        <v>0</v>
      </c>
      <c r="B608" s="540" t="s">
        <v>8622</v>
      </c>
      <c r="C608" s="1420" t="s">
        <v>7423</v>
      </c>
      <c r="D608" s="687" t="s">
        <v>5817</v>
      </c>
      <c r="E608" s="593" t="s">
        <v>7424</v>
      </c>
      <c r="F608" s="593" t="s">
        <v>7422</v>
      </c>
      <c r="G608" s="1422"/>
      <c r="H608" s="541" t="s">
        <v>6690</v>
      </c>
      <c r="I608" s="1423">
        <v>25</v>
      </c>
      <c r="J608" s="1565" t="e">
        <f t="shared" si="24"/>
        <v>#REF!</v>
      </c>
      <c r="K608" s="543" t="e">
        <f>M608*#REF!</f>
        <v>#REF!</v>
      </c>
      <c r="L608" s="543"/>
      <c r="M608" s="1316" t="e">
        <f>#REF!*#REF!*I608+1.5</f>
        <v>#REF!</v>
      </c>
      <c r="N608" s="1316"/>
      <c r="O608" s="1400"/>
    </row>
    <row r="609" spans="1:17" hidden="1">
      <c r="A609" s="604">
        <v>0</v>
      </c>
      <c r="B609" s="540" t="s">
        <v>8622</v>
      </c>
      <c r="C609" s="1420" t="s">
        <v>7425</v>
      </c>
      <c r="D609" s="687" t="s">
        <v>5819</v>
      </c>
      <c r="E609" s="593" t="s">
        <v>7426</v>
      </c>
      <c r="F609" s="593" t="s">
        <v>7427</v>
      </c>
      <c r="G609" s="1422"/>
      <c r="H609" s="541" t="s">
        <v>8173</v>
      </c>
      <c r="I609" s="1423">
        <v>25</v>
      </c>
      <c r="J609" s="1565" t="e">
        <f t="shared" si="24"/>
        <v>#REF!</v>
      </c>
      <c r="K609" s="543" t="e">
        <f>M609*#REF!</f>
        <v>#REF!</v>
      </c>
      <c r="L609" s="543"/>
      <c r="M609" s="1316" t="e">
        <f>#REF!*#REF!*I609+1.5</f>
        <v>#REF!</v>
      </c>
      <c r="N609" s="1316"/>
      <c r="O609" s="1400"/>
    </row>
    <row r="610" spans="1:17" s="261" customFormat="1" hidden="1">
      <c r="A610" s="604">
        <v>0</v>
      </c>
      <c r="B610" s="540" t="s">
        <v>8622</v>
      </c>
      <c r="C610" s="1420" t="s">
        <v>7428</v>
      </c>
      <c r="D610" s="687" t="s">
        <v>5819</v>
      </c>
      <c r="E610" s="593" t="s">
        <v>7429</v>
      </c>
      <c r="F610" s="593" t="s">
        <v>7427</v>
      </c>
      <c r="G610" s="1422"/>
      <c r="H610" s="541" t="s">
        <v>6690</v>
      </c>
      <c r="I610" s="1423">
        <v>25</v>
      </c>
      <c r="J610" s="1565" t="e">
        <f t="shared" si="24"/>
        <v>#REF!</v>
      </c>
      <c r="K610" s="543" t="e">
        <f>M610*#REF!</f>
        <v>#REF!</v>
      </c>
      <c r="L610" s="543"/>
      <c r="M610" s="1316" t="e">
        <f>#REF!*#REF!*I610+1.5</f>
        <v>#REF!</v>
      </c>
      <c r="N610" s="1316"/>
      <c r="O610" s="1400"/>
      <c r="Q610" s="1312"/>
    </row>
    <row r="611" spans="1:17" s="261" customFormat="1" hidden="1">
      <c r="A611" s="604">
        <v>0</v>
      </c>
      <c r="B611" s="540" t="s">
        <v>8622</v>
      </c>
      <c r="C611" s="1420" t="s">
        <v>7430</v>
      </c>
      <c r="D611" s="1564" t="s">
        <v>5823</v>
      </c>
      <c r="E611" s="593" t="s">
        <v>7431</v>
      </c>
      <c r="F611" s="593" t="s">
        <v>7432</v>
      </c>
      <c r="G611" s="1422"/>
      <c r="H611" s="541" t="s">
        <v>8173</v>
      </c>
      <c r="I611" s="1423">
        <v>25</v>
      </c>
      <c r="J611" s="1565" t="e">
        <f t="shared" si="24"/>
        <v>#REF!</v>
      </c>
      <c r="K611" s="543" t="e">
        <f>M611*#REF!</f>
        <v>#REF!</v>
      </c>
      <c r="L611" s="543"/>
      <c r="M611" s="1316" t="e">
        <f>#REF!*#REF!*I611+1.5</f>
        <v>#REF!</v>
      </c>
      <c r="N611" s="1316"/>
      <c r="O611" s="1400"/>
      <c r="Q611" s="1312"/>
    </row>
    <row r="612" spans="1:17" s="261" customFormat="1" hidden="1">
      <c r="A612" s="604">
        <v>0</v>
      </c>
      <c r="B612" s="540" t="s">
        <v>8622</v>
      </c>
      <c r="C612" s="1420" t="s">
        <v>7433</v>
      </c>
      <c r="D612" s="1564" t="s">
        <v>5823</v>
      </c>
      <c r="E612" s="593" t="s">
        <v>7434</v>
      </c>
      <c r="F612" s="593" t="s">
        <v>7432</v>
      </c>
      <c r="G612" s="1422"/>
      <c r="H612" s="541" t="s">
        <v>6690</v>
      </c>
      <c r="I612" s="1423">
        <v>25</v>
      </c>
      <c r="J612" s="1565" t="e">
        <f t="shared" si="24"/>
        <v>#REF!</v>
      </c>
      <c r="K612" s="543" t="e">
        <f>M612*#REF!</f>
        <v>#REF!</v>
      </c>
      <c r="L612" s="543"/>
      <c r="M612" s="1316" t="e">
        <f>#REF!*#REF!*I612+1.5</f>
        <v>#REF!</v>
      </c>
      <c r="N612" s="1316"/>
      <c r="O612" s="1400"/>
      <c r="Q612" s="1312"/>
    </row>
    <row r="613" spans="1:17" s="261" customFormat="1" hidden="1">
      <c r="A613" s="604">
        <v>0</v>
      </c>
      <c r="B613" s="540" t="s">
        <v>8622</v>
      </c>
      <c r="C613" s="1420" t="s">
        <v>7435</v>
      </c>
      <c r="D613" s="1564" t="s">
        <v>7324</v>
      </c>
      <c r="E613" s="593" t="s">
        <v>7436</v>
      </c>
      <c r="F613" s="593" t="s">
        <v>7326</v>
      </c>
      <c r="G613" s="1422"/>
      <c r="H613" s="541" t="s">
        <v>8173</v>
      </c>
      <c r="I613" s="1423">
        <v>25</v>
      </c>
      <c r="J613" s="1565" t="e">
        <f t="shared" si="24"/>
        <v>#REF!</v>
      </c>
      <c r="K613" s="543" t="e">
        <f>M613*#REF!</f>
        <v>#REF!</v>
      </c>
      <c r="L613" s="543"/>
      <c r="M613" s="1316" t="e">
        <f>#REF!*#REF!*I613+1.5</f>
        <v>#REF!</v>
      </c>
      <c r="N613" s="1316"/>
      <c r="O613" s="1400"/>
      <c r="Q613" s="1312"/>
    </row>
    <row r="614" spans="1:17" s="261" customFormat="1" hidden="1">
      <c r="A614" s="604">
        <v>0</v>
      </c>
      <c r="B614" s="540" t="s">
        <v>8622</v>
      </c>
      <c r="C614" s="1420" t="s">
        <v>7437</v>
      </c>
      <c r="D614" s="1564" t="s">
        <v>7324</v>
      </c>
      <c r="E614" s="593" t="s">
        <v>7438</v>
      </c>
      <c r="F614" s="593" t="s">
        <v>7326</v>
      </c>
      <c r="G614" s="1422"/>
      <c r="H614" s="541" t="s">
        <v>6690</v>
      </c>
      <c r="I614" s="1423">
        <v>25</v>
      </c>
      <c r="J614" s="1565" t="e">
        <f t="shared" si="24"/>
        <v>#REF!</v>
      </c>
      <c r="K614" s="543" t="e">
        <f>M614*#REF!</f>
        <v>#REF!</v>
      </c>
      <c r="L614" s="543"/>
      <c r="M614" s="1316" t="e">
        <f>#REF!*#REF!*I614+1.5</f>
        <v>#REF!</v>
      </c>
      <c r="N614" s="1316"/>
      <c r="O614" s="1400"/>
      <c r="Q614" s="1312"/>
    </row>
    <row r="615" spans="1:17" s="261" customFormat="1" hidden="1">
      <c r="A615" s="604">
        <v>0</v>
      </c>
      <c r="B615" s="540" t="s">
        <v>8622</v>
      </c>
      <c r="C615" s="1420" t="s">
        <v>7439</v>
      </c>
      <c r="D615" s="1564" t="s">
        <v>7440</v>
      </c>
      <c r="E615" s="593" t="s">
        <v>7441</v>
      </c>
      <c r="F615" s="593" t="s">
        <v>7442</v>
      </c>
      <c r="G615" s="1422"/>
      <c r="H615" s="541" t="s">
        <v>6690</v>
      </c>
      <c r="I615" s="1423">
        <v>25</v>
      </c>
      <c r="J615" s="1565" t="e">
        <f t="shared" si="24"/>
        <v>#REF!</v>
      </c>
      <c r="K615" s="543" t="e">
        <f>M615*#REF!</f>
        <v>#REF!</v>
      </c>
      <c r="L615" s="543"/>
      <c r="M615" s="1316" t="e">
        <f>#REF!*#REF!*I615+1.5</f>
        <v>#REF!</v>
      </c>
      <c r="N615" s="1316"/>
      <c r="O615" s="1400"/>
      <c r="Q615" s="1312"/>
    </row>
    <row r="616" spans="1:17" s="261" customFormat="1" hidden="1">
      <c r="A616" s="604">
        <v>0</v>
      </c>
      <c r="B616" s="256" t="s">
        <v>8626</v>
      </c>
      <c r="C616" s="137" t="s">
        <v>7443</v>
      </c>
      <c r="D616" s="1439" t="s">
        <v>7444</v>
      </c>
      <c r="E616" s="593" t="s">
        <v>7445</v>
      </c>
      <c r="F616" s="593" t="s">
        <v>7444</v>
      </c>
      <c r="G616" s="259"/>
      <c r="H616" s="136" t="s">
        <v>6690</v>
      </c>
      <c r="I616" s="1319">
        <v>20</v>
      </c>
      <c r="J616" s="1357">
        <v>4.7063999999999995</v>
      </c>
      <c r="K616" s="1384" t="e">
        <f>M616*#REF!</f>
        <v>#REF!</v>
      </c>
      <c r="L616" s="1384"/>
      <c r="M616" s="1358" t="e">
        <f>#REF!*#REF!*I616+1.5</f>
        <v>#REF!</v>
      </c>
      <c r="N616" s="1359"/>
      <c r="O616" s="1296"/>
      <c r="Q616" s="1312"/>
    </row>
    <row r="617" spans="1:17" s="261" customFormat="1" hidden="1">
      <c r="A617" s="604">
        <v>0</v>
      </c>
      <c r="B617" s="256" t="s">
        <v>8626</v>
      </c>
      <c r="C617" s="137" t="s">
        <v>7446</v>
      </c>
      <c r="D617" s="1439" t="s">
        <v>7447</v>
      </c>
      <c r="E617" s="593" t="s">
        <v>7448</v>
      </c>
      <c r="F617" s="593" t="s">
        <v>7447</v>
      </c>
      <c r="G617" s="259"/>
      <c r="H617" s="136" t="s">
        <v>6690</v>
      </c>
      <c r="I617" s="1319">
        <v>20</v>
      </c>
      <c r="J617" s="1357">
        <v>4.7063999999999995</v>
      </c>
      <c r="K617" s="1384" t="e">
        <f>M617*#REF!</f>
        <v>#REF!</v>
      </c>
      <c r="L617" s="1384"/>
      <c r="M617" s="1358" t="e">
        <f>#REF!*#REF!*I617+1.5</f>
        <v>#REF!</v>
      </c>
      <c r="N617" s="1359"/>
      <c r="O617" s="1296"/>
      <c r="Q617" s="1312"/>
    </row>
    <row r="618" spans="1:17" s="261" customFormat="1" hidden="1">
      <c r="A618" s="604">
        <v>0</v>
      </c>
      <c r="B618" s="256" t="s">
        <v>8626</v>
      </c>
      <c r="C618" s="137" t="s">
        <v>7449</v>
      </c>
      <c r="D618" s="1439" t="s">
        <v>7450</v>
      </c>
      <c r="E618" s="593" t="s">
        <v>7451</v>
      </c>
      <c r="F618" s="593" t="s">
        <v>7450</v>
      </c>
      <c r="G618" s="259"/>
      <c r="H618" s="136" t="s">
        <v>6690</v>
      </c>
      <c r="I618" s="1319">
        <v>20</v>
      </c>
      <c r="J618" s="1357">
        <v>4.7063999999999995</v>
      </c>
      <c r="K618" s="1384" t="e">
        <f>M618*#REF!</f>
        <v>#REF!</v>
      </c>
      <c r="L618" s="1384"/>
      <c r="M618" s="1358" t="e">
        <f>#REF!*#REF!*I618+1.5</f>
        <v>#REF!</v>
      </c>
      <c r="N618" s="1359"/>
      <c r="O618" s="1296"/>
      <c r="Q618" s="1312"/>
    </row>
    <row r="619" spans="1:17" s="261" customFormat="1" hidden="1">
      <c r="A619" s="604">
        <v>0</v>
      </c>
      <c r="B619" s="256" t="s">
        <v>8626</v>
      </c>
      <c r="C619" s="137" t="s">
        <v>7452</v>
      </c>
      <c r="D619" s="1439" t="s">
        <v>7453</v>
      </c>
      <c r="E619" s="593"/>
      <c r="F619" s="593" t="s">
        <v>7453</v>
      </c>
      <c r="G619" s="259"/>
      <c r="H619" s="136" t="s">
        <v>6690</v>
      </c>
      <c r="I619" s="1319">
        <v>20</v>
      </c>
      <c r="J619" s="1357">
        <v>4.7063999999999995</v>
      </c>
      <c r="K619" s="1384" t="e">
        <f>M619*#REF!</f>
        <v>#REF!</v>
      </c>
      <c r="L619" s="1396"/>
      <c r="M619" s="1461" t="e">
        <f>O619*#REF!+1.5</f>
        <v>#REF!</v>
      </c>
      <c r="N619" s="1359"/>
      <c r="O619" s="1296">
        <v>57.8</v>
      </c>
      <c r="Q619" s="1312"/>
    </row>
    <row r="620" spans="1:17" s="261" customFormat="1">
      <c r="A620" s="259">
        <v>0</v>
      </c>
      <c r="B620" s="137" t="s">
        <v>8625</v>
      </c>
      <c r="C620" s="137" t="s">
        <v>7454</v>
      </c>
      <c r="D620" s="138" t="s">
        <v>7455</v>
      </c>
      <c r="E620" s="208" t="s">
        <v>7456</v>
      </c>
      <c r="F620" s="1439" t="s">
        <v>7455</v>
      </c>
      <c r="G620" s="1566"/>
      <c r="H620" s="136" t="s">
        <v>6690</v>
      </c>
      <c r="I620" s="1319">
        <v>10</v>
      </c>
      <c r="J620" s="1390" t="e">
        <f>K620/I620</f>
        <v>#REF!</v>
      </c>
      <c r="K620" s="1384" t="e">
        <f>M620*#REF!</f>
        <v>#REF!</v>
      </c>
      <c r="L620" s="1464"/>
      <c r="M620" s="607" t="e">
        <f>P620*#REF!+0.5</f>
        <v>#REF!</v>
      </c>
      <c r="N620" s="544"/>
      <c r="O620" s="1296">
        <v>24.64</v>
      </c>
      <c r="P620" s="261">
        <v>25.58</v>
      </c>
      <c r="Q620" s="1312"/>
    </row>
    <row r="621" spans="1:17" s="261" customFormat="1">
      <c r="A621" s="259">
        <v>0</v>
      </c>
      <c r="B621" s="137" t="s">
        <v>8625</v>
      </c>
      <c r="C621" s="137" t="s">
        <v>7457</v>
      </c>
      <c r="D621" s="138" t="s">
        <v>7458</v>
      </c>
      <c r="E621" s="208" t="s">
        <v>7459</v>
      </c>
      <c r="F621" s="1439" t="s">
        <v>7460</v>
      </c>
      <c r="G621" s="1566"/>
      <c r="H621" s="136" t="s">
        <v>6690</v>
      </c>
      <c r="I621" s="1319">
        <v>10</v>
      </c>
      <c r="J621" s="1390" t="e">
        <f>K621/I621</f>
        <v>#REF!</v>
      </c>
      <c r="K621" s="1384" t="e">
        <f>M621*#REF!</f>
        <v>#REF!</v>
      </c>
      <c r="L621" s="1464"/>
      <c r="M621" s="607" t="e">
        <f>P621*#REF!+0.5</f>
        <v>#REF!</v>
      </c>
      <c r="N621" s="544"/>
      <c r="O621" s="1296">
        <v>24.64</v>
      </c>
      <c r="P621" s="261">
        <v>25.58</v>
      </c>
      <c r="Q621" s="1312"/>
    </row>
    <row r="622" spans="1:17" s="261" customFormat="1" ht="27">
      <c r="A622" s="259">
        <v>1</v>
      </c>
      <c r="B622" s="137" t="s">
        <v>8625</v>
      </c>
      <c r="C622" s="137" t="s">
        <v>7461</v>
      </c>
      <c r="D622" s="138" t="s">
        <v>7462</v>
      </c>
      <c r="E622" s="208" t="s">
        <v>7463</v>
      </c>
      <c r="F622" s="1439" t="s">
        <v>7462</v>
      </c>
      <c r="G622" s="1566"/>
      <c r="H622" s="136" t="s">
        <v>6690</v>
      </c>
      <c r="I622" s="1319">
        <v>10</v>
      </c>
      <c r="J622" s="1390" t="e">
        <f>K622/I622</f>
        <v>#REF!</v>
      </c>
      <c r="K622" s="1384" t="e">
        <f>M622*#REF!</f>
        <v>#REF!</v>
      </c>
      <c r="L622" s="1464"/>
      <c r="M622" s="607" t="e">
        <f>P622*#REF!+0.5</f>
        <v>#REF!</v>
      </c>
      <c r="N622" s="544"/>
      <c r="O622" s="1296">
        <v>42.14</v>
      </c>
      <c r="P622" s="261">
        <v>43.65</v>
      </c>
      <c r="Q622" s="1312">
        <v>42.03</v>
      </c>
    </row>
    <row r="623" spans="1:17" s="261" customFormat="1" ht="27">
      <c r="A623" s="259">
        <v>1</v>
      </c>
      <c r="B623" s="137" t="s">
        <v>8625</v>
      </c>
      <c r="C623" s="137" t="s">
        <v>7464</v>
      </c>
      <c r="D623" s="138" t="s">
        <v>7462</v>
      </c>
      <c r="E623" s="208" t="s">
        <v>7465</v>
      </c>
      <c r="F623" s="1439" t="s">
        <v>7462</v>
      </c>
      <c r="G623" s="1566"/>
      <c r="H623" s="136" t="s">
        <v>6690</v>
      </c>
      <c r="I623" s="1319">
        <v>30</v>
      </c>
      <c r="J623" s="1390" t="e">
        <f>K623/I623</f>
        <v>#REF!</v>
      </c>
      <c r="K623" s="1384" t="e">
        <f>M623*#REF!</f>
        <v>#REF!</v>
      </c>
      <c r="L623" s="1464"/>
      <c r="M623" s="567" t="e">
        <f>P623*#REF!+0.5</f>
        <v>#REF!</v>
      </c>
      <c r="N623" s="544"/>
      <c r="O623" s="1296">
        <v>124.38000000000001</v>
      </c>
      <c r="P623" s="261">
        <v>128.77000000000001</v>
      </c>
      <c r="Q623" s="1312">
        <v>121.49</v>
      </c>
    </row>
    <row r="624" spans="1:17" s="261" customFormat="1" hidden="1">
      <c r="A624" s="259">
        <v>0</v>
      </c>
      <c r="B624" s="256" t="s">
        <v>8626</v>
      </c>
      <c r="C624" s="137" t="s">
        <v>7466</v>
      </c>
      <c r="D624" s="1439" t="s">
        <v>7467</v>
      </c>
      <c r="E624" s="256" t="s">
        <v>7468</v>
      </c>
      <c r="F624" s="256" t="s">
        <v>7467</v>
      </c>
      <c r="G624" s="1518" t="s">
        <v>7469</v>
      </c>
      <c r="H624" s="1567"/>
      <c r="I624" s="1319">
        <v>25</v>
      </c>
      <c r="J624" s="1357">
        <v>4.7063999999999995</v>
      </c>
      <c r="K624" s="1384" t="e">
        <f>M624*#REF!</f>
        <v>#REF!</v>
      </c>
      <c r="L624" s="1391"/>
      <c r="M624" s="1438" t="e">
        <f>O624*#REF!*I624+1.5</f>
        <v>#REF!</v>
      </c>
      <c r="N624" s="1359"/>
      <c r="O624" s="1296">
        <v>1.43</v>
      </c>
      <c r="Q624" s="1312"/>
    </row>
    <row r="625" spans="1:17" hidden="1">
      <c r="A625" s="259">
        <v>0</v>
      </c>
      <c r="B625" s="256" t="s">
        <v>8626</v>
      </c>
      <c r="C625" s="137" t="s">
        <v>7470</v>
      </c>
      <c r="D625" s="1439" t="s">
        <v>7471</v>
      </c>
      <c r="E625" s="256" t="s">
        <v>7472</v>
      </c>
      <c r="F625" s="256" t="s">
        <v>7471</v>
      </c>
      <c r="G625" s="1518" t="s">
        <v>7469</v>
      </c>
      <c r="H625" s="1567"/>
      <c r="I625" s="1319">
        <v>25</v>
      </c>
      <c r="J625" s="1357">
        <v>4.7063999999999995</v>
      </c>
      <c r="K625" s="1384" t="e">
        <f>M625*#REF!</f>
        <v>#REF!</v>
      </c>
      <c r="L625" s="1384"/>
      <c r="M625" s="1358" t="e">
        <f>O625*#REF!*I625+1.5</f>
        <v>#REF!</v>
      </c>
      <c r="N625" s="1359"/>
      <c r="O625" s="1296">
        <v>2.0099999999999998</v>
      </c>
    </row>
    <row r="626" spans="1:17" hidden="1">
      <c r="A626" s="259">
        <v>0</v>
      </c>
      <c r="B626" s="256" t="s">
        <v>8626</v>
      </c>
      <c r="C626" s="137" t="s">
        <v>7473</v>
      </c>
      <c r="D626" s="1439" t="s">
        <v>7474</v>
      </c>
      <c r="E626" s="256" t="s">
        <v>7475</v>
      </c>
      <c r="F626" s="256" t="s">
        <v>7474</v>
      </c>
      <c r="G626" s="1518" t="s">
        <v>7469</v>
      </c>
      <c r="H626" s="1567"/>
      <c r="I626" s="1319">
        <v>25</v>
      </c>
      <c r="J626" s="1357">
        <v>4.7063999999999995</v>
      </c>
      <c r="K626" s="1384" t="e">
        <f>M626*#REF!</f>
        <v>#REF!</v>
      </c>
      <c r="L626" s="1384"/>
      <c r="M626" s="1358" t="e">
        <f>O626*#REF!*I626+1.5</f>
        <v>#REF!</v>
      </c>
      <c r="N626" s="1359"/>
      <c r="O626" s="1296">
        <v>2.77</v>
      </c>
    </row>
    <row r="627" spans="1:17" hidden="1">
      <c r="A627" s="259">
        <v>0</v>
      </c>
      <c r="B627" s="256" t="s">
        <v>8626</v>
      </c>
      <c r="C627" s="137" t="s">
        <v>7476</v>
      </c>
      <c r="D627" s="1439" t="s">
        <v>7477</v>
      </c>
      <c r="E627" s="256" t="s">
        <v>7478</v>
      </c>
      <c r="F627" s="256" t="s">
        <v>7477</v>
      </c>
      <c r="G627" s="1518" t="s">
        <v>7469</v>
      </c>
      <c r="H627" s="1567"/>
      <c r="I627" s="1319">
        <v>25</v>
      </c>
      <c r="J627" s="1357">
        <v>4.7063999999999995</v>
      </c>
      <c r="K627" s="1384" t="e">
        <f>M627*#REF!</f>
        <v>#REF!</v>
      </c>
      <c r="L627" s="1384"/>
      <c r="M627" s="1358" t="e">
        <f>O627*#REF!*I627+1.5</f>
        <v>#REF!</v>
      </c>
      <c r="N627" s="1359"/>
      <c r="O627" s="1296">
        <v>3.29</v>
      </c>
    </row>
    <row r="628" spans="1:17">
      <c r="A628" s="541"/>
      <c r="B628" s="540"/>
      <c r="D628" s="1365"/>
      <c r="E628" s="540"/>
      <c r="F628" s="540"/>
      <c r="G628" s="541"/>
      <c r="I628" s="1315"/>
    </row>
    <row r="630" spans="1:17" ht="21.75" customHeight="1">
      <c r="A630" s="88" t="s">
        <v>8692</v>
      </c>
      <c r="B630" s="2729" t="s">
        <v>7479</v>
      </c>
      <c r="C630" s="2729"/>
      <c r="D630" s="2729"/>
      <c r="E630" s="2729"/>
      <c r="F630" s="2729"/>
      <c r="G630" s="2729"/>
      <c r="H630" s="2729"/>
      <c r="I630" s="2729"/>
      <c r="J630" s="2729"/>
      <c r="K630" s="2729"/>
      <c r="L630" s="2729"/>
      <c r="M630" s="2729"/>
      <c r="N630" s="1311"/>
    </row>
    <row r="631" spans="1:17" ht="12.75" hidden="1" customHeight="1">
      <c r="A631" s="88" t="s">
        <v>8690</v>
      </c>
      <c r="B631" s="778" t="s">
        <v>7480</v>
      </c>
      <c r="C631" s="1184"/>
      <c r="D631" s="1184"/>
      <c r="E631" s="1568"/>
      <c r="F631" s="1568"/>
      <c r="G631" s="1568"/>
      <c r="H631" s="1184"/>
      <c r="I631" s="1184"/>
      <c r="J631" s="1184"/>
      <c r="K631" s="1569"/>
      <c r="L631" s="1570"/>
      <c r="M631" s="1570"/>
      <c r="N631" s="1367"/>
    </row>
    <row r="632" spans="1:17" ht="12.75" hidden="1" customHeight="1">
      <c r="A632" s="88" t="s">
        <v>8690</v>
      </c>
      <c r="B632" s="693" t="s">
        <v>7481</v>
      </c>
      <c r="C632" s="1568"/>
      <c r="D632" s="1568"/>
      <c r="E632" s="1568"/>
      <c r="F632" s="1568"/>
      <c r="G632" s="1568"/>
      <c r="H632" s="1568"/>
      <c r="I632" s="1568"/>
      <c r="J632" s="1568"/>
      <c r="K632" s="1571"/>
      <c r="L632" s="1572"/>
      <c r="M632" s="1572"/>
      <c r="N632" s="1367"/>
    </row>
    <row r="633" spans="1:17" ht="12.75" hidden="1" customHeight="1">
      <c r="A633" s="604">
        <v>0</v>
      </c>
      <c r="B633" s="614" t="s">
        <v>8626</v>
      </c>
      <c r="C633" s="140" t="s">
        <v>7482</v>
      </c>
      <c r="D633" s="1467" t="s">
        <v>7483</v>
      </c>
      <c r="E633" s="1395" t="s">
        <v>7484</v>
      </c>
      <c r="F633" s="1395"/>
      <c r="G633" s="1502" t="s">
        <v>7485</v>
      </c>
      <c r="H633" s="139" t="s">
        <v>8173</v>
      </c>
      <c r="I633" s="1322">
        <v>20</v>
      </c>
      <c r="J633" s="1371" t="e">
        <f t="shared" ref="J633:J642" si="25">K633/I633</f>
        <v>#REF!</v>
      </c>
      <c r="K633" s="1396" t="e">
        <f>M633*#REF!+15</f>
        <v>#REF!</v>
      </c>
      <c r="L633" s="1396"/>
      <c r="M633" s="1461"/>
      <c r="N633" s="1359"/>
    </row>
    <row r="634" spans="1:17" ht="12.75" hidden="1" customHeight="1">
      <c r="A634" s="595">
        <v>0</v>
      </c>
      <c r="B634" s="593" t="s">
        <v>8626</v>
      </c>
      <c r="C634" s="1374" t="s">
        <v>7486</v>
      </c>
      <c r="D634" s="1380" t="s">
        <v>7487</v>
      </c>
      <c r="E634" s="1392" t="s">
        <v>7484</v>
      </c>
      <c r="F634" s="1392"/>
      <c r="G634" s="1397" t="s">
        <v>7488</v>
      </c>
      <c r="H634" s="1405" t="s">
        <v>8173</v>
      </c>
      <c r="I634" s="1381">
        <v>20</v>
      </c>
      <c r="J634" s="1378" t="e">
        <f t="shared" si="25"/>
        <v>#REF!</v>
      </c>
      <c r="K634" s="1396" t="e">
        <f>M634*#REF!+15</f>
        <v>#REF!</v>
      </c>
      <c r="L634" s="1382"/>
      <c r="M634" s="1383" t="e">
        <f>#REF!*#REF!*I634+1.5</f>
        <v>#REF!</v>
      </c>
      <c r="N634" s="1359"/>
    </row>
    <row r="635" spans="1:17" ht="12.75" hidden="1" customHeight="1">
      <c r="A635" s="600">
        <v>0</v>
      </c>
      <c r="B635" s="597" t="s">
        <v>8622</v>
      </c>
      <c r="C635" s="144" t="s">
        <v>7489</v>
      </c>
      <c r="D635" s="1388" t="s">
        <v>7490</v>
      </c>
      <c r="E635" s="1519" t="s">
        <v>7484</v>
      </c>
      <c r="F635" s="1519"/>
      <c r="G635" s="1506" t="s">
        <v>7491</v>
      </c>
      <c r="H635" s="143" t="s">
        <v>8173</v>
      </c>
      <c r="I635" s="1329">
        <v>20</v>
      </c>
      <c r="J635" s="1390" t="e">
        <f t="shared" si="25"/>
        <v>#REF!</v>
      </c>
      <c r="K635" s="1391" t="e">
        <f>#REF!*#REF!+15</f>
        <v>#REF!</v>
      </c>
      <c r="L635" s="1391"/>
      <c r="M635" s="1438"/>
      <c r="N635" s="1359"/>
    </row>
    <row r="636" spans="1:17" hidden="1">
      <c r="A636" s="136">
        <v>0</v>
      </c>
      <c r="B636" s="137" t="s">
        <v>8616</v>
      </c>
      <c r="C636" s="137" t="s">
        <v>7492</v>
      </c>
      <c r="D636" s="1439" t="s">
        <v>7493</v>
      </c>
      <c r="E636" s="1440"/>
      <c r="F636" s="1440"/>
      <c r="G636" s="136"/>
      <c r="H636" s="136" t="s">
        <v>8173</v>
      </c>
      <c r="I636" s="136">
        <v>25</v>
      </c>
      <c r="J636" s="1357" t="e">
        <f t="shared" si="25"/>
        <v>#REF!</v>
      </c>
      <c r="K636" s="1384" t="e">
        <f>#REF!*#REF!+15</f>
        <v>#REF!</v>
      </c>
      <c r="L636" s="1384"/>
      <c r="M636" s="1461"/>
      <c r="N636" s="1359"/>
    </row>
    <row r="637" spans="1:17">
      <c r="A637" s="136">
        <v>1</v>
      </c>
      <c r="B637" s="137" t="s">
        <v>8625</v>
      </c>
      <c r="C637" s="137" t="s">
        <v>7494</v>
      </c>
      <c r="D637" s="138" t="s">
        <v>7493</v>
      </c>
      <c r="E637" s="1439" t="s">
        <v>7495</v>
      </c>
      <c r="F637" s="1439" t="s">
        <v>7496</v>
      </c>
      <c r="G637" s="136"/>
      <c r="H637" s="136" t="s">
        <v>8173</v>
      </c>
      <c r="I637" s="136">
        <v>25</v>
      </c>
      <c r="J637" s="1390" t="e">
        <f>K637/I637</f>
        <v>#REF!</v>
      </c>
      <c r="K637" s="1384" t="e">
        <f>M637*#REF!</f>
        <v>#REF!</v>
      </c>
      <c r="L637" s="2224"/>
      <c r="M637" s="2136" t="e">
        <f>P637*#REF!+0.5</f>
        <v>#REF!</v>
      </c>
      <c r="N637" s="544"/>
      <c r="O637" s="1296">
        <v>24.23</v>
      </c>
      <c r="P637" s="261">
        <v>25.61</v>
      </c>
      <c r="Q637" s="1297">
        <v>26.17</v>
      </c>
    </row>
    <row r="638" spans="1:17" hidden="1">
      <c r="A638" s="136">
        <v>0</v>
      </c>
      <c r="B638" s="137" t="s">
        <v>8625</v>
      </c>
      <c r="C638" s="137" t="s">
        <v>7497</v>
      </c>
      <c r="D638" s="1385" t="s">
        <v>7498</v>
      </c>
      <c r="E638" s="1439" t="s">
        <v>7499</v>
      </c>
      <c r="F638" s="1354" t="s">
        <v>7500</v>
      </c>
      <c r="G638" s="136"/>
      <c r="H638" s="136" t="s">
        <v>8173</v>
      </c>
      <c r="I638" s="136">
        <v>20</v>
      </c>
      <c r="J638" s="1390" t="e">
        <f t="shared" si="25"/>
        <v>#REF!</v>
      </c>
      <c r="K638" s="1384" t="e">
        <f>M638*#REF!</f>
        <v>#REF!</v>
      </c>
      <c r="L638" s="1464"/>
      <c r="M638" s="609" t="e">
        <f>P638*#REF!+0.5</f>
        <v>#REF!</v>
      </c>
      <c r="N638" s="544"/>
      <c r="O638" s="1296">
        <v>9.4499999999999993</v>
      </c>
      <c r="P638" s="261">
        <v>9.9499999999999993</v>
      </c>
    </row>
    <row r="639" spans="1:17" ht="12.75" hidden="1" customHeight="1">
      <c r="A639" s="259">
        <v>0</v>
      </c>
      <c r="B639" s="256" t="s">
        <v>8626</v>
      </c>
      <c r="C639" s="137" t="s">
        <v>7501</v>
      </c>
      <c r="D639" s="1354" t="s">
        <v>7498</v>
      </c>
      <c r="E639" s="256" t="s">
        <v>7502</v>
      </c>
      <c r="F639" s="256" t="s">
        <v>7503</v>
      </c>
      <c r="G639" s="1520"/>
      <c r="H639" s="136" t="s">
        <v>8173</v>
      </c>
      <c r="I639" s="1319">
        <v>50</v>
      </c>
      <c r="J639" s="1357" t="e">
        <f t="shared" si="25"/>
        <v>#REF!</v>
      </c>
      <c r="K639" s="1384" t="e">
        <f>M639*#REF!</f>
        <v>#REF!</v>
      </c>
      <c r="L639" s="1382"/>
      <c r="M639" s="1383" t="e">
        <f>O639*#REF!*I639+1.5</f>
        <v>#REF!</v>
      </c>
      <c r="N639" s="1359"/>
      <c r="O639" s="1296">
        <v>0.36</v>
      </c>
    </row>
    <row r="640" spans="1:17" hidden="1">
      <c r="A640" s="259">
        <v>0</v>
      </c>
      <c r="B640" s="256" t="s">
        <v>8626</v>
      </c>
      <c r="C640" s="137" t="s">
        <v>7504</v>
      </c>
      <c r="D640" s="1354" t="s">
        <v>7498</v>
      </c>
      <c r="E640" s="256" t="s">
        <v>7505</v>
      </c>
      <c r="F640" s="256" t="s">
        <v>7503</v>
      </c>
      <c r="G640" s="1520" t="s">
        <v>7506</v>
      </c>
      <c r="H640" s="136" t="s">
        <v>8173</v>
      </c>
      <c r="I640" s="1319">
        <v>20</v>
      </c>
      <c r="J640" s="1357" t="e">
        <f t="shared" si="25"/>
        <v>#REF!</v>
      </c>
      <c r="K640" s="1384" t="e">
        <f>M640*#REF!</f>
        <v>#REF!</v>
      </c>
      <c r="L640" s="1384"/>
      <c r="M640" s="1358" t="e">
        <f>#REF!*#REF!*I640+1.5</f>
        <v>#REF!</v>
      </c>
      <c r="N640" s="1359"/>
    </row>
    <row r="641" spans="1:15" hidden="1">
      <c r="A641" s="259">
        <v>0</v>
      </c>
      <c r="B641" s="256" t="s">
        <v>8626</v>
      </c>
      <c r="C641" s="137" t="s">
        <v>7507</v>
      </c>
      <c r="D641" s="1354" t="s">
        <v>7508</v>
      </c>
      <c r="E641" s="256" t="s">
        <v>7509</v>
      </c>
      <c r="F641" s="256" t="s">
        <v>7510</v>
      </c>
      <c r="G641" s="1520"/>
      <c r="H641" s="136" t="s">
        <v>7511</v>
      </c>
      <c r="I641" s="1319">
        <v>50</v>
      </c>
      <c r="J641" s="1357" t="e">
        <f t="shared" si="25"/>
        <v>#REF!</v>
      </c>
      <c r="K641" s="1384" t="e">
        <f>M641*#REF!</f>
        <v>#REF!</v>
      </c>
      <c r="L641" s="1384"/>
      <c r="M641" s="1358" t="e">
        <f>O641*#REF!+1.5</f>
        <v>#REF!</v>
      </c>
      <c r="N641" s="1359"/>
      <c r="O641" s="1296">
        <v>24.45</v>
      </c>
    </row>
    <row r="642" spans="1:15" hidden="1">
      <c r="A642" s="259">
        <v>0</v>
      </c>
      <c r="B642" s="256" t="s">
        <v>8626</v>
      </c>
      <c r="C642" s="137" t="s">
        <v>7512</v>
      </c>
      <c r="D642" s="1354" t="s">
        <v>7508</v>
      </c>
      <c r="E642" s="256" t="s">
        <v>7513</v>
      </c>
      <c r="F642" s="256" t="s">
        <v>7514</v>
      </c>
      <c r="G642" s="1520"/>
      <c r="H642" s="136"/>
      <c r="I642" s="1319">
        <v>50</v>
      </c>
      <c r="J642" s="1357" t="e">
        <f t="shared" si="25"/>
        <v>#REF!</v>
      </c>
      <c r="K642" s="1384" t="e">
        <f>M642*#REF!</f>
        <v>#REF!</v>
      </c>
      <c r="L642" s="1384"/>
      <c r="M642" s="1358" t="e">
        <f>#REF!*I642*#REF!+1.5</f>
        <v>#REF!</v>
      </c>
      <c r="N642" s="1359"/>
    </row>
  </sheetData>
  <sheetProtection sort="0" autoFilter="0"/>
  <autoFilter ref="A1:B642">
    <filterColumn colId="0">
      <filters blank="1">
        <filter val="1"/>
        <filter val="sect"/>
        <filter val="subsect"/>
      </filters>
    </filterColumn>
  </autoFilter>
  <mergeCells count="33">
    <mergeCell ref="B13:M13"/>
    <mergeCell ref="B6:M6"/>
    <mergeCell ref="B7:M7"/>
    <mergeCell ref="B8:M8"/>
    <mergeCell ref="B11:M11"/>
    <mergeCell ref="B12:M12"/>
    <mergeCell ref="B44:M44"/>
    <mergeCell ref="B49:M49"/>
    <mergeCell ref="B155:M155"/>
    <mergeCell ref="B191:M191"/>
    <mergeCell ref="B50:M50"/>
    <mergeCell ref="B51:M51"/>
    <mergeCell ref="B105:M105"/>
    <mergeCell ref="B106:M106"/>
    <mergeCell ref="B250:M250"/>
    <mergeCell ref="B251:M251"/>
    <mergeCell ref="B107:M107"/>
    <mergeCell ref="B147:M147"/>
    <mergeCell ref="B148:M148"/>
    <mergeCell ref="B149:M149"/>
    <mergeCell ref="B153:M153"/>
    <mergeCell ref="B154:M154"/>
    <mergeCell ref="B192:M192"/>
    <mergeCell ref="B193:M193"/>
    <mergeCell ref="B428:M428"/>
    <mergeCell ref="B630:M630"/>
    <mergeCell ref="B252:M252"/>
    <mergeCell ref="B369:M369"/>
    <mergeCell ref="B370:M370"/>
    <mergeCell ref="B371:M371"/>
    <mergeCell ref="B391:M391"/>
    <mergeCell ref="B392:M392"/>
    <mergeCell ref="B393:M393"/>
  </mergeCells>
  <phoneticPr fontId="132" type="noConversion"/>
  <pageMargins left="0.59027777777777779" right="0.59027777777777779" top="0.59097222222222223" bottom="0.59097222222222223" header="0.31527777777777777" footer="0.31527777777777777"/>
  <pageSetup paperSize="9" firstPageNumber="57" orientation="portrait" useFirstPageNumber="1" horizontalDpi="300" verticalDpi="300" r:id="rId1"/>
  <headerFooter alignWithMargins="0">
    <oddHeader>&amp;C&amp;"Monotype Corsiva,Обычный"&amp;11ДІАМЕБ - Ваш партнер в лабораторній діагностиці !</oddHeader>
    <oddFooter>&amp;LЕкспрес-діагностика&amp;C- &amp;P -&amp;RЕкспрес-діагностика</oddFooter>
  </headerFooter>
  <rowBreaks count="3" manualBreakCount="3">
    <brk id="189" max="16383" man="1"/>
    <brk id="368" max="16383" man="1"/>
    <brk id="629" max="16383" man="1"/>
  </rowBreaks>
</worksheet>
</file>

<file path=xl/worksheets/sheet2.xml><?xml version="1.0" encoding="utf-8"?>
<worksheet xmlns="http://schemas.openxmlformats.org/spreadsheetml/2006/main" xmlns:r="http://schemas.openxmlformats.org/officeDocument/2006/relationships">
  <sheetPr codeName="Лист2"/>
  <dimension ref="A2"/>
  <sheetViews>
    <sheetView workbookViewId="0">
      <selection activeCell="H100" sqref="H100"/>
    </sheetView>
  </sheetViews>
  <sheetFormatPr defaultRowHeight="12.75"/>
  <sheetData>
    <row r="2" spans="1:1">
      <c r="A2" t="s">
        <v>9385</v>
      </c>
    </row>
  </sheetData>
  <sheetProtection sheet="1"/>
  <phoneticPr fontId="132" type="noConversion"/>
  <pageMargins left="0.75" right="0.75" top="1" bottom="1" header="0.51180555555555562" footer="0.51180555555555562"/>
  <pageSetup paperSize="9" firstPageNumber="0"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sheetPr>
    <tabColor rgb="FF00B0F0"/>
  </sheetPr>
  <dimension ref="A1:IK48"/>
  <sheetViews>
    <sheetView tabSelected="1" topLeftCell="C1" workbookViewId="0">
      <pane ySplit="3" topLeftCell="A4" activePane="bottomLeft" state="frozen"/>
      <selection activeCell="A6" sqref="A6:L6"/>
      <selection pane="bottomLeft" activeCell="C7" sqref="C7:J7"/>
    </sheetView>
  </sheetViews>
  <sheetFormatPr defaultColWidth="8.85546875" defaultRowHeight="13.5" outlineLevelCol="1"/>
  <cols>
    <col min="1" max="1" width="8.85546875" style="1289" hidden="1" customWidth="1" outlineLevel="1"/>
    <col min="2" max="2" width="12.42578125" style="1289" hidden="1" customWidth="1" outlineLevel="1"/>
    <col min="3" max="3" width="8.5703125" style="1290" customWidth="1" collapsed="1"/>
    <col min="4" max="4" width="11" style="1290" customWidth="1"/>
    <col min="5" max="5" width="42.85546875" style="1291" customWidth="1"/>
    <col min="6" max="6" width="32.5703125" style="1290" customWidth="1"/>
    <col min="7" max="7" width="34.140625" style="1290" customWidth="1"/>
    <col min="8" max="8" width="14.7109375" style="1289" customWidth="1"/>
    <col min="9" max="9" width="9.42578125" style="2578" bestFit="1" customWidth="1"/>
    <col min="10" max="10" width="9.140625" style="1289" customWidth="1"/>
    <col min="11" max="16" width="8.85546875" style="1297"/>
    <col min="17" max="17" width="0.85546875" style="1297" customWidth="1"/>
    <col min="18" max="16384" width="8.85546875" style="1297"/>
  </cols>
  <sheetData>
    <row r="1" spans="1:10" s="1308" customFormat="1" ht="33.75" customHeight="1">
      <c r="A1" s="75" t="s">
        <v>8669</v>
      </c>
      <c r="B1" s="75" t="s">
        <v>10721</v>
      </c>
      <c r="C1" s="2647" t="s">
        <v>8670</v>
      </c>
      <c r="D1" s="2654" t="s">
        <v>4736</v>
      </c>
      <c r="E1" s="296" t="s">
        <v>8672</v>
      </c>
      <c r="F1" s="297" t="s">
        <v>8673</v>
      </c>
      <c r="G1" s="297" t="s">
        <v>8674</v>
      </c>
      <c r="H1" s="1301" t="s">
        <v>10716</v>
      </c>
      <c r="I1" s="1301" t="s">
        <v>8161</v>
      </c>
      <c r="J1" s="1301" t="s">
        <v>7515</v>
      </c>
    </row>
    <row r="2" spans="1:10" s="1308" customFormat="1" ht="36.75" customHeight="1">
      <c r="A2" s="75" t="s">
        <v>8678</v>
      </c>
      <c r="B2" s="75"/>
      <c r="C2" s="2647" t="s">
        <v>8679</v>
      </c>
      <c r="D2" s="2654" t="s">
        <v>4736</v>
      </c>
      <c r="E2" s="296" t="s">
        <v>8672</v>
      </c>
      <c r="F2" s="297" t="s">
        <v>8673</v>
      </c>
      <c r="G2" s="297" t="s">
        <v>8674</v>
      </c>
      <c r="H2" s="1301" t="s">
        <v>10792</v>
      </c>
      <c r="I2" s="1301" t="s">
        <v>8161</v>
      </c>
      <c r="J2" s="2653" t="s">
        <v>5625</v>
      </c>
    </row>
    <row r="3" spans="1:10" s="1308" customFormat="1" ht="31.5" customHeight="1">
      <c r="A3" s="75" t="s">
        <v>8678</v>
      </c>
      <c r="B3" s="75"/>
      <c r="C3" s="2647" t="s">
        <v>8683</v>
      </c>
      <c r="D3" s="2654" t="s">
        <v>8684</v>
      </c>
      <c r="E3" s="296" t="s">
        <v>8672</v>
      </c>
      <c r="F3" s="297" t="s">
        <v>8673</v>
      </c>
      <c r="G3" s="297" t="s">
        <v>8674</v>
      </c>
      <c r="H3" s="1301" t="s">
        <v>10793</v>
      </c>
      <c r="I3" s="1301" t="s">
        <v>8166</v>
      </c>
      <c r="J3" s="2653" t="s">
        <v>5628</v>
      </c>
    </row>
    <row r="6" spans="1:10" ht="45.75">
      <c r="A6" s="309" t="s">
        <v>8688</v>
      </c>
      <c r="B6" s="874"/>
      <c r="C6" s="2742" t="s">
        <v>10791</v>
      </c>
      <c r="D6" s="2742"/>
      <c r="E6" s="2742"/>
      <c r="F6" s="2742"/>
      <c r="G6" s="2742"/>
      <c r="H6" s="2742"/>
      <c r="I6" s="2742"/>
      <c r="J6" s="2742"/>
    </row>
    <row r="7" spans="1:10" ht="45.75">
      <c r="A7" s="309" t="s">
        <v>8689</v>
      </c>
      <c r="B7" s="874"/>
      <c r="C7" s="2742" t="s">
        <v>10794</v>
      </c>
      <c r="D7" s="2742"/>
      <c r="E7" s="2742"/>
      <c r="F7" s="2742"/>
      <c r="G7" s="2742"/>
      <c r="H7" s="2742"/>
      <c r="I7" s="2742"/>
      <c r="J7" s="2742"/>
    </row>
    <row r="8" spans="1:10" ht="45.75">
      <c r="A8" s="309" t="s">
        <v>8689</v>
      </c>
      <c r="B8" s="874"/>
      <c r="C8" s="2742" t="s">
        <v>10795</v>
      </c>
      <c r="D8" s="2742"/>
      <c r="E8" s="2742"/>
      <c r="F8" s="2742"/>
      <c r="G8" s="2742"/>
      <c r="H8" s="2742"/>
      <c r="I8" s="2742"/>
      <c r="J8" s="2742"/>
    </row>
    <row r="10" spans="1:10" ht="14.25" thickBot="1">
      <c r="E10" s="1365"/>
      <c r="F10" s="1366"/>
      <c r="G10" s="1366"/>
    </row>
    <row r="11" spans="1:10" ht="24" customHeight="1" thickBot="1">
      <c r="A11" s="88" t="s">
        <v>8692</v>
      </c>
      <c r="B11" s="1245"/>
      <c r="C11" s="2733" t="s">
        <v>10788</v>
      </c>
      <c r="D11" s="2745"/>
      <c r="E11" s="2745"/>
      <c r="F11" s="2745"/>
      <c r="G11" s="2745"/>
      <c r="H11" s="2745"/>
      <c r="I11" s="2745"/>
      <c r="J11" s="2745"/>
    </row>
    <row r="12" spans="1:10" ht="23.25" customHeight="1">
      <c r="A12" s="88" t="s">
        <v>8690</v>
      </c>
      <c r="B12" s="88"/>
      <c r="C12" s="2747" t="s">
        <v>8169</v>
      </c>
      <c r="D12" s="2746"/>
      <c r="E12" s="2746"/>
      <c r="F12" s="2746"/>
      <c r="G12" s="2746"/>
      <c r="H12" s="2746"/>
      <c r="I12" s="2746"/>
      <c r="J12" s="2746"/>
    </row>
    <row r="13" spans="1:10" ht="23.25" customHeight="1">
      <c r="A13" s="88" t="s">
        <v>8690</v>
      </c>
      <c r="B13" s="88"/>
      <c r="C13" s="2743" t="s">
        <v>8170</v>
      </c>
      <c r="D13" s="2744"/>
      <c r="E13" s="2744"/>
      <c r="F13" s="2744"/>
      <c r="G13" s="2744"/>
      <c r="H13" s="2744"/>
      <c r="I13" s="2744"/>
      <c r="J13" s="2744"/>
    </row>
    <row r="14" spans="1:10" ht="44.25" customHeight="1">
      <c r="A14" s="2649">
        <v>1</v>
      </c>
      <c r="B14" s="2649">
        <v>1</v>
      </c>
      <c r="C14" s="2648" t="s">
        <v>8764</v>
      </c>
      <c r="D14" s="2650" t="s">
        <v>10780</v>
      </c>
      <c r="E14" s="2652" t="s">
        <v>10789</v>
      </c>
      <c r="F14" s="2656" t="s">
        <v>10796</v>
      </c>
      <c r="G14" s="2656" t="s">
        <v>10797</v>
      </c>
      <c r="H14" s="2132" t="s">
        <v>10456</v>
      </c>
      <c r="I14" s="2579" t="s">
        <v>8173</v>
      </c>
      <c r="J14" s="2649">
        <v>100</v>
      </c>
    </row>
    <row r="15" spans="1:10" ht="43.5" customHeight="1">
      <c r="A15" s="2649">
        <v>1</v>
      </c>
      <c r="B15" s="2649">
        <v>1</v>
      </c>
      <c r="C15" s="2648" t="s">
        <v>8764</v>
      </c>
      <c r="D15" s="2650" t="s">
        <v>10781</v>
      </c>
      <c r="E15" s="2652" t="s">
        <v>10790</v>
      </c>
      <c r="F15" s="2652" t="s">
        <v>10798</v>
      </c>
      <c r="G15" s="2656" t="s">
        <v>10799</v>
      </c>
      <c r="H15" s="2132" t="s">
        <v>10456</v>
      </c>
      <c r="I15" s="2579" t="s">
        <v>8173</v>
      </c>
      <c r="J15" s="2649">
        <v>100</v>
      </c>
    </row>
    <row r="16" spans="1:10">
      <c r="A16" s="2649">
        <v>1</v>
      </c>
      <c r="B16" s="2649">
        <v>1</v>
      </c>
      <c r="C16" s="2648" t="s">
        <v>8764</v>
      </c>
      <c r="D16" s="2650" t="s">
        <v>10782</v>
      </c>
      <c r="E16" s="2652" t="s">
        <v>10787</v>
      </c>
      <c r="F16" s="2655" t="s">
        <v>10801</v>
      </c>
      <c r="G16" s="2655" t="s">
        <v>10800</v>
      </c>
      <c r="H16" s="2132" t="s">
        <v>10456</v>
      </c>
      <c r="I16" s="2651" t="s">
        <v>10786</v>
      </c>
      <c r="J16" s="2649">
        <v>3</v>
      </c>
    </row>
    <row r="17" spans="1:245">
      <c r="A17" s="2649">
        <v>1</v>
      </c>
      <c r="B17" s="2649">
        <v>1</v>
      </c>
      <c r="C17" s="2648" t="s">
        <v>8764</v>
      </c>
      <c r="D17" s="2650" t="s">
        <v>10783</v>
      </c>
      <c r="E17" s="2652" t="s">
        <v>8629</v>
      </c>
      <c r="F17" s="2655" t="s">
        <v>7170</v>
      </c>
      <c r="G17" s="2655" t="s">
        <v>7136</v>
      </c>
      <c r="H17" s="2132"/>
      <c r="I17" s="2651"/>
      <c r="J17" s="2649"/>
    </row>
    <row r="18" spans="1:245">
      <c r="A18" s="2649">
        <v>1</v>
      </c>
      <c r="B18" s="2649">
        <v>1</v>
      </c>
      <c r="C18" s="2648" t="s">
        <v>8764</v>
      </c>
      <c r="D18" s="2650" t="s">
        <v>10784</v>
      </c>
      <c r="E18" s="2652" t="s">
        <v>8629</v>
      </c>
      <c r="F18" s="1560" t="s">
        <v>7170</v>
      </c>
      <c r="G18" s="2655" t="s">
        <v>7136</v>
      </c>
      <c r="H18" s="2132"/>
      <c r="I18" s="2651"/>
      <c r="J18" s="2649"/>
    </row>
    <row r="19" spans="1:245">
      <c r="A19" s="2649">
        <v>1</v>
      </c>
      <c r="B19" s="2649">
        <v>1</v>
      </c>
      <c r="C19" s="2648" t="s">
        <v>8764</v>
      </c>
      <c r="D19" s="2650" t="s">
        <v>10785</v>
      </c>
      <c r="E19" s="2652" t="s">
        <v>8629</v>
      </c>
      <c r="F19" s="2655" t="s">
        <v>7170</v>
      </c>
      <c r="G19" s="2655" t="s">
        <v>7136</v>
      </c>
      <c r="H19" s="2132"/>
      <c r="I19" s="2651"/>
      <c r="J19" s="2649"/>
    </row>
    <row r="20" spans="1:245" ht="12.6" customHeight="1"/>
    <row r="21" spans="1:245" ht="12.6" customHeight="1" thickBot="1"/>
    <row r="22" spans="1:245" ht="24" thickBot="1">
      <c r="A22" s="88" t="s">
        <v>8692</v>
      </c>
      <c r="B22" s="1245"/>
      <c r="C22" s="2733" t="s">
        <v>8563</v>
      </c>
      <c r="D22" s="2745"/>
      <c r="E22" s="2745"/>
      <c r="F22" s="2745"/>
      <c r="G22" s="2745"/>
      <c r="H22" s="2745"/>
      <c r="I22" s="2745"/>
      <c r="J22" s="2745"/>
    </row>
    <row r="23" spans="1:245" ht="23.25">
      <c r="A23" s="88" t="s">
        <v>8690</v>
      </c>
      <c r="B23" s="1245"/>
      <c r="C23" s="2746" t="s">
        <v>10802</v>
      </c>
      <c r="D23" s="2746"/>
      <c r="E23" s="2746"/>
      <c r="F23" s="2746"/>
      <c r="G23" s="2746"/>
      <c r="H23" s="2746"/>
      <c r="I23" s="2746"/>
      <c r="J23" s="2746"/>
    </row>
    <row r="24" spans="1:245" ht="23.25">
      <c r="A24" s="88" t="s">
        <v>8690</v>
      </c>
      <c r="B24" s="1245"/>
      <c r="C24" s="2744" t="s">
        <v>10803</v>
      </c>
      <c r="D24" s="2744"/>
      <c r="E24" s="2744"/>
      <c r="F24" s="2744"/>
      <c r="G24" s="2744"/>
      <c r="H24" s="2744"/>
      <c r="I24" s="2744"/>
      <c r="J24" s="2744"/>
    </row>
    <row r="25" spans="1:245" ht="40.5">
      <c r="A25" s="2273">
        <v>1</v>
      </c>
      <c r="B25" s="2273">
        <v>1</v>
      </c>
      <c r="C25" s="2272" t="s">
        <v>8625</v>
      </c>
      <c r="D25" s="2255" t="s">
        <v>8204</v>
      </c>
      <c r="E25" s="2311" t="s">
        <v>10731</v>
      </c>
      <c r="F25" s="2294" t="s">
        <v>8206</v>
      </c>
      <c r="G25" s="2311" t="s">
        <v>8207</v>
      </c>
      <c r="H25" s="2132" t="s">
        <v>10456</v>
      </c>
      <c r="I25" s="2579" t="s">
        <v>8173</v>
      </c>
      <c r="J25" s="2132">
        <v>100</v>
      </c>
      <c r="HW25" s="261"/>
      <c r="HX25" s="261"/>
      <c r="HY25" s="261"/>
      <c r="HZ25" s="261"/>
      <c r="IA25" s="261"/>
      <c r="IB25" s="261"/>
      <c r="IC25" s="261"/>
      <c r="ID25" s="261"/>
      <c r="IE25" s="261"/>
      <c r="IF25" s="261"/>
      <c r="IG25" s="261"/>
      <c r="IH25" s="261"/>
      <c r="II25" s="261"/>
      <c r="IJ25" s="261"/>
      <c r="IK25" s="261"/>
    </row>
    <row r="26" spans="1:245" ht="27" hidden="1">
      <c r="A26" s="2273">
        <v>0</v>
      </c>
      <c r="B26" s="2273">
        <v>1</v>
      </c>
      <c r="C26" s="2272" t="s">
        <v>8625</v>
      </c>
      <c r="D26" s="2255" t="s">
        <v>10446</v>
      </c>
      <c r="E26" s="2311" t="s">
        <v>10703</v>
      </c>
      <c r="F26" s="2130" t="s">
        <v>10445</v>
      </c>
      <c r="G26" s="2313"/>
      <c r="H26" s="2132" t="s">
        <v>10456</v>
      </c>
      <c r="I26" s="2132" t="s">
        <v>8173</v>
      </c>
      <c r="J26" s="2132"/>
      <c r="HW26" s="261"/>
      <c r="HX26" s="261"/>
      <c r="HY26" s="261"/>
      <c r="HZ26" s="261"/>
      <c r="IA26" s="261"/>
      <c r="IB26" s="261"/>
      <c r="IC26" s="261"/>
      <c r="ID26" s="261"/>
      <c r="IE26" s="261"/>
      <c r="IF26" s="261"/>
      <c r="IG26" s="261"/>
      <c r="IH26" s="261"/>
      <c r="II26" s="261"/>
      <c r="IJ26" s="261"/>
      <c r="IK26" s="261"/>
    </row>
    <row r="27" spans="1:245" ht="27" hidden="1">
      <c r="A27" s="2273">
        <v>0</v>
      </c>
      <c r="B27" s="2273">
        <v>1</v>
      </c>
      <c r="C27" s="2272" t="s">
        <v>8625</v>
      </c>
      <c r="D27" s="2255" t="s">
        <v>10444</v>
      </c>
      <c r="E27" s="2311" t="s">
        <v>10699</v>
      </c>
      <c r="F27" s="2130" t="s">
        <v>10443</v>
      </c>
      <c r="G27" s="2313"/>
      <c r="H27" s="2132" t="s">
        <v>10456</v>
      </c>
      <c r="I27" s="2132" t="s">
        <v>8173</v>
      </c>
      <c r="J27" s="2132"/>
      <c r="HW27" s="261"/>
      <c r="HX27" s="261"/>
      <c r="HY27" s="261"/>
      <c r="HZ27" s="261"/>
      <c r="IA27" s="261"/>
      <c r="IB27" s="261"/>
      <c r="IC27" s="261"/>
      <c r="ID27" s="261"/>
      <c r="IE27" s="261"/>
      <c r="IF27" s="261"/>
      <c r="IG27" s="261"/>
      <c r="IH27" s="261"/>
      <c r="II27" s="261"/>
      <c r="IJ27" s="261"/>
      <c r="IK27" s="261"/>
    </row>
    <row r="28" spans="1:245" ht="40.5">
      <c r="A28" s="2273">
        <v>1</v>
      </c>
      <c r="B28" s="2273">
        <v>1</v>
      </c>
      <c r="C28" s="2272" t="s">
        <v>8625</v>
      </c>
      <c r="D28" s="2255" t="s">
        <v>10442</v>
      </c>
      <c r="E28" s="2130" t="s">
        <v>10730</v>
      </c>
      <c r="F28" s="2294" t="s">
        <v>10778</v>
      </c>
      <c r="G28" s="2311" t="s">
        <v>10779</v>
      </c>
      <c r="H28" s="2132" t="s">
        <v>10456</v>
      </c>
      <c r="I28" s="2579" t="s">
        <v>8173</v>
      </c>
      <c r="J28" s="2132">
        <v>100</v>
      </c>
      <c r="HW28" s="261"/>
      <c r="HX28" s="261"/>
      <c r="HY28" s="261"/>
      <c r="HZ28" s="261"/>
      <c r="IA28" s="261"/>
      <c r="IB28" s="261"/>
      <c r="IC28" s="261"/>
      <c r="ID28" s="261"/>
      <c r="IE28" s="261"/>
      <c r="IF28" s="261"/>
      <c r="IG28" s="261"/>
      <c r="IH28" s="261"/>
      <c r="II28" s="261"/>
      <c r="IJ28" s="261"/>
      <c r="IK28" s="261"/>
    </row>
    <row r="29" spans="1:245" ht="40.5" hidden="1">
      <c r="A29" s="2273">
        <v>0</v>
      </c>
      <c r="B29" s="2273">
        <v>1</v>
      </c>
      <c r="C29" s="2272" t="s">
        <v>8625</v>
      </c>
      <c r="D29" s="2255" t="s">
        <v>10440</v>
      </c>
      <c r="E29" s="2130" t="s">
        <v>10701</v>
      </c>
      <c r="F29" s="2130" t="s">
        <v>10439</v>
      </c>
      <c r="G29" s="2313"/>
      <c r="H29" s="2132" t="s">
        <v>10456</v>
      </c>
      <c r="I29" s="2132" t="s">
        <v>8173</v>
      </c>
      <c r="J29" s="2132"/>
      <c r="HW29" s="261"/>
      <c r="HX29" s="261"/>
      <c r="HY29" s="261"/>
      <c r="HZ29" s="261"/>
      <c r="IA29" s="261"/>
      <c r="IB29" s="261"/>
      <c r="IC29" s="261"/>
      <c r="ID29" s="261"/>
      <c r="IE29" s="261"/>
      <c r="IF29" s="261"/>
      <c r="IG29" s="261"/>
      <c r="IH29" s="261"/>
      <c r="II29" s="261"/>
      <c r="IJ29" s="261"/>
      <c r="IK29" s="261"/>
    </row>
    <row r="30" spans="1:245" ht="27" hidden="1">
      <c r="A30" s="2273">
        <v>0</v>
      </c>
      <c r="B30" s="2273">
        <v>1</v>
      </c>
      <c r="C30" s="2272" t="s">
        <v>8625</v>
      </c>
      <c r="D30" s="2255" t="s">
        <v>10438</v>
      </c>
      <c r="E30" s="2130" t="s">
        <v>10702</v>
      </c>
      <c r="F30" s="2130" t="s">
        <v>10437</v>
      </c>
      <c r="G30" s="2313"/>
      <c r="H30" s="2132" t="s">
        <v>10456</v>
      </c>
      <c r="I30" s="2132" t="s">
        <v>8173</v>
      </c>
      <c r="J30" s="2132">
        <v>100</v>
      </c>
      <c r="HW30" s="261"/>
      <c r="HX30" s="261"/>
      <c r="HY30" s="261"/>
      <c r="HZ30" s="261"/>
      <c r="IA30" s="261"/>
      <c r="IB30" s="261"/>
      <c r="IC30" s="261"/>
      <c r="ID30" s="261"/>
      <c r="IE30" s="261"/>
      <c r="IF30" s="261"/>
      <c r="IG30" s="261"/>
      <c r="IH30" s="261"/>
      <c r="II30" s="261"/>
      <c r="IJ30" s="261"/>
      <c r="IK30" s="261"/>
    </row>
    <row r="31" spans="1:245" ht="27" hidden="1">
      <c r="A31" s="2273">
        <v>0</v>
      </c>
      <c r="B31" s="2273">
        <v>1</v>
      </c>
      <c r="C31" s="2272" t="s">
        <v>8625</v>
      </c>
      <c r="D31" s="2255" t="s">
        <v>10444</v>
      </c>
      <c r="E31" s="2311" t="s">
        <v>10699</v>
      </c>
      <c r="F31" s="2132" t="s">
        <v>10456</v>
      </c>
      <c r="G31" s="2132" t="s">
        <v>8173</v>
      </c>
      <c r="H31" s="2132" t="s">
        <v>10456</v>
      </c>
      <c r="I31" s="2132" t="s">
        <v>8173</v>
      </c>
      <c r="J31" s="1297"/>
      <c r="HW31" s="261"/>
      <c r="HX31" s="261"/>
      <c r="HY31" s="261"/>
      <c r="HZ31" s="261"/>
      <c r="IA31" s="261"/>
      <c r="IB31" s="261"/>
      <c r="IC31" s="261"/>
      <c r="ID31" s="261"/>
      <c r="IE31" s="261"/>
      <c r="IF31" s="261"/>
      <c r="IG31" s="261"/>
      <c r="IH31" s="261"/>
      <c r="II31" s="261"/>
      <c r="IJ31" s="261"/>
      <c r="IK31" s="261"/>
    </row>
    <row r="32" spans="1:245" ht="33.75" customHeight="1">
      <c r="A32" s="2273">
        <v>1</v>
      </c>
      <c r="B32" s="2273">
        <v>1</v>
      </c>
      <c r="C32" s="2272" t="s">
        <v>8625</v>
      </c>
      <c r="D32" s="2255" t="s">
        <v>10448</v>
      </c>
      <c r="E32" s="2130" t="s">
        <v>10729</v>
      </c>
      <c r="F32" s="2294" t="s">
        <v>10776</v>
      </c>
      <c r="G32" s="2311" t="s">
        <v>10777</v>
      </c>
      <c r="H32" s="2132" t="s">
        <v>10456</v>
      </c>
      <c r="I32" s="2579" t="s">
        <v>8173</v>
      </c>
      <c r="J32" s="2132">
        <v>100</v>
      </c>
      <c r="HW32" s="261"/>
      <c r="HX32" s="261"/>
      <c r="HY32" s="261"/>
      <c r="HZ32" s="261"/>
      <c r="IA32" s="261"/>
      <c r="IB32" s="261"/>
      <c r="IC32" s="261"/>
      <c r="ID32" s="261"/>
      <c r="IE32" s="261"/>
      <c r="IF32" s="261"/>
      <c r="IG32" s="261"/>
      <c r="IH32" s="261"/>
      <c r="II32" s="261"/>
      <c r="IJ32" s="261"/>
      <c r="IK32" s="261"/>
    </row>
    <row r="33" spans="1:245" ht="51.75" hidden="1">
      <c r="A33" s="600">
        <v>0</v>
      </c>
      <c r="B33" s="600"/>
      <c r="C33" s="597" t="s">
        <v>8625</v>
      </c>
      <c r="D33" s="1327">
        <v>0</v>
      </c>
      <c r="E33" s="94" t="s">
        <v>8209</v>
      </c>
      <c r="F33" s="1408" t="s">
        <v>8210</v>
      </c>
      <c r="G33" s="2309" t="s">
        <v>6633</v>
      </c>
      <c r="H33" s="1329"/>
      <c r="I33" s="1329" t="s">
        <v>8173</v>
      </c>
      <c r="J33" s="1329">
        <v>100</v>
      </c>
      <c r="HW33" s="261"/>
      <c r="HX33" s="261"/>
      <c r="HY33" s="261"/>
      <c r="HZ33" s="261"/>
      <c r="IA33" s="261"/>
      <c r="IB33" s="261"/>
      <c r="IC33" s="261"/>
      <c r="ID33" s="261"/>
      <c r="IE33" s="261"/>
      <c r="IF33" s="261"/>
      <c r="IG33" s="261"/>
      <c r="IH33" s="261"/>
      <c r="II33" s="261"/>
      <c r="IJ33" s="261"/>
      <c r="IK33" s="261"/>
    </row>
    <row r="34" spans="1:245" ht="39" hidden="1">
      <c r="A34" s="600">
        <v>0</v>
      </c>
      <c r="B34" s="600"/>
      <c r="C34" s="597" t="s">
        <v>8622</v>
      </c>
      <c r="D34" s="1327" t="s">
        <v>6634</v>
      </c>
      <c r="E34" s="612" t="s">
        <v>6635</v>
      </c>
      <c r="F34" s="1331" t="s">
        <v>6636</v>
      </c>
      <c r="G34" s="805" t="s">
        <v>6637</v>
      </c>
      <c r="H34" s="1332"/>
      <c r="I34" s="1329" t="s">
        <v>8173</v>
      </c>
      <c r="J34" s="1329">
        <v>100</v>
      </c>
      <c r="HW34" s="261"/>
      <c r="HX34" s="261"/>
      <c r="HY34" s="261"/>
      <c r="HZ34" s="261"/>
      <c r="IA34" s="261"/>
      <c r="IB34" s="261"/>
      <c r="IC34" s="261"/>
      <c r="ID34" s="261"/>
      <c r="IE34" s="261"/>
      <c r="IF34" s="261"/>
      <c r="IG34" s="261"/>
      <c r="IH34" s="261"/>
      <c r="II34" s="261"/>
      <c r="IJ34" s="261"/>
      <c r="IK34" s="261"/>
    </row>
    <row r="35" spans="1:245" ht="38.25" hidden="1">
      <c r="A35" s="600">
        <v>0</v>
      </c>
      <c r="B35" s="600"/>
      <c r="C35" s="597" t="s">
        <v>8616</v>
      </c>
      <c r="D35" s="1327" t="s">
        <v>6638</v>
      </c>
      <c r="E35" s="612" t="s">
        <v>6639</v>
      </c>
      <c r="F35" s="1334" t="s">
        <v>6640</v>
      </c>
      <c r="G35" s="1334" t="s">
        <v>6641</v>
      </c>
      <c r="H35" s="1335"/>
      <c r="I35" s="1329" t="s">
        <v>8173</v>
      </c>
      <c r="J35" s="1329">
        <v>100</v>
      </c>
      <c r="HW35" s="261"/>
      <c r="HX35" s="261"/>
      <c r="HY35" s="261"/>
      <c r="HZ35" s="261"/>
      <c r="IA35" s="261"/>
      <c r="IB35" s="261"/>
      <c r="IC35" s="261"/>
      <c r="ID35" s="261"/>
      <c r="IE35" s="261"/>
      <c r="IF35" s="261"/>
      <c r="IG35" s="261"/>
      <c r="IH35" s="261"/>
      <c r="II35" s="261"/>
      <c r="IJ35" s="261"/>
      <c r="IK35" s="261"/>
    </row>
    <row r="36" spans="1:245" ht="25.5" hidden="1">
      <c r="A36" s="600">
        <v>0</v>
      </c>
      <c r="B36" s="595"/>
      <c r="C36" s="1337" t="s">
        <v>8616</v>
      </c>
      <c r="D36" s="1338" t="s">
        <v>6642</v>
      </c>
      <c r="E36" s="1339" t="s">
        <v>6643</v>
      </c>
      <c r="F36" s="1340"/>
      <c r="G36" s="1340"/>
      <c r="H36" s="1342"/>
      <c r="I36" s="1342" t="s">
        <v>8173</v>
      </c>
      <c r="J36" s="1342">
        <v>100</v>
      </c>
      <c r="HW36" s="261"/>
      <c r="HX36" s="261"/>
      <c r="HY36" s="261"/>
      <c r="HZ36" s="261"/>
      <c r="IA36" s="261"/>
      <c r="IB36" s="261"/>
      <c r="IC36" s="261"/>
      <c r="ID36" s="261"/>
      <c r="IE36" s="261"/>
      <c r="IF36" s="261"/>
      <c r="IG36" s="261"/>
      <c r="IH36" s="261"/>
      <c r="II36" s="261"/>
      <c r="IJ36" s="261"/>
      <c r="IK36" s="261"/>
    </row>
    <row r="37" spans="1:245" s="261" customFormat="1" hidden="1">
      <c r="A37" s="259">
        <v>0</v>
      </c>
      <c r="B37" s="259"/>
      <c r="C37" s="256" t="s">
        <v>8622</v>
      </c>
      <c r="D37" s="1317" t="s">
        <v>6644</v>
      </c>
      <c r="E37" s="258" t="s">
        <v>6645</v>
      </c>
      <c r="F37" s="1318" t="s">
        <v>6646</v>
      </c>
      <c r="G37" s="1318"/>
      <c r="H37" s="1319"/>
      <c r="I37" s="1319" t="s">
        <v>8173</v>
      </c>
      <c r="J37" s="1319">
        <v>25</v>
      </c>
    </row>
    <row r="38" spans="1:245" s="261" customFormat="1" hidden="1">
      <c r="A38" s="259">
        <v>0</v>
      </c>
      <c r="B38" s="259"/>
      <c r="C38" s="256" t="s">
        <v>8622</v>
      </c>
      <c r="D38" s="1317" t="s">
        <v>8487</v>
      </c>
      <c r="E38" s="258" t="s">
        <v>6647</v>
      </c>
      <c r="F38" s="1318" t="s">
        <v>6648</v>
      </c>
      <c r="G38" s="1318"/>
      <c r="H38" s="1319"/>
      <c r="I38" s="1319"/>
      <c r="J38" s="1319">
        <v>60</v>
      </c>
    </row>
    <row r="39" spans="1:245" s="261" customFormat="1" hidden="1">
      <c r="A39" s="259">
        <v>0</v>
      </c>
      <c r="B39" s="259"/>
      <c r="C39" s="256" t="s">
        <v>8622</v>
      </c>
      <c r="D39" s="1317" t="s">
        <v>8484</v>
      </c>
      <c r="E39" s="258" t="s">
        <v>6649</v>
      </c>
      <c r="F39" s="1318" t="s">
        <v>6650</v>
      </c>
      <c r="G39" s="1318"/>
      <c r="H39" s="1319"/>
      <c r="I39" s="1319"/>
      <c r="J39" s="1319">
        <v>240</v>
      </c>
    </row>
    <row r="40" spans="1:245" s="261" customFormat="1" hidden="1">
      <c r="A40" s="259">
        <v>0</v>
      </c>
      <c r="B40" s="259"/>
      <c r="C40" s="256" t="s">
        <v>8622</v>
      </c>
      <c r="D40" s="1317" t="s">
        <v>8491</v>
      </c>
      <c r="E40" s="258" t="s">
        <v>6651</v>
      </c>
      <c r="F40" s="1318" t="s">
        <v>6652</v>
      </c>
      <c r="G40" s="1318"/>
      <c r="H40" s="1319"/>
      <c r="I40" s="1319"/>
      <c r="J40" s="1319">
        <v>60</v>
      </c>
    </row>
    <row r="41" spans="1:245" s="261" customFormat="1" hidden="1">
      <c r="A41" s="259">
        <v>0</v>
      </c>
      <c r="B41" s="604"/>
      <c r="C41" s="614" t="s">
        <v>8622</v>
      </c>
      <c r="D41" s="1321" t="s">
        <v>8489</v>
      </c>
      <c r="E41" s="207" t="s">
        <v>6653</v>
      </c>
      <c r="F41" s="1345" t="s">
        <v>6654</v>
      </c>
      <c r="G41" s="1345"/>
      <c r="H41" s="1322"/>
      <c r="I41" s="1322"/>
      <c r="J41" s="1322">
        <v>240</v>
      </c>
    </row>
    <row r="42" spans="1:245" s="261" customFormat="1" hidden="1">
      <c r="A42" s="259">
        <v>0</v>
      </c>
      <c r="B42" s="259"/>
      <c r="C42" s="256" t="s">
        <v>8622</v>
      </c>
      <c r="D42" s="1317" t="s">
        <v>8495</v>
      </c>
      <c r="E42" s="258" t="s">
        <v>6655</v>
      </c>
      <c r="F42" s="1318" t="s">
        <v>6656</v>
      </c>
      <c r="G42" s="1318" t="s">
        <v>6657</v>
      </c>
      <c r="H42" s="1319"/>
      <c r="I42" s="1319"/>
      <c r="J42" s="1319">
        <v>60</v>
      </c>
    </row>
    <row r="43" spans="1:245" s="261" customFormat="1" hidden="1">
      <c r="A43" s="259">
        <v>0</v>
      </c>
      <c r="B43" s="600"/>
      <c r="C43" s="597" t="s">
        <v>8622</v>
      </c>
      <c r="D43" s="1327" t="s">
        <v>8493</v>
      </c>
      <c r="E43" s="598" t="s">
        <v>6658</v>
      </c>
      <c r="F43" s="1346" t="s">
        <v>6659</v>
      </c>
      <c r="G43" s="1346"/>
      <c r="H43" s="1329"/>
      <c r="I43" s="1329"/>
      <c r="J43" s="1329">
        <v>240</v>
      </c>
    </row>
    <row r="44" spans="1:245" s="293" customFormat="1" hidden="1">
      <c r="A44" s="259">
        <v>0</v>
      </c>
      <c r="B44" s="259"/>
      <c r="C44" s="401" t="s">
        <v>8622</v>
      </c>
      <c r="D44" s="466" t="s">
        <v>8479</v>
      </c>
      <c r="E44" s="1347" t="s">
        <v>6660</v>
      </c>
      <c r="F44" s="442"/>
      <c r="G44" s="442"/>
      <c r="H44" s="442"/>
      <c r="I44" s="392"/>
      <c r="J44" s="392">
        <v>60</v>
      </c>
      <c r="K44" s="656"/>
      <c r="L44" s="656"/>
      <c r="M44" s="656"/>
    </row>
    <row r="45" spans="1:245" s="293" customFormat="1" hidden="1">
      <c r="A45" s="259">
        <v>0</v>
      </c>
      <c r="B45" s="259"/>
      <c r="C45" s="401" t="s">
        <v>8622</v>
      </c>
      <c r="D45" s="466" t="s">
        <v>8482</v>
      </c>
      <c r="E45" s="1347" t="s">
        <v>6661</v>
      </c>
      <c r="F45" s="442"/>
      <c r="G45" s="442"/>
      <c r="H45" s="442"/>
      <c r="I45" s="392"/>
      <c r="J45" s="392">
        <v>60</v>
      </c>
      <c r="K45" s="656"/>
      <c r="L45" s="656"/>
      <c r="M45" s="656"/>
    </row>
    <row r="46" spans="1:245" hidden="1">
      <c r="A46" s="136">
        <v>0</v>
      </c>
      <c r="B46" s="136"/>
      <c r="C46" s="137" t="s">
        <v>8616</v>
      </c>
      <c r="D46" s="1353" t="s">
        <v>6663</v>
      </c>
      <c r="E46" s="1354" t="s">
        <v>6664</v>
      </c>
      <c r="F46" s="1355"/>
      <c r="G46" s="1355"/>
      <c r="H46" s="1356"/>
      <c r="I46" s="1319" t="s">
        <v>8173</v>
      </c>
      <c r="J46" s="1356">
        <v>25</v>
      </c>
    </row>
    <row r="47" spans="1:245" hidden="1">
      <c r="A47" s="139">
        <v>0</v>
      </c>
      <c r="B47" s="139"/>
      <c r="C47" s="140" t="s">
        <v>8616</v>
      </c>
      <c r="D47" s="1368" t="s">
        <v>6666</v>
      </c>
      <c r="E47" s="1467" t="s">
        <v>6664</v>
      </c>
      <c r="F47" s="2308"/>
      <c r="G47" s="2308"/>
      <c r="H47" s="1370"/>
      <c r="I47" s="1322" t="s">
        <v>8173</v>
      </c>
      <c r="J47" s="1370">
        <v>50</v>
      </c>
    </row>
    <row r="48" spans="1:245" s="261" customFormat="1">
      <c r="A48" s="2273">
        <v>1</v>
      </c>
      <c r="B48" s="2273">
        <v>1</v>
      </c>
      <c r="C48" s="2272" t="s">
        <v>8625</v>
      </c>
      <c r="D48" s="2255">
        <v>798001</v>
      </c>
      <c r="E48" s="2130" t="s">
        <v>10436</v>
      </c>
      <c r="F48" s="2130" t="s">
        <v>10435</v>
      </c>
      <c r="G48" s="2293" t="s">
        <v>10775</v>
      </c>
      <c r="H48" s="2132" t="s">
        <v>10456</v>
      </c>
      <c r="I48" s="2579" t="s">
        <v>8173</v>
      </c>
      <c r="J48" s="2132">
        <v>1</v>
      </c>
      <c r="HW48" s="1297"/>
      <c r="HX48" s="1297"/>
      <c r="HY48" s="1297"/>
      <c r="HZ48" s="1297"/>
      <c r="IA48" s="1297"/>
      <c r="IB48" s="1297"/>
      <c r="IC48" s="1297"/>
      <c r="ID48" s="1297"/>
      <c r="IE48" s="1297"/>
      <c r="IF48" s="1297"/>
      <c r="IG48" s="1297"/>
      <c r="IH48" s="1297"/>
      <c r="II48" s="1297"/>
      <c r="IJ48" s="1297"/>
      <c r="IK48" s="1297"/>
    </row>
  </sheetData>
  <sheetProtection sort="0" autoFilter="0"/>
  <autoFilter ref="A1:J19">
    <filterColumn colId="0"/>
    <filterColumn colId="1"/>
  </autoFilter>
  <mergeCells count="9">
    <mergeCell ref="C13:J13"/>
    <mergeCell ref="C22:J22"/>
    <mergeCell ref="C23:J23"/>
    <mergeCell ref="C24:J24"/>
    <mergeCell ref="C6:J6"/>
    <mergeCell ref="C7:J7"/>
    <mergeCell ref="C8:J8"/>
    <mergeCell ref="C11:J11"/>
    <mergeCell ref="C12:J12"/>
  </mergeCells>
  <pageMargins left="0.59027777777777779" right="0.59027777777777779" top="0.59097222222222223" bottom="0.59097222222222223" header="0.31527777777777777" footer="0.31527777777777777"/>
  <pageSetup paperSize="9" firstPageNumber="57" orientation="portrait" useFirstPageNumber="1" horizontalDpi="300" verticalDpi="300" r:id="rId1"/>
  <headerFooter alignWithMargins="0">
    <oddHeader>&amp;C&amp;"Monotype Corsiva,Обычный"&amp;11ДІАМЕБ - Ваш партнер в лабораторній діагностиці !</oddHeader>
    <oddFooter>&amp;LЕкспрес-діагностика&amp;C- &amp;P -&amp;RЕкспрес-діагностика</oddFooter>
  </headerFooter>
</worksheet>
</file>

<file path=xl/worksheets/sheet21.xml><?xml version="1.0" encoding="utf-8"?>
<worksheet xmlns="http://schemas.openxmlformats.org/spreadsheetml/2006/main" xmlns:r="http://schemas.openxmlformats.org/officeDocument/2006/relationships">
  <sheetPr filterMode="1"/>
  <dimension ref="A1:U240"/>
  <sheetViews>
    <sheetView zoomScale="85" zoomScaleNormal="85" workbookViewId="0">
      <pane ySplit="1" topLeftCell="A2" activePane="bottomLeft" state="frozen"/>
      <selection activeCell="A85" sqref="A85:IV85"/>
      <selection pane="bottomLeft" activeCell="G28" sqref="G28"/>
    </sheetView>
  </sheetViews>
  <sheetFormatPr defaultColWidth="9.140625" defaultRowHeight="15" outlineLevelCol="1"/>
  <cols>
    <col min="1" max="1" width="8.42578125" style="2513" bestFit="1" customWidth="1" outlineLevel="1"/>
    <col min="2" max="2" width="14.140625" style="2513" customWidth="1" outlineLevel="1"/>
    <col min="3" max="3" width="7.5703125" style="2513" bestFit="1" customWidth="1"/>
    <col min="4" max="4" width="13.85546875" style="2513" bestFit="1" customWidth="1"/>
    <col min="5" max="5" width="44" style="2513" customWidth="1"/>
    <col min="6" max="6" width="34.85546875" style="2513" customWidth="1" outlineLevel="1"/>
    <col min="7" max="7" width="47" style="2513" customWidth="1" outlineLevel="1"/>
    <col min="8" max="8" width="10.5703125" style="2513" hidden="1" customWidth="1" outlineLevel="1"/>
    <col min="9" max="9" width="12.140625" style="2513" hidden="1" customWidth="1" outlineLevel="1"/>
    <col min="10" max="10" width="6.85546875" style="2513" hidden="1" customWidth="1" outlineLevel="1"/>
    <col min="11" max="11" width="8.85546875" style="2513" hidden="1" customWidth="1" outlineLevel="1"/>
    <col min="12" max="12" width="18.140625" style="2513" bestFit="1" customWidth="1" collapsed="1"/>
    <col min="13" max="13" width="10.85546875" style="2513" bestFit="1" customWidth="1"/>
    <col min="14" max="15" width="8.85546875" style="2513" bestFit="1" customWidth="1"/>
    <col min="16" max="16" width="9.140625" style="2513" customWidth="1"/>
    <col min="17" max="17" width="17" style="2513" customWidth="1"/>
    <col min="18" max="20" width="9.140625" style="2513" customWidth="1"/>
    <col min="21" max="21" width="9.140625" customWidth="1"/>
    <col min="22" max="16384" width="9.140625" style="2513"/>
  </cols>
  <sheetData>
    <row r="1" spans="1:21" ht="31.5">
      <c r="A1" s="2566" t="s">
        <v>8669</v>
      </c>
      <c r="B1" s="2458" t="s">
        <v>10721</v>
      </c>
      <c r="C1" s="2420" t="s">
        <v>8670</v>
      </c>
      <c r="D1" s="2419" t="s">
        <v>8671</v>
      </c>
      <c r="E1" s="2553" t="s">
        <v>8672</v>
      </c>
      <c r="F1" s="2552" t="s">
        <v>8673</v>
      </c>
      <c r="G1" s="2552" t="s">
        <v>8674</v>
      </c>
      <c r="H1" s="2550" t="s">
        <v>9315</v>
      </c>
      <c r="I1" s="2550" t="s">
        <v>9316</v>
      </c>
      <c r="J1" s="2551" t="s">
        <v>9317</v>
      </c>
      <c r="K1" s="2551" t="s">
        <v>9318</v>
      </c>
      <c r="L1" s="2550" t="s">
        <v>9319</v>
      </c>
      <c r="M1" s="2549" t="s">
        <v>9320</v>
      </c>
      <c r="N1" s="2549" t="s">
        <v>9321</v>
      </c>
      <c r="O1" s="2548" t="s">
        <v>9322</v>
      </c>
      <c r="P1" s="2547"/>
      <c r="Q1" s="2411" t="s">
        <v>10043</v>
      </c>
      <c r="U1" s="2513"/>
    </row>
    <row r="2" spans="1:21" s="2569" customFormat="1" ht="16.5">
      <c r="A2" s="2546"/>
      <c r="B2" s="2546"/>
      <c r="C2" s="2559"/>
      <c r="D2" s="2560"/>
      <c r="E2" s="2561"/>
      <c r="F2" s="2562"/>
      <c r="G2" s="2562"/>
      <c r="H2" s="2563"/>
      <c r="I2" s="2563"/>
      <c r="J2" s="2546"/>
      <c r="K2" s="2546"/>
      <c r="L2" s="2563"/>
      <c r="M2" s="2564"/>
      <c r="N2" s="2564"/>
      <c r="O2" s="2565"/>
      <c r="P2" s="2567"/>
      <c r="Q2" s="2568"/>
    </row>
    <row r="3" spans="1:21" s="2569" customFormat="1" ht="16.5">
      <c r="A3" s="2546"/>
      <c r="B3" s="2459"/>
      <c r="C3" s="2570"/>
      <c r="D3" s="2571"/>
      <c r="E3" s="2572"/>
      <c r="F3" s="2573"/>
      <c r="G3" s="2573"/>
      <c r="H3" s="2563"/>
      <c r="I3" s="2563"/>
      <c r="J3" s="2546"/>
      <c r="K3" s="2546"/>
      <c r="L3" s="2563"/>
      <c r="M3" s="2574"/>
      <c r="N3" s="2575"/>
      <c r="O3" s="2576"/>
      <c r="P3" s="2567"/>
      <c r="Q3" s="2577" t="s">
        <v>10042</v>
      </c>
      <c r="S3" s="2569" t="s">
        <v>10720</v>
      </c>
      <c r="T3" s="2569">
        <v>1.75</v>
      </c>
    </row>
    <row r="4" spans="1:21" ht="16.5">
      <c r="A4" s="2373">
        <v>1</v>
      </c>
      <c r="B4" s="2459">
        <v>1</v>
      </c>
      <c r="C4" s="2383" t="s">
        <v>8620</v>
      </c>
      <c r="D4" s="2382" t="s">
        <v>9806</v>
      </c>
      <c r="E4" s="2381" t="s">
        <v>10045</v>
      </c>
      <c r="F4" s="2380" t="s">
        <v>658</v>
      </c>
      <c r="G4" s="2379" t="s">
        <v>9962</v>
      </c>
      <c r="H4" s="2376"/>
      <c r="I4" s="2376"/>
      <c r="J4" s="2376"/>
      <c r="K4" s="2376"/>
      <c r="L4" s="2393" t="s">
        <v>9747</v>
      </c>
      <c r="M4" s="2378">
        <f t="shared" ref="M4:M34" si="0">N4*T$4</f>
        <v>628.23599999999999</v>
      </c>
      <c r="N4" s="2377">
        <f t="shared" ref="N4:N35" si="1">(Q4*T$3)+((Q4*T$3)*0.2)</f>
        <v>75.599999999999994</v>
      </c>
      <c r="O4" s="2376"/>
      <c r="P4" s="2373"/>
      <c r="Q4" s="2397">
        <v>36</v>
      </c>
      <c r="S4" s="2513" t="s">
        <v>10719</v>
      </c>
      <c r="T4" s="2513">
        <v>8.31</v>
      </c>
      <c r="U4" s="2513"/>
    </row>
    <row r="5" spans="1:21" ht="16.5">
      <c r="A5" s="2373">
        <v>1</v>
      </c>
      <c r="B5" s="2459">
        <v>1</v>
      </c>
      <c r="C5" s="2383" t="s">
        <v>8620</v>
      </c>
      <c r="D5" s="2382" t="s">
        <v>9807</v>
      </c>
      <c r="E5" s="2381" t="s">
        <v>10045</v>
      </c>
      <c r="F5" s="2380" t="s">
        <v>658</v>
      </c>
      <c r="G5" s="2379" t="s">
        <v>9962</v>
      </c>
      <c r="H5" s="2376"/>
      <c r="I5" s="2376"/>
      <c r="J5" s="2376"/>
      <c r="K5" s="2376"/>
      <c r="L5" s="2393" t="s">
        <v>9748</v>
      </c>
      <c r="M5" s="2378">
        <f t="shared" si="0"/>
        <v>1151.7660000000001</v>
      </c>
      <c r="N5" s="2377">
        <f t="shared" si="1"/>
        <v>138.6</v>
      </c>
      <c r="O5" s="2376"/>
      <c r="P5" s="2373"/>
      <c r="Q5" s="2397">
        <v>66</v>
      </c>
      <c r="U5" s="2513"/>
    </row>
    <row r="6" spans="1:21" ht="16.5">
      <c r="A6" s="2373">
        <v>1</v>
      </c>
      <c r="B6" s="2459">
        <v>1</v>
      </c>
      <c r="C6" s="2383" t="s">
        <v>8620</v>
      </c>
      <c r="D6" s="2382" t="s">
        <v>9808</v>
      </c>
      <c r="E6" s="2381" t="s">
        <v>10046</v>
      </c>
      <c r="F6" s="2380" t="s">
        <v>9338</v>
      </c>
      <c r="G6" s="2379" t="s">
        <v>9963</v>
      </c>
      <c r="H6" s="2376"/>
      <c r="I6" s="2376"/>
      <c r="J6" s="2376"/>
      <c r="K6" s="2376"/>
      <c r="L6" s="2393" t="s">
        <v>9747</v>
      </c>
      <c r="M6" s="2378">
        <f t="shared" si="0"/>
        <v>628.23599999999999</v>
      </c>
      <c r="N6" s="2377">
        <f t="shared" si="1"/>
        <v>75.599999999999994</v>
      </c>
      <c r="O6" s="2376"/>
      <c r="P6" s="2373"/>
      <c r="Q6" s="2397">
        <v>36</v>
      </c>
      <c r="U6" s="2513"/>
    </row>
    <row r="7" spans="1:21" ht="16.5">
      <c r="A7" s="2373">
        <v>1</v>
      </c>
      <c r="B7" s="2459">
        <v>1</v>
      </c>
      <c r="C7" s="2383" t="s">
        <v>8620</v>
      </c>
      <c r="D7" s="2382" t="s">
        <v>9809</v>
      </c>
      <c r="E7" s="2381" t="s">
        <v>10046</v>
      </c>
      <c r="F7" s="2380" t="s">
        <v>9338</v>
      </c>
      <c r="G7" s="2379" t="s">
        <v>9963</v>
      </c>
      <c r="H7" s="2376"/>
      <c r="I7" s="2376"/>
      <c r="J7" s="2376"/>
      <c r="K7" s="2376"/>
      <c r="L7" s="2393" t="s">
        <v>9748</v>
      </c>
      <c r="M7" s="2378">
        <f t="shared" si="0"/>
        <v>1151.7660000000001</v>
      </c>
      <c r="N7" s="2377">
        <f t="shared" si="1"/>
        <v>138.6</v>
      </c>
      <c r="O7" s="2376"/>
      <c r="P7" s="2373"/>
      <c r="Q7" s="2397">
        <v>66</v>
      </c>
      <c r="U7" s="2513"/>
    </row>
    <row r="8" spans="1:21" ht="16.5">
      <c r="A8" s="2373">
        <v>1</v>
      </c>
      <c r="B8" s="2459">
        <v>1</v>
      </c>
      <c r="C8" s="2383" t="s">
        <v>8620</v>
      </c>
      <c r="D8" s="2382" t="s">
        <v>9810</v>
      </c>
      <c r="E8" s="2381" t="s">
        <v>10047</v>
      </c>
      <c r="F8" s="2380" t="s">
        <v>9343</v>
      </c>
      <c r="G8" s="2379" t="s">
        <v>9964</v>
      </c>
      <c r="H8" s="2376"/>
      <c r="I8" s="2376"/>
      <c r="J8" s="2376"/>
      <c r="K8" s="2376"/>
      <c r="L8" s="2393" t="s">
        <v>9747</v>
      </c>
      <c r="M8" s="2378">
        <f t="shared" si="0"/>
        <v>628.23599999999999</v>
      </c>
      <c r="N8" s="2377">
        <f t="shared" si="1"/>
        <v>75.599999999999994</v>
      </c>
      <c r="O8" s="2376"/>
      <c r="P8" s="2373"/>
      <c r="Q8" s="2397">
        <v>36</v>
      </c>
      <c r="U8" s="2513"/>
    </row>
    <row r="9" spans="1:21" ht="16.5">
      <c r="A9" s="2373">
        <v>1</v>
      </c>
      <c r="B9" s="2459">
        <v>1</v>
      </c>
      <c r="C9" s="2545" t="s">
        <v>8620</v>
      </c>
      <c r="D9" s="2544" t="s">
        <v>9811</v>
      </c>
      <c r="E9" s="2543" t="s">
        <v>10047</v>
      </c>
      <c r="F9" s="2542" t="s">
        <v>9343</v>
      </c>
      <c r="G9" s="2541" t="s">
        <v>9964</v>
      </c>
      <c r="H9" s="2537"/>
      <c r="I9" s="2537"/>
      <c r="J9" s="2537"/>
      <c r="K9" s="2537"/>
      <c r="L9" s="2540" t="s">
        <v>9748</v>
      </c>
      <c r="M9" s="2539">
        <f t="shared" si="0"/>
        <v>1151.7660000000001</v>
      </c>
      <c r="N9" s="2538">
        <f t="shared" si="1"/>
        <v>138.6</v>
      </c>
      <c r="O9" s="2537"/>
      <c r="P9" s="2373"/>
      <c r="Q9" s="2397">
        <v>66</v>
      </c>
      <c r="U9" s="2513"/>
    </row>
    <row r="10" spans="1:21" ht="16.5">
      <c r="A10" s="2373">
        <v>1</v>
      </c>
      <c r="B10" s="2459">
        <v>1</v>
      </c>
      <c r="C10" s="2536" t="s">
        <v>8620</v>
      </c>
      <c r="D10" s="2535" t="s">
        <v>9812</v>
      </c>
      <c r="E10" s="2534" t="s">
        <v>10048</v>
      </c>
      <c r="F10" s="2533" t="s">
        <v>6385</v>
      </c>
      <c r="G10" s="2532" t="s">
        <v>9965</v>
      </c>
      <c r="H10" s="2528"/>
      <c r="I10" s="2528"/>
      <c r="J10" s="2528"/>
      <c r="K10" s="2528"/>
      <c r="L10" s="2531" t="s">
        <v>9747</v>
      </c>
      <c r="M10" s="2530">
        <f t="shared" si="0"/>
        <v>628.23599999999999</v>
      </c>
      <c r="N10" s="2529">
        <f t="shared" si="1"/>
        <v>75.599999999999994</v>
      </c>
      <c r="O10" s="2528"/>
      <c r="P10" s="2373"/>
      <c r="Q10" s="2397">
        <v>36</v>
      </c>
      <c r="U10" s="2513"/>
    </row>
    <row r="11" spans="1:21" ht="16.5">
      <c r="A11" s="2373">
        <v>1</v>
      </c>
      <c r="B11" s="2459">
        <v>1</v>
      </c>
      <c r="C11" s="2383" t="s">
        <v>8620</v>
      </c>
      <c r="D11" s="2382" t="s">
        <v>9813</v>
      </c>
      <c r="E11" s="2381" t="s">
        <v>10048</v>
      </c>
      <c r="F11" s="2380" t="s">
        <v>6385</v>
      </c>
      <c r="G11" s="2379" t="s">
        <v>9965</v>
      </c>
      <c r="H11" s="2376"/>
      <c r="I11" s="2376"/>
      <c r="J11" s="2376"/>
      <c r="K11" s="2376"/>
      <c r="L11" s="2393" t="s">
        <v>9748</v>
      </c>
      <c r="M11" s="2378">
        <f t="shared" si="0"/>
        <v>1151.7660000000001</v>
      </c>
      <c r="N11" s="2377">
        <f t="shared" si="1"/>
        <v>138.6</v>
      </c>
      <c r="O11" s="2376"/>
      <c r="P11" s="2373"/>
      <c r="Q11" s="2397">
        <v>66</v>
      </c>
      <c r="U11" s="2513"/>
    </row>
    <row r="12" spans="1:21" ht="16.5">
      <c r="A12" s="2373">
        <v>1</v>
      </c>
      <c r="B12" s="2459">
        <v>1</v>
      </c>
      <c r="C12" s="2383" t="s">
        <v>8620</v>
      </c>
      <c r="D12" s="2382" t="s">
        <v>9814</v>
      </c>
      <c r="E12" s="2381" t="s">
        <v>10049</v>
      </c>
      <c r="F12" s="2380" t="s">
        <v>6386</v>
      </c>
      <c r="G12" s="2379" t="s">
        <v>9966</v>
      </c>
      <c r="H12" s="2376"/>
      <c r="I12" s="2376"/>
      <c r="J12" s="2376"/>
      <c r="K12" s="2376"/>
      <c r="L12" s="2393" t="s">
        <v>9747</v>
      </c>
      <c r="M12" s="2378">
        <f t="shared" si="0"/>
        <v>628.23599999999999</v>
      </c>
      <c r="N12" s="2377">
        <f t="shared" si="1"/>
        <v>75.599999999999994</v>
      </c>
      <c r="O12" s="2376"/>
      <c r="P12" s="2373"/>
      <c r="Q12" s="2397">
        <v>36</v>
      </c>
      <c r="U12" s="2513"/>
    </row>
    <row r="13" spans="1:21" ht="16.5">
      <c r="A13" s="2373">
        <v>1</v>
      </c>
      <c r="B13" s="2459">
        <v>1</v>
      </c>
      <c r="C13" s="2383" t="s">
        <v>8620</v>
      </c>
      <c r="D13" s="2382" t="s">
        <v>9815</v>
      </c>
      <c r="E13" s="2381" t="s">
        <v>10049</v>
      </c>
      <c r="F13" s="2380" t="s">
        <v>6386</v>
      </c>
      <c r="G13" s="2379" t="s">
        <v>9966</v>
      </c>
      <c r="H13" s="2376"/>
      <c r="I13" s="2376"/>
      <c r="J13" s="2376"/>
      <c r="K13" s="2376"/>
      <c r="L13" s="2393" t="s">
        <v>9748</v>
      </c>
      <c r="M13" s="2378">
        <f t="shared" si="0"/>
        <v>1151.7660000000001</v>
      </c>
      <c r="N13" s="2377">
        <f t="shared" si="1"/>
        <v>138.6</v>
      </c>
      <c r="O13" s="2376"/>
      <c r="P13" s="2373"/>
      <c r="Q13" s="2397">
        <v>66</v>
      </c>
      <c r="U13" s="2513"/>
    </row>
    <row r="14" spans="1:21" ht="16.5">
      <c r="A14" s="2373">
        <v>1</v>
      </c>
      <c r="B14" s="2459">
        <v>1</v>
      </c>
      <c r="C14" s="2383" t="s">
        <v>8620</v>
      </c>
      <c r="D14" s="2382" t="s">
        <v>9816</v>
      </c>
      <c r="E14" s="2381" t="s">
        <v>10050</v>
      </c>
      <c r="F14" s="2380" t="s">
        <v>6387</v>
      </c>
      <c r="G14" s="2379" t="s">
        <v>9967</v>
      </c>
      <c r="H14" s="2376"/>
      <c r="I14" s="2376"/>
      <c r="J14" s="2376"/>
      <c r="K14" s="2376"/>
      <c r="L14" s="2393" t="s">
        <v>9747</v>
      </c>
      <c r="M14" s="2378">
        <f t="shared" si="0"/>
        <v>628.23599999999999</v>
      </c>
      <c r="N14" s="2377">
        <f t="shared" si="1"/>
        <v>75.599999999999994</v>
      </c>
      <c r="O14" s="2376"/>
      <c r="P14" s="2373"/>
      <c r="Q14" s="2397">
        <v>36</v>
      </c>
      <c r="U14" s="2513"/>
    </row>
    <row r="15" spans="1:21" ht="16.5">
      <c r="A15" s="2373">
        <v>1</v>
      </c>
      <c r="B15" s="2459">
        <v>1</v>
      </c>
      <c r="C15" s="2383" t="s">
        <v>8620</v>
      </c>
      <c r="D15" s="2382" t="s">
        <v>9817</v>
      </c>
      <c r="E15" s="2381" t="s">
        <v>10050</v>
      </c>
      <c r="F15" s="2380" t="s">
        <v>6387</v>
      </c>
      <c r="G15" s="2379" t="s">
        <v>9967</v>
      </c>
      <c r="H15" s="2376"/>
      <c r="I15" s="2376"/>
      <c r="J15" s="2376"/>
      <c r="K15" s="2376"/>
      <c r="L15" s="2393" t="s">
        <v>9748</v>
      </c>
      <c r="M15" s="2378">
        <f t="shared" si="0"/>
        <v>1151.7660000000001</v>
      </c>
      <c r="N15" s="2377">
        <f t="shared" si="1"/>
        <v>138.6</v>
      </c>
      <c r="O15" s="2376"/>
      <c r="P15" s="2373"/>
      <c r="Q15" s="2397">
        <v>66</v>
      </c>
      <c r="U15" s="2513"/>
    </row>
    <row r="16" spans="1:21" ht="16.5">
      <c r="A16" s="2373">
        <v>1</v>
      </c>
      <c r="B16" s="2459">
        <v>1</v>
      </c>
      <c r="C16" s="2383" t="s">
        <v>8620</v>
      </c>
      <c r="D16" s="2382" t="s">
        <v>9818</v>
      </c>
      <c r="E16" s="2381" t="s">
        <v>10051</v>
      </c>
      <c r="F16" s="2380" t="s">
        <v>6388</v>
      </c>
      <c r="G16" s="2379" t="s">
        <v>9968</v>
      </c>
      <c r="H16" s="2376"/>
      <c r="I16" s="2376"/>
      <c r="J16" s="2376"/>
      <c r="K16" s="2376"/>
      <c r="L16" s="2393" t="s">
        <v>9747</v>
      </c>
      <c r="M16" s="2378">
        <f t="shared" si="0"/>
        <v>628.23599999999999</v>
      </c>
      <c r="N16" s="2377">
        <f t="shared" si="1"/>
        <v>75.599999999999994</v>
      </c>
      <c r="O16" s="2376"/>
      <c r="P16" s="2373"/>
      <c r="Q16" s="2397">
        <v>36</v>
      </c>
      <c r="U16" s="2513"/>
    </row>
    <row r="17" spans="1:21" ht="16.5">
      <c r="A17" s="2373">
        <v>1</v>
      </c>
      <c r="B17" s="2459">
        <v>1</v>
      </c>
      <c r="C17" s="2383" t="s">
        <v>8620</v>
      </c>
      <c r="D17" s="2382" t="s">
        <v>9819</v>
      </c>
      <c r="E17" s="2381" t="s">
        <v>10051</v>
      </c>
      <c r="F17" s="2380" t="s">
        <v>6388</v>
      </c>
      <c r="G17" s="2379" t="s">
        <v>9968</v>
      </c>
      <c r="H17" s="2376"/>
      <c r="I17" s="2376"/>
      <c r="J17" s="2376"/>
      <c r="K17" s="2376"/>
      <c r="L17" s="2393" t="s">
        <v>9748</v>
      </c>
      <c r="M17" s="2378">
        <f t="shared" si="0"/>
        <v>1151.7660000000001</v>
      </c>
      <c r="N17" s="2377">
        <f t="shared" si="1"/>
        <v>138.6</v>
      </c>
      <c r="O17" s="2376"/>
      <c r="P17" s="2373"/>
      <c r="Q17" s="2397">
        <v>66</v>
      </c>
      <c r="U17" s="2513"/>
    </row>
    <row r="18" spans="1:21" ht="16.5">
      <c r="A18" s="2373">
        <v>1</v>
      </c>
      <c r="B18" s="2459">
        <v>1</v>
      </c>
      <c r="C18" s="2383" t="s">
        <v>8620</v>
      </c>
      <c r="D18" s="2382" t="s">
        <v>9820</v>
      </c>
      <c r="E18" s="2381" t="s">
        <v>10052</v>
      </c>
      <c r="F18" s="2380" t="s">
        <v>9717</v>
      </c>
      <c r="G18" s="2379" t="s">
        <v>9969</v>
      </c>
      <c r="H18" s="2376"/>
      <c r="I18" s="2376"/>
      <c r="J18" s="2376"/>
      <c r="K18" s="2376"/>
      <c r="L18" s="2393" t="s">
        <v>9747</v>
      </c>
      <c r="M18" s="2378">
        <f t="shared" si="0"/>
        <v>628.23599999999999</v>
      </c>
      <c r="N18" s="2377">
        <f t="shared" si="1"/>
        <v>75.599999999999994</v>
      </c>
      <c r="O18" s="2376"/>
      <c r="P18" s="2373"/>
      <c r="Q18" s="2397">
        <v>36</v>
      </c>
      <c r="U18" s="2513"/>
    </row>
    <row r="19" spans="1:21" ht="16.5">
      <c r="A19" s="2373">
        <v>1</v>
      </c>
      <c r="B19" s="2459">
        <v>1</v>
      </c>
      <c r="C19" s="2383" t="s">
        <v>8620</v>
      </c>
      <c r="D19" s="2382" t="s">
        <v>9821</v>
      </c>
      <c r="E19" s="2381" t="s">
        <v>10052</v>
      </c>
      <c r="F19" s="2380" t="s">
        <v>9717</v>
      </c>
      <c r="G19" s="2379" t="s">
        <v>9969</v>
      </c>
      <c r="H19" s="2376"/>
      <c r="I19" s="2376"/>
      <c r="J19" s="2376"/>
      <c r="K19" s="2376"/>
      <c r="L19" s="2393" t="s">
        <v>9748</v>
      </c>
      <c r="M19" s="2378">
        <f t="shared" si="0"/>
        <v>1151.7660000000001</v>
      </c>
      <c r="N19" s="2377">
        <f t="shared" si="1"/>
        <v>138.6</v>
      </c>
      <c r="O19" s="2376"/>
      <c r="P19" s="2373"/>
      <c r="Q19" s="2397">
        <v>66</v>
      </c>
      <c r="U19" s="2513"/>
    </row>
    <row r="20" spans="1:21" ht="33">
      <c r="A20" s="2373">
        <v>1</v>
      </c>
      <c r="B20" s="2459">
        <v>1</v>
      </c>
      <c r="C20" s="2383" t="s">
        <v>8620</v>
      </c>
      <c r="D20" s="2382" t="s">
        <v>9822</v>
      </c>
      <c r="E20" s="2381" t="s">
        <v>10106</v>
      </c>
      <c r="F20" s="2380" t="s">
        <v>659</v>
      </c>
      <c r="G20" s="2379" t="s">
        <v>9982</v>
      </c>
      <c r="H20" s="2376"/>
      <c r="I20" s="2376"/>
      <c r="J20" s="2376"/>
      <c r="K20" s="2376"/>
      <c r="L20" s="2393" t="s">
        <v>9747</v>
      </c>
      <c r="M20" s="2378">
        <f t="shared" si="0"/>
        <v>628.23599999999999</v>
      </c>
      <c r="N20" s="2377">
        <f t="shared" si="1"/>
        <v>75.599999999999994</v>
      </c>
      <c r="O20" s="2376"/>
      <c r="P20" s="2373"/>
      <c r="Q20" s="2397">
        <v>36</v>
      </c>
      <c r="U20" s="2513"/>
    </row>
    <row r="21" spans="1:21" ht="33">
      <c r="A21" s="2373">
        <v>1</v>
      </c>
      <c r="B21" s="2459">
        <v>1</v>
      </c>
      <c r="C21" s="2383" t="s">
        <v>8620</v>
      </c>
      <c r="D21" s="2382" t="s">
        <v>9823</v>
      </c>
      <c r="E21" s="2381" t="s">
        <v>10106</v>
      </c>
      <c r="F21" s="2380" t="s">
        <v>659</v>
      </c>
      <c r="G21" s="2379" t="s">
        <v>9982</v>
      </c>
      <c r="H21" s="2376"/>
      <c r="I21" s="2376"/>
      <c r="J21" s="2376"/>
      <c r="K21" s="2376"/>
      <c r="L21" s="2393" t="s">
        <v>9748</v>
      </c>
      <c r="M21" s="2378">
        <f t="shared" si="0"/>
        <v>1151.7660000000001</v>
      </c>
      <c r="N21" s="2377">
        <f t="shared" si="1"/>
        <v>138.6</v>
      </c>
      <c r="O21" s="2376"/>
      <c r="P21" s="2373"/>
      <c r="Q21" s="2397">
        <v>66</v>
      </c>
      <c r="U21" s="2513"/>
    </row>
    <row r="22" spans="1:21" ht="16.5">
      <c r="A22" s="2373">
        <v>1</v>
      </c>
      <c r="B22" s="2459">
        <v>1</v>
      </c>
      <c r="C22" s="2383" t="s">
        <v>8620</v>
      </c>
      <c r="D22" s="2382" t="s">
        <v>9824</v>
      </c>
      <c r="E22" s="2381" t="s">
        <v>10107</v>
      </c>
      <c r="F22" s="2380" t="s">
        <v>3460</v>
      </c>
      <c r="G22" s="2379" t="s">
        <v>9970</v>
      </c>
      <c r="H22" s="2376"/>
      <c r="I22" s="2376"/>
      <c r="J22" s="2376"/>
      <c r="K22" s="2376"/>
      <c r="L22" s="2393" t="s">
        <v>9747</v>
      </c>
      <c r="M22" s="2378">
        <f t="shared" si="0"/>
        <v>628.23599999999999</v>
      </c>
      <c r="N22" s="2377">
        <f t="shared" si="1"/>
        <v>75.599999999999994</v>
      </c>
      <c r="O22" s="2376"/>
      <c r="P22" s="2373"/>
      <c r="Q22" s="2397">
        <v>36</v>
      </c>
      <c r="U22" s="2513"/>
    </row>
    <row r="23" spans="1:21" ht="16.5">
      <c r="A23" s="2373">
        <v>1</v>
      </c>
      <c r="B23" s="2459">
        <v>1</v>
      </c>
      <c r="C23" s="2383" t="s">
        <v>8620</v>
      </c>
      <c r="D23" s="2382" t="s">
        <v>9825</v>
      </c>
      <c r="E23" s="2381" t="s">
        <v>10107</v>
      </c>
      <c r="F23" s="2380" t="s">
        <v>3460</v>
      </c>
      <c r="G23" s="2379" t="s">
        <v>9970</v>
      </c>
      <c r="H23" s="2376"/>
      <c r="I23" s="2376"/>
      <c r="J23" s="2376"/>
      <c r="K23" s="2376"/>
      <c r="L23" s="2393" t="s">
        <v>9748</v>
      </c>
      <c r="M23" s="2378">
        <f t="shared" si="0"/>
        <v>1151.7660000000001</v>
      </c>
      <c r="N23" s="2377">
        <f t="shared" si="1"/>
        <v>138.6</v>
      </c>
      <c r="O23" s="2376"/>
      <c r="P23" s="2373"/>
      <c r="Q23" s="2397">
        <v>66</v>
      </c>
      <c r="U23" s="2513"/>
    </row>
    <row r="24" spans="1:21" ht="16.5">
      <c r="A24" s="2373">
        <v>1</v>
      </c>
      <c r="B24" s="2459">
        <v>1</v>
      </c>
      <c r="C24" s="2383" t="s">
        <v>8620</v>
      </c>
      <c r="D24" s="2382" t="s">
        <v>9826</v>
      </c>
      <c r="E24" s="2379" t="s">
        <v>10053</v>
      </c>
      <c r="F24" s="2380" t="s">
        <v>9718</v>
      </c>
      <c r="G24" s="2379" t="s">
        <v>9971</v>
      </c>
      <c r="H24" s="2376"/>
      <c r="I24" s="2376"/>
      <c r="J24" s="2376"/>
      <c r="K24" s="2376"/>
      <c r="L24" s="2393" t="s">
        <v>9747</v>
      </c>
      <c r="M24" s="2378">
        <f t="shared" si="0"/>
        <v>628.23599999999999</v>
      </c>
      <c r="N24" s="2377">
        <f t="shared" si="1"/>
        <v>75.599999999999994</v>
      </c>
      <c r="O24" s="2376"/>
      <c r="P24" s="2373"/>
      <c r="Q24" s="2397">
        <v>36</v>
      </c>
      <c r="U24" s="2513"/>
    </row>
    <row r="25" spans="1:21" ht="16.5">
      <c r="A25" s="2373">
        <v>1</v>
      </c>
      <c r="B25" s="2459">
        <v>1</v>
      </c>
      <c r="C25" s="2383" t="s">
        <v>8620</v>
      </c>
      <c r="D25" s="2382" t="s">
        <v>9827</v>
      </c>
      <c r="E25" s="2379" t="s">
        <v>10053</v>
      </c>
      <c r="F25" s="2380" t="s">
        <v>9718</v>
      </c>
      <c r="G25" s="2379" t="s">
        <v>9971</v>
      </c>
      <c r="H25" s="2376"/>
      <c r="I25" s="2376"/>
      <c r="J25" s="2376"/>
      <c r="K25" s="2376"/>
      <c r="L25" s="2393" t="s">
        <v>9748</v>
      </c>
      <c r="M25" s="2378">
        <f t="shared" si="0"/>
        <v>1151.7660000000001</v>
      </c>
      <c r="N25" s="2377">
        <f t="shared" si="1"/>
        <v>138.6</v>
      </c>
      <c r="O25" s="2376"/>
      <c r="P25" s="2373"/>
      <c r="Q25" s="2397">
        <v>66</v>
      </c>
      <c r="U25" s="2513"/>
    </row>
    <row r="26" spans="1:21" ht="16.5">
      <c r="A26" s="2373">
        <v>1</v>
      </c>
      <c r="B26" s="2459">
        <v>1</v>
      </c>
      <c r="C26" s="2383" t="s">
        <v>8620</v>
      </c>
      <c r="D26" s="2382" t="s">
        <v>9828</v>
      </c>
      <c r="E26" s="2379" t="s">
        <v>10054</v>
      </c>
      <c r="F26" s="2380" t="s">
        <v>660</v>
      </c>
      <c r="G26" s="2379" t="s">
        <v>9972</v>
      </c>
      <c r="H26" s="2376"/>
      <c r="I26" s="2376"/>
      <c r="J26" s="2376"/>
      <c r="K26" s="2376"/>
      <c r="L26" s="2393" t="s">
        <v>9747</v>
      </c>
      <c r="M26" s="2378">
        <f t="shared" si="0"/>
        <v>628.23599999999999</v>
      </c>
      <c r="N26" s="2377">
        <f t="shared" si="1"/>
        <v>75.599999999999994</v>
      </c>
      <c r="O26" s="2376"/>
      <c r="P26" s="2373"/>
      <c r="Q26" s="2397">
        <v>36</v>
      </c>
      <c r="U26" s="2513"/>
    </row>
    <row r="27" spans="1:21" ht="16.5">
      <c r="A27" s="2373">
        <v>1</v>
      </c>
      <c r="B27" s="2459">
        <v>1</v>
      </c>
      <c r="C27" s="2383" t="s">
        <v>8620</v>
      </c>
      <c r="D27" s="2382" t="s">
        <v>9829</v>
      </c>
      <c r="E27" s="2379" t="s">
        <v>10054</v>
      </c>
      <c r="F27" s="2380" t="s">
        <v>660</v>
      </c>
      <c r="G27" s="2379" t="s">
        <v>9972</v>
      </c>
      <c r="H27" s="2376"/>
      <c r="I27" s="2376"/>
      <c r="J27" s="2376"/>
      <c r="K27" s="2376"/>
      <c r="L27" s="2393" t="s">
        <v>9748</v>
      </c>
      <c r="M27" s="2378">
        <f t="shared" si="0"/>
        <v>1151.7660000000001</v>
      </c>
      <c r="N27" s="2377">
        <f t="shared" si="1"/>
        <v>138.6</v>
      </c>
      <c r="O27" s="2376"/>
      <c r="P27" s="2373"/>
      <c r="Q27" s="2397">
        <v>66</v>
      </c>
      <c r="U27" s="2513"/>
    </row>
    <row r="28" spans="1:21" ht="16.5">
      <c r="A28" s="2373">
        <v>1</v>
      </c>
      <c r="B28" s="2459">
        <v>1</v>
      </c>
      <c r="C28" s="2383" t="s">
        <v>8620</v>
      </c>
      <c r="D28" s="2382" t="s">
        <v>9830</v>
      </c>
      <c r="E28" s="2379" t="s">
        <v>10055</v>
      </c>
      <c r="F28" s="2380" t="s">
        <v>6395</v>
      </c>
      <c r="G28" s="2379" t="s">
        <v>9973</v>
      </c>
      <c r="H28" s="2376"/>
      <c r="I28" s="2376"/>
      <c r="J28" s="2376"/>
      <c r="K28" s="2376"/>
      <c r="L28" s="2393" t="s">
        <v>9747</v>
      </c>
      <c r="M28" s="2378">
        <f t="shared" si="0"/>
        <v>628.23599999999999</v>
      </c>
      <c r="N28" s="2377">
        <f t="shared" si="1"/>
        <v>75.599999999999994</v>
      </c>
      <c r="O28" s="2376"/>
      <c r="P28" s="2373"/>
      <c r="Q28" s="2397">
        <v>36</v>
      </c>
      <c r="U28" s="2513"/>
    </row>
    <row r="29" spans="1:21" ht="16.5">
      <c r="A29" s="2373">
        <v>1</v>
      </c>
      <c r="B29" s="2459">
        <v>1</v>
      </c>
      <c r="C29" s="2383" t="s">
        <v>8620</v>
      </c>
      <c r="D29" s="2382" t="s">
        <v>9831</v>
      </c>
      <c r="E29" s="2379" t="s">
        <v>10055</v>
      </c>
      <c r="F29" s="2380" t="s">
        <v>6395</v>
      </c>
      <c r="G29" s="2379" t="s">
        <v>9973</v>
      </c>
      <c r="H29" s="2376"/>
      <c r="I29" s="2376"/>
      <c r="J29" s="2376"/>
      <c r="K29" s="2376"/>
      <c r="L29" s="2393" t="s">
        <v>9748</v>
      </c>
      <c r="M29" s="2378">
        <f t="shared" si="0"/>
        <v>1151.7660000000001</v>
      </c>
      <c r="N29" s="2377">
        <f t="shared" si="1"/>
        <v>138.6</v>
      </c>
      <c r="O29" s="2376"/>
      <c r="P29" s="2373"/>
      <c r="Q29" s="2397">
        <v>66</v>
      </c>
      <c r="U29" s="2513"/>
    </row>
    <row r="30" spans="1:21" ht="16.5">
      <c r="A30" s="2373">
        <v>1</v>
      </c>
      <c r="B30" s="2459">
        <v>1</v>
      </c>
      <c r="C30" s="2383" t="s">
        <v>8620</v>
      </c>
      <c r="D30" s="2382" t="s">
        <v>9832</v>
      </c>
      <c r="E30" s="2379" t="s">
        <v>10056</v>
      </c>
      <c r="F30" s="2380" t="s">
        <v>661</v>
      </c>
      <c r="G30" s="2379" t="s">
        <v>9974</v>
      </c>
      <c r="H30" s="2376"/>
      <c r="I30" s="2376"/>
      <c r="J30" s="2376"/>
      <c r="K30" s="2376"/>
      <c r="L30" s="2393" t="s">
        <v>9747</v>
      </c>
      <c r="M30" s="2378">
        <f t="shared" si="0"/>
        <v>628.23599999999999</v>
      </c>
      <c r="N30" s="2377">
        <f t="shared" si="1"/>
        <v>75.599999999999994</v>
      </c>
      <c r="O30" s="2376"/>
      <c r="P30" s="2373"/>
      <c r="Q30" s="2397">
        <v>36</v>
      </c>
      <c r="U30" s="2513"/>
    </row>
    <row r="31" spans="1:21" ht="16.5">
      <c r="A31" s="2373">
        <v>1</v>
      </c>
      <c r="B31" s="2459">
        <v>1</v>
      </c>
      <c r="C31" s="2383" t="s">
        <v>8620</v>
      </c>
      <c r="D31" s="2382" t="s">
        <v>9833</v>
      </c>
      <c r="E31" s="2379" t="s">
        <v>10056</v>
      </c>
      <c r="F31" s="2380" t="s">
        <v>661</v>
      </c>
      <c r="G31" s="2379" t="s">
        <v>9974</v>
      </c>
      <c r="H31" s="2376"/>
      <c r="I31" s="2376"/>
      <c r="J31" s="2376"/>
      <c r="K31" s="2376"/>
      <c r="L31" s="2393" t="s">
        <v>9748</v>
      </c>
      <c r="M31" s="2378">
        <f t="shared" si="0"/>
        <v>1151.7660000000001</v>
      </c>
      <c r="N31" s="2377">
        <f t="shared" si="1"/>
        <v>138.6</v>
      </c>
      <c r="O31" s="2376"/>
      <c r="P31" s="2373"/>
      <c r="Q31" s="2397">
        <v>66</v>
      </c>
      <c r="U31" s="2513"/>
    </row>
    <row r="32" spans="1:21" ht="16.5">
      <c r="A32" s="2373">
        <v>1</v>
      </c>
      <c r="B32" s="2459">
        <v>1</v>
      </c>
      <c r="C32" s="2383" t="s">
        <v>8620</v>
      </c>
      <c r="D32" s="2382" t="s">
        <v>9834</v>
      </c>
      <c r="E32" s="2379" t="s">
        <v>10057</v>
      </c>
      <c r="F32" s="2380" t="s">
        <v>6393</v>
      </c>
      <c r="G32" s="2379" t="s">
        <v>9975</v>
      </c>
      <c r="H32" s="2376"/>
      <c r="I32" s="2376"/>
      <c r="J32" s="2376"/>
      <c r="K32" s="2376"/>
      <c r="L32" s="2393" t="s">
        <v>9747</v>
      </c>
      <c r="M32" s="2378">
        <f t="shared" si="0"/>
        <v>628.23599999999999</v>
      </c>
      <c r="N32" s="2377">
        <f t="shared" si="1"/>
        <v>75.599999999999994</v>
      </c>
      <c r="O32" s="2376"/>
      <c r="P32" s="2373"/>
      <c r="Q32" s="2397">
        <v>36</v>
      </c>
      <c r="U32" s="2513"/>
    </row>
    <row r="33" spans="1:21" ht="16.5">
      <c r="A33" s="2373">
        <v>1</v>
      </c>
      <c r="B33" s="2459">
        <v>1</v>
      </c>
      <c r="C33" s="2383" t="s">
        <v>8620</v>
      </c>
      <c r="D33" s="2382" t="s">
        <v>9835</v>
      </c>
      <c r="E33" s="2379" t="s">
        <v>10057</v>
      </c>
      <c r="F33" s="2380" t="s">
        <v>6393</v>
      </c>
      <c r="G33" s="2379" t="s">
        <v>9975</v>
      </c>
      <c r="H33" s="2376"/>
      <c r="I33" s="2376"/>
      <c r="J33" s="2376"/>
      <c r="K33" s="2376"/>
      <c r="L33" s="2393" t="s">
        <v>9748</v>
      </c>
      <c r="M33" s="2378">
        <f t="shared" si="0"/>
        <v>1151.7660000000001</v>
      </c>
      <c r="N33" s="2377">
        <f t="shared" si="1"/>
        <v>138.6</v>
      </c>
      <c r="O33" s="2376"/>
      <c r="P33" s="2373"/>
      <c r="Q33" s="2397">
        <v>66</v>
      </c>
      <c r="U33" s="2513"/>
    </row>
    <row r="34" spans="1:21" ht="16.5">
      <c r="A34" s="2373">
        <v>1</v>
      </c>
      <c r="B34" s="2459">
        <v>1</v>
      </c>
      <c r="C34" s="2383" t="s">
        <v>8620</v>
      </c>
      <c r="D34" s="2382" t="s">
        <v>9836</v>
      </c>
      <c r="E34" s="2379" t="s">
        <v>10058</v>
      </c>
      <c r="F34" s="2380" t="s">
        <v>6390</v>
      </c>
      <c r="G34" s="2379" t="s">
        <v>9976</v>
      </c>
      <c r="H34" s="2376"/>
      <c r="I34" s="2376"/>
      <c r="J34" s="2376"/>
      <c r="K34" s="2376"/>
      <c r="L34" s="2393" t="s">
        <v>9747</v>
      </c>
      <c r="M34" s="2378">
        <f t="shared" si="0"/>
        <v>628.23599999999999</v>
      </c>
      <c r="N34" s="2377">
        <f t="shared" si="1"/>
        <v>75.599999999999994</v>
      </c>
      <c r="O34" s="2376"/>
      <c r="P34" s="2373"/>
      <c r="Q34" s="2397">
        <v>36</v>
      </c>
      <c r="U34" s="2513"/>
    </row>
    <row r="35" spans="1:21" ht="16.5">
      <c r="A35" s="2373">
        <v>1</v>
      </c>
      <c r="B35" s="2459">
        <v>1</v>
      </c>
      <c r="C35" s="2383" t="s">
        <v>8620</v>
      </c>
      <c r="D35" s="2382" t="s">
        <v>9837</v>
      </c>
      <c r="E35" s="2379" t="s">
        <v>10058</v>
      </c>
      <c r="F35" s="2380" t="s">
        <v>6390</v>
      </c>
      <c r="G35" s="2379" t="s">
        <v>9976</v>
      </c>
      <c r="H35" s="2376"/>
      <c r="I35" s="2376"/>
      <c r="J35" s="2376"/>
      <c r="K35" s="2376"/>
      <c r="L35" s="2393" t="s">
        <v>9748</v>
      </c>
      <c r="M35" s="2378">
        <f t="shared" ref="M35:M66" si="2">N35*T$4</f>
        <v>1151.7660000000001</v>
      </c>
      <c r="N35" s="2377">
        <f t="shared" si="1"/>
        <v>138.6</v>
      </c>
      <c r="O35" s="2376"/>
      <c r="P35" s="2373"/>
      <c r="Q35" s="2397">
        <v>66</v>
      </c>
      <c r="U35" s="2513"/>
    </row>
    <row r="36" spans="1:21" ht="16.5">
      <c r="A36" s="2373">
        <v>1</v>
      </c>
      <c r="B36" s="2459">
        <v>1</v>
      </c>
      <c r="C36" s="2383" t="s">
        <v>8620</v>
      </c>
      <c r="D36" s="2382" t="s">
        <v>9838</v>
      </c>
      <c r="E36" s="2379" t="s">
        <v>10059</v>
      </c>
      <c r="F36" s="2380" t="s">
        <v>9629</v>
      </c>
      <c r="G36" s="2379" t="s">
        <v>9977</v>
      </c>
      <c r="H36" s="2376"/>
      <c r="I36" s="2376"/>
      <c r="J36" s="2376"/>
      <c r="K36" s="2376"/>
      <c r="L36" s="2393" t="s">
        <v>9747</v>
      </c>
      <c r="M36" s="2378">
        <f t="shared" si="2"/>
        <v>628.23599999999999</v>
      </c>
      <c r="N36" s="2377">
        <f t="shared" ref="N36:N67" si="3">(Q36*T$3)+((Q36*T$3)*0.2)</f>
        <v>75.599999999999994</v>
      </c>
      <c r="O36" s="2376"/>
      <c r="P36" s="2373"/>
      <c r="Q36" s="2397">
        <v>36</v>
      </c>
      <c r="U36" s="2513"/>
    </row>
    <row r="37" spans="1:21" ht="16.5">
      <c r="A37" s="2373">
        <v>1</v>
      </c>
      <c r="B37" s="2459">
        <v>1</v>
      </c>
      <c r="C37" s="2383" t="s">
        <v>8620</v>
      </c>
      <c r="D37" s="2382" t="s">
        <v>9839</v>
      </c>
      <c r="E37" s="2379" t="s">
        <v>10059</v>
      </c>
      <c r="F37" s="2380" t="s">
        <v>9629</v>
      </c>
      <c r="G37" s="2379" t="s">
        <v>9977</v>
      </c>
      <c r="H37" s="2376"/>
      <c r="I37" s="2376"/>
      <c r="J37" s="2376"/>
      <c r="K37" s="2376"/>
      <c r="L37" s="2393" t="s">
        <v>9748</v>
      </c>
      <c r="M37" s="2378">
        <f t="shared" si="2"/>
        <v>1151.7660000000001</v>
      </c>
      <c r="N37" s="2377">
        <f t="shared" si="3"/>
        <v>138.6</v>
      </c>
      <c r="O37" s="2376"/>
      <c r="P37" s="2373"/>
      <c r="Q37" s="2397">
        <v>66</v>
      </c>
      <c r="U37" s="2513"/>
    </row>
    <row r="38" spans="1:21" ht="16.5">
      <c r="A38" s="2373">
        <v>1</v>
      </c>
      <c r="B38" s="2459">
        <v>1</v>
      </c>
      <c r="C38" s="2383" t="s">
        <v>8620</v>
      </c>
      <c r="D38" s="2382" t="s">
        <v>9840</v>
      </c>
      <c r="E38" s="2379" t="s">
        <v>10060</v>
      </c>
      <c r="F38" s="2380" t="s">
        <v>9630</v>
      </c>
      <c r="G38" s="2379" t="s">
        <v>9978</v>
      </c>
      <c r="H38" s="2376"/>
      <c r="I38" s="2376"/>
      <c r="J38" s="2376"/>
      <c r="K38" s="2376"/>
      <c r="L38" s="2393" t="s">
        <v>9747</v>
      </c>
      <c r="M38" s="2378">
        <f t="shared" si="2"/>
        <v>628.23599999999999</v>
      </c>
      <c r="N38" s="2377">
        <f t="shared" si="3"/>
        <v>75.599999999999994</v>
      </c>
      <c r="O38" s="2376"/>
      <c r="P38" s="2373"/>
      <c r="Q38" s="2397">
        <v>36</v>
      </c>
      <c r="U38" s="2513"/>
    </row>
    <row r="39" spans="1:21" ht="16.5">
      <c r="A39" s="2373">
        <v>1</v>
      </c>
      <c r="B39" s="2459">
        <v>1</v>
      </c>
      <c r="C39" s="2383" t="s">
        <v>8620</v>
      </c>
      <c r="D39" s="2382" t="s">
        <v>9841</v>
      </c>
      <c r="E39" s="2379" t="s">
        <v>10060</v>
      </c>
      <c r="F39" s="2380" t="s">
        <v>9630</v>
      </c>
      <c r="G39" s="2379" t="s">
        <v>9978</v>
      </c>
      <c r="H39" s="2376"/>
      <c r="I39" s="2376"/>
      <c r="J39" s="2376"/>
      <c r="K39" s="2376"/>
      <c r="L39" s="2393" t="s">
        <v>9748</v>
      </c>
      <c r="M39" s="2378">
        <f t="shared" si="2"/>
        <v>1151.7660000000001</v>
      </c>
      <c r="N39" s="2377">
        <f t="shared" si="3"/>
        <v>138.6</v>
      </c>
      <c r="O39" s="2376"/>
      <c r="P39" s="2373"/>
      <c r="Q39" s="2397">
        <v>66</v>
      </c>
      <c r="U39" s="2513"/>
    </row>
    <row r="40" spans="1:21" ht="16.5">
      <c r="A40" s="2373">
        <v>1</v>
      </c>
      <c r="B40" s="2459">
        <v>1</v>
      </c>
      <c r="C40" s="2383" t="s">
        <v>8620</v>
      </c>
      <c r="D40" s="2382" t="s">
        <v>9842</v>
      </c>
      <c r="E40" s="2379" t="s">
        <v>10061</v>
      </c>
      <c r="F40" s="2380" t="s">
        <v>9631</v>
      </c>
      <c r="G40" s="2379" t="s">
        <v>9979</v>
      </c>
      <c r="H40" s="2376"/>
      <c r="I40" s="2376"/>
      <c r="J40" s="2376"/>
      <c r="K40" s="2376"/>
      <c r="L40" s="2393" t="s">
        <v>9747</v>
      </c>
      <c r="M40" s="2378">
        <f t="shared" si="2"/>
        <v>628.23599999999999</v>
      </c>
      <c r="N40" s="2377">
        <f t="shared" si="3"/>
        <v>75.599999999999994</v>
      </c>
      <c r="O40" s="2376"/>
      <c r="P40" s="2373"/>
      <c r="Q40" s="2397">
        <v>36</v>
      </c>
      <c r="U40" s="2513"/>
    </row>
    <row r="41" spans="1:21" ht="16.5">
      <c r="A41" s="2373">
        <v>1</v>
      </c>
      <c r="B41" s="2459">
        <v>1</v>
      </c>
      <c r="C41" s="2383" t="s">
        <v>8620</v>
      </c>
      <c r="D41" s="2382" t="s">
        <v>9843</v>
      </c>
      <c r="E41" s="2379" t="s">
        <v>10061</v>
      </c>
      <c r="F41" s="2380" t="s">
        <v>9631</v>
      </c>
      <c r="G41" s="2379" t="s">
        <v>9979</v>
      </c>
      <c r="H41" s="2376"/>
      <c r="I41" s="2376"/>
      <c r="J41" s="2376"/>
      <c r="K41" s="2376"/>
      <c r="L41" s="2393" t="s">
        <v>9748</v>
      </c>
      <c r="M41" s="2378">
        <f t="shared" si="2"/>
        <v>1151.7660000000001</v>
      </c>
      <c r="N41" s="2377">
        <f t="shared" si="3"/>
        <v>138.6</v>
      </c>
      <c r="O41" s="2376"/>
      <c r="P41" s="2373"/>
      <c r="Q41" s="2397">
        <v>66</v>
      </c>
      <c r="U41" s="2513"/>
    </row>
    <row r="42" spans="1:21" ht="16.5">
      <c r="A42" s="2373">
        <v>1</v>
      </c>
      <c r="B42" s="2459">
        <v>1</v>
      </c>
      <c r="C42" s="2383" t="s">
        <v>8620</v>
      </c>
      <c r="D42" s="2382" t="s">
        <v>9844</v>
      </c>
      <c r="E42" s="2379" t="s">
        <v>10062</v>
      </c>
      <c r="F42" s="2380" t="s">
        <v>3464</v>
      </c>
      <c r="G42" s="2379" t="s">
        <v>9980</v>
      </c>
      <c r="H42" s="2376"/>
      <c r="I42" s="2376"/>
      <c r="J42" s="2376"/>
      <c r="K42" s="2376"/>
      <c r="L42" s="2393" t="s">
        <v>9747</v>
      </c>
      <c r="M42" s="2378">
        <f t="shared" si="2"/>
        <v>628.23599999999999</v>
      </c>
      <c r="N42" s="2377">
        <f t="shared" si="3"/>
        <v>75.599999999999994</v>
      </c>
      <c r="O42" s="2376"/>
      <c r="P42" s="2373"/>
      <c r="Q42" s="2397">
        <v>36</v>
      </c>
      <c r="U42" s="2513"/>
    </row>
    <row r="43" spans="1:21" ht="16.5">
      <c r="A43" s="2373">
        <v>1</v>
      </c>
      <c r="B43" s="2459">
        <v>1</v>
      </c>
      <c r="C43" s="2383" t="s">
        <v>8620</v>
      </c>
      <c r="D43" s="2382" t="s">
        <v>9845</v>
      </c>
      <c r="E43" s="2379" t="s">
        <v>10062</v>
      </c>
      <c r="F43" s="2380" t="s">
        <v>3464</v>
      </c>
      <c r="G43" s="2379" t="s">
        <v>9980</v>
      </c>
      <c r="H43" s="2376"/>
      <c r="I43" s="2376"/>
      <c r="J43" s="2376"/>
      <c r="K43" s="2376"/>
      <c r="L43" s="2393" t="s">
        <v>9748</v>
      </c>
      <c r="M43" s="2378">
        <f t="shared" si="2"/>
        <v>1151.7660000000001</v>
      </c>
      <c r="N43" s="2377">
        <f t="shared" si="3"/>
        <v>138.6</v>
      </c>
      <c r="O43" s="2376"/>
      <c r="P43" s="2373"/>
      <c r="Q43" s="2397">
        <v>66</v>
      </c>
      <c r="U43" s="2513"/>
    </row>
    <row r="44" spans="1:21" ht="16.5">
      <c r="A44" s="2373">
        <v>1</v>
      </c>
      <c r="B44" s="2459">
        <v>1</v>
      </c>
      <c r="C44" s="2383" t="s">
        <v>8620</v>
      </c>
      <c r="D44" s="2382" t="s">
        <v>9846</v>
      </c>
      <c r="E44" s="2379" t="s">
        <v>10067</v>
      </c>
      <c r="F44" s="2380" t="s">
        <v>3467</v>
      </c>
      <c r="G44" s="2379" t="s">
        <v>9981</v>
      </c>
      <c r="H44" s="2376"/>
      <c r="I44" s="2376"/>
      <c r="J44" s="2376"/>
      <c r="K44" s="2376"/>
      <c r="L44" s="2393" t="s">
        <v>9747</v>
      </c>
      <c r="M44" s="2378">
        <f t="shared" si="2"/>
        <v>663.13800000000003</v>
      </c>
      <c r="N44" s="2377">
        <f t="shared" si="3"/>
        <v>79.8</v>
      </c>
      <c r="O44" s="2376"/>
      <c r="P44" s="2373"/>
      <c r="Q44" s="2397">
        <v>38</v>
      </c>
      <c r="U44" s="2513"/>
    </row>
    <row r="45" spans="1:21" ht="16.5">
      <c r="A45" s="2373">
        <v>1</v>
      </c>
      <c r="B45" s="2459">
        <v>1</v>
      </c>
      <c r="C45" s="2383" t="s">
        <v>8620</v>
      </c>
      <c r="D45" s="2382" t="s">
        <v>9847</v>
      </c>
      <c r="E45" s="2379" t="s">
        <v>10067</v>
      </c>
      <c r="F45" s="2380" t="s">
        <v>3467</v>
      </c>
      <c r="G45" s="2379" t="s">
        <v>9981</v>
      </c>
      <c r="H45" s="2376"/>
      <c r="I45" s="2376"/>
      <c r="J45" s="2376"/>
      <c r="K45" s="2376"/>
      <c r="L45" s="2393" t="s">
        <v>9748</v>
      </c>
      <c r="M45" s="2378">
        <f t="shared" si="2"/>
        <v>1151.7660000000001</v>
      </c>
      <c r="N45" s="2377">
        <f t="shared" si="3"/>
        <v>138.6</v>
      </c>
      <c r="O45" s="2376"/>
      <c r="P45" s="2373"/>
      <c r="Q45" s="2397">
        <v>66</v>
      </c>
      <c r="U45" s="2513"/>
    </row>
    <row r="46" spans="1:21" ht="16.5">
      <c r="A46" s="2373">
        <v>1</v>
      </c>
      <c r="B46" s="2459">
        <v>1</v>
      </c>
      <c r="C46" s="2383" t="s">
        <v>8620</v>
      </c>
      <c r="D46" s="2382" t="s">
        <v>9848</v>
      </c>
      <c r="E46" s="2379" t="s">
        <v>10063</v>
      </c>
      <c r="F46" s="2380" t="s">
        <v>6391</v>
      </c>
      <c r="G46" s="2379" t="s">
        <v>9983</v>
      </c>
      <c r="H46" s="2376"/>
      <c r="I46" s="2376"/>
      <c r="J46" s="2376"/>
      <c r="K46" s="2376"/>
      <c r="L46" s="2393" t="s">
        <v>9747</v>
      </c>
      <c r="M46" s="2378">
        <f t="shared" si="2"/>
        <v>663.13800000000003</v>
      </c>
      <c r="N46" s="2377">
        <f t="shared" si="3"/>
        <v>79.8</v>
      </c>
      <c r="O46" s="2376"/>
      <c r="P46" s="2373"/>
      <c r="Q46" s="2397">
        <v>38</v>
      </c>
      <c r="U46" s="2513"/>
    </row>
    <row r="47" spans="1:21" ht="16.5">
      <c r="A47" s="2373">
        <v>1</v>
      </c>
      <c r="B47" s="2459">
        <v>1</v>
      </c>
      <c r="C47" s="2383" t="s">
        <v>8620</v>
      </c>
      <c r="D47" s="2382" t="s">
        <v>9849</v>
      </c>
      <c r="E47" s="2379" t="s">
        <v>10064</v>
      </c>
      <c r="F47" s="2380" t="s">
        <v>6391</v>
      </c>
      <c r="G47" s="2379" t="s">
        <v>9983</v>
      </c>
      <c r="H47" s="2376"/>
      <c r="I47" s="2376"/>
      <c r="J47" s="2376"/>
      <c r="K47" s="2376"/>
      <c r="L47" s="2393" t="s">
        <v>9748</v>
      </c>
      <c r="M47" s="2378">
        <f t="shared" si="2"/>
        <v>1151.7660000000001</v>
      </c>
      <c r="N47" s="2377">
        <f t="shared" si="3"/>
        <v>138.6</v>
      </c>
      <c r="O47" s="2376"/>
      <c r="P47" s="2373"/>
      <c r="Q47" s="2397">
        <v>66</v>
      </c>
      <c r="U47" s="2513"/>
    </row>
    <row r="48" spans="1:21" ht="16.5">
      <c r="A48" s="2373">
        <v>1</v>
      </c>
      <c r="B48" s="2459">
        <v>1</v>
      </c>
      <c r="C48" s="2383" t="s">
        <v>8620</v>
      </c>
      <c r="D48" s="2382" t="s">
        <v>9850</v>
      </c>
      <c r="E48" s="2379" t="s">
        <v>10131</v>
      </c>
      <c r="F48" s="2380" t="s">
        <v>662</v>
      </c>
      <c r="G48" s="2379" t="s">
        <v>9984</v>
      </c>
      <c r="H48" s="2376"/>
      <c r="I48" s="2376"/>
      <c r="J48" s="2376"/>
      <c r="K48" s="2376"/>
      <c r="L48" s="2393" t="s">
        <v>9747</v>
      </c>
      <c r="M48" s="2378">
        <f t="shared" si="2"/>
        <v>663.13800000000003</v>
      </c>
      <c r="N48" s="2377">
        <f t="shared" si="3"/>
        <v>79.8</v>
      </c>
      <c r="O48" s="2376"/>
      <c r="P48" s="2373"/>
      <c r="Q48" s="2397">
        <v>38</v>
      </c>
      <c r="U48" s="2513"/>
    </row>
    <row r="49" spans="1:21" ht="16.5">
      <c r="A49" s="2373">
        <v>1</v>
      </c>
      <c r="B49" s="2459">
        <v>1</v>
      </c>
      <c r="C49" s="2383" t="s">
        <v>8620</v>
      </c>
      <c r="D49" s="2382" t="s">
        <v>9851</v>
      </c>
      <c r="E49" s="2379" t="s">
        <v>10131</v>
      </c>
      <c r="F49" s="2380" t="s">
        <v>662</v>
      </c>
      <c r="G49" s="2379" t="s">
        <v>9984</v>
      </c>
      <c r="H49" s="2376"/>
      <c r="I49" s="2376"/>
      <c r="J49" s="2376"/>
      <c r="K49" s="2376"/>
      <c r="L49" s="2393" t="s">
        <v>9748</v>
      </c>
      <c r="M49" s="2378">
        <f t="shared" si="2"/>
        <v>1151.7660000000001</v>
      </c>
      <c r="N49" s="2377">
        <f t="shared" si="3"/>
        <v>138.6</v>
      </c>
      <c r="O49" s="2376"/>
      <c r="P49" s="2373"/>
      <c r="Q49" s="2397">
        <v>66</v>
      </c>
      <c r="U49" s="2513"/>
    </row>
    <row r="50" spans="1:21" ht="16.5">
      <c r="A50" s="2373">
        <v>1</v>
      </c>
      <c r="B50" s="2459">
        <v>1</v>
      </c>
      <c r="C50" s="2383" t="s">
        <v>8620</v>
      </c>
      <c r="D50" s="2382" t="s">
        <v>9852</v>
      </c>
      <c r="E50" s="2379" t="s">
        <v>10065</v>
      </c>
      <c r="F50" s="2380" t="s">
        <v>3466</v>
      </c>
      <c r="G50" s="2379" t="s">
        <v>8973</v>
      </c>
      <c r="H50" s="2376"/>
      <c r="I50" s="2376"/>
      <c r="J50" s="2376"/>
      <c r="K50" s="2376"/>
      <c r="L50" s="2393" t="s">
        <v>9747</v>
      </c>
      <c r="M50" s="2378">
        <f t="shared" si="2"/>
        <v>663.13800000000003</v>
      </c>
      <c r="N50" s="2377">
        <f t="shared" si="3"/>
        <v>79.8</v>
      </c>
      <c r="O50" s="2376"/>
      <c r="P50" s="2373"/>
      <c r="Q50" s="2397">
        <v>38</v>
      </c>
      <c r="U50" s="2513"/>
    </row>
    <row r="51" spans="1:21" ht="16.5">
      <c r="A51" s="2373">
        <v>1</v>
      </c>
      <c r="B51" s="2459">
        <v>1</v>
      </c>
      <c r="C51" s="2383" t="s">
        <v>8620</v>
      </c>
      <c r="D51" s="2382" t="s">
        <v>9853</v>
      </c>
      <c r="E51" s="2379" t="s">
        <v>10065</v>
      </c>
      <c r="F51" s="2380" t="s">
        <v>3466</v>
      </c>
      <c r="G51" s="2379" t="s">
        <v>8973</v>
      </c>
      <c r="H51" s="2376"/>
      <c r="I51" s="2376"/>
      <c r="J51" s="2376"/>
      <c r="K51" s="2376"/>
      <c r="L51" s="2393" t="s">
        <v>9748</v>
      </c>
      <c r="M51" s="2378">
        <f t="shared" si="2"/>
        <v>1151.7660000000001</v>
      </c>
      <c r="N51" s="2377">
        <f t="shared" si="3"/>
        <v>138.6</v>
      </c>
      <c r="O51" s="2376"/>
      <c r="P51" s="2373"/>
      <c r="Q51" s="2397">
        <v>66</v>
      </c>
      <c r="U51" s="2513"/>
    </row>
    <row r="52" spans="1:21" ht="16.5">
      <c r="A52" s="2373">
        <v>1</v>
      </c>
      <c r="B52" s="2459">
        <v>1</v>
      </c>
      <c r="C52" s="2383" t="s">
        <v>8620</v>
      </c>
      <c r="D52" s="2382" t="s">
        <v>9854</v>
      </c>
      <c r="E52" s="2379" t="s">
        <v>10066</v>
      </c>
      <c r="F52" s="2380" t="s">
        <v>9719</v>
      </c>
      <c r="G52" s="2379" t="s">
        <v>9985</v>
      </c>
      <c r="H52" s="2376"/>
      <c r="I52" s="2376"/>
      <c r="J52" s="2376"/>
      <c r="K52" s="2376"/>
      <c r="L52" s="2393" t="s">
        <v>9747</v>
      </c>
      <c r="M52" s="2378">
        <f t="shared" si="2"/>
        <v>663.13800000000003</v>
      </c>
      <c r="N52" s="2377">
        <f t="shared" si="3"/>
        <v>79.8</v>
      </c>
      <c r="O52" s="2376"/>
      <c r="P52" s="2373"/>
      <c r="Q52" s="2397">
        <v>38</v>
      </c>
      <c r="U52" s="2513"/>
    </row>
    <row r="53" spans="1:21" ht="16.5">
      <c r="A53" s="2373">
        <v>1</v>
      </c>
      <c r="B53" s="2459">
        <v>1</v>
      </c>
      <c r="C53" s="2383" t="s">
        <v>8620</v>
      </c>
      <c r="D53" s="2382" t="s">
        <v>9855</v>
      </c>
      <c r="E53" s="2379" t="s">
        <v>10066</v>
      </c>
      <c r="F53" s="2380" t="s">
        <v>9719</v>
      </c>
      <c r="G53" s="2379" t="s">
        <v>9985</v>
      </c>
      <c r="H53" s="2376"/>
      <c r="I53" s="2376"/>
      <c r="J53" s="2376"/>
      <c r="K53" s="2376"/>
      <c r="L53" s="2393" t="s">
        <v>9748</v>
      </c>
      <c r="M53" s="2378">
        <f t="shared" si="2"/>
        <v>1151.7660000000001</v>
      </c>
      <c r="N53" s="2377">
        <f t="shared" si="3"/>
        <v>138.6</v>
      </c>
      <c r="O53" s="2376"/>
      <c r="P53" s="2373"/>
      <c r="Q53" s="2397">
        <v>66</v>
      </c>
      <c r="U53" s="2513"/>
    </row>
    <row r="54" spans="1:21" ht="16.5">
      <c r="A54" s="2373">
        <v>1</v>
      </c>
      <c r="B54" s="2459">
        <v>1</v>
      </c>
      <c r="C54" s="2383" t="s">
        <v>8620</v>
      </c>
      <c r="D54" s="2382" t="s">
        <v>9856</v>
      </c>
      <c r="E54" s="2379" t="s">
        <v>10068</v>
      </c>
      <c r="F54" s="2380" t="s">
        <v>3457</v>
      </c>
      <c r="G54" s="2379" t="s">
        <v>9986</v>
      </c>
      <c r="H54" s="2376"/>
      <c r="I54" s="2376"/>
      <c r="J54" s="2376"/>
      <c r="K54" s="2376"/>
      <c r="L54" s="2393" t="s">
        <v>9747</v>
      </c>
      <c r="M54" s="2378">
        <f t="shared" si="2"/>
        <v>628.23599999999999</v>
      </c>
      <c r="N54" s="2377">
        <f t="shared" si="3"/>
        <v>75.599999999999994</v>
      </c>
      <c r="O54" s="2376"/>
      <c r="P54" s="2373"/>
      <c r="Q54" s="2397">
        <v>36</v>
      </c>
      <c r="U54" s="2513"/>
    </row>
    <row r="55" spans="1:21" ht="16.5">
      <c r="A55" s="2373">
        <v>1</v>
      </c>
      <c r="B55" s="2459">
        <v>1</v>
      </c>
      <c r="C55" s="2383" t="s">
        <v>8620</v>
      </c>
      <c r="D55" s="2382" t="s">
        <v>9857</v>
      </c>
      <c r="E55" s="2379" t="s">
        <v>10068</v>
      </c>
      <c r="F55" s="2380" t="s">
        <v>3457</v>
      </c>
      <c r="G55" s="2379" t="s">
        <v>9986</v>
      </c>
      <c r="H55" s="2376"/>
      <c r="I55" s="2376"/>
      <c r="J55" s="2376"/>
      <c r="K55" s="2376"/>
      <c r="L55" s="2393" t="s">
        <v>9748</v>
      </c>
      <c r="M55" s="2378">
        <f t="shared" si="2"/>
        <v>1151.7660000000001</v>
      </c>
      <c r="N55" s="2377">
        <f t="shared" si="3"/>
        <v>138.6</v>
      </c>
      <c r="O55" s="2376"/>
      <c r="P55" s="2373"/>
      <c r="Q55" s="2397">
        <v>66</v>
      </c>
      <c r="U55" s="2513"/>
    </row>
    <row r="56" spans="1:21" ht="16.5">
      <c r="A56" s="2373">
        <v>1</v>
      </c>
      <c r="B56" s="2459">
        <v>1</v>
      </c>
      <c r="C56" s="2383" t="s">
        <v>8620</v>
      </c>
      <c r="D56" s="2382" t="s">
        <v>9858</v>
      </c>
      <c r="E56" s="2379" t="s">
        <v>10069</v>
      </c>
      <c r="F56" s="2380" t="s">
        <v>9720</v>
      </c>
      <c r="G56" s="2379" t="s">
        <v>9987</v>
      </c>
      <c r="H56" s="2376"/>
      <c r="I56" s="2376"/>
      <c r="J56" s="2376"/>
      <c r="K56" s="2376"/>
      <c r="L56" s="2393" t="s">
        <v>9747</v>
      </c>
      <c r="M56" s="2378">
        <f t="shared" si="2"/>
        <v>628.23599999999999</v>
      </c>
      <c r="N56" s="2377">
        <f t="shared" si="3"/>
        <v>75.599999999999994</v>
      </c>
      <c r="O56" s="2376"/>
      <c r="P56" s="2373"/>
      <c r="Q56" s="2397">
        <v>36</v>
      </c>
      <c r="U56" s="2513"/>
    </row>
    <row r="57" spans="1:21" ht="16.5">
      <c r="A57" s="2373">
        <v>1</v>
      </c>
      <c r="B57" s="2459">
        <v>1</v>
      </c>
      <c r="C57" s="2383" t="s">
        <v>8620</v>
      </c>
      <c r="D57" s="2382" t="s">
        <v>9859</v>
      </c>
      <c r="E57" s="2379" t="s">
        <v>10069</v>
      </c>
      <c r="F57" s="2380" t="s">
        <v>9720</v>
      </c>
      <c r="G57" s="2379" t="s">
        <v>9987</v>
      </c>
      <c r="H57" s="2376"/>
      <c r="I57" s="2376"/>
      <c r="J57" s="2376"/>
      <c r="K57" s="2376"/>
      <c r="L57" s="2393" t="s">
        <v>9748</v>
      </c>
      <c r="M57" s="2378">
        <f t="shared" si="2"/>
        <v>1151.7660000000001</v>
      </c>
      <c r="N57" s="2377">
        <f t="shared" si="3"/>
        <v>138.6</v>
      </c>
      <c r="O57" s="2376"/>
      <c r="P57" s="2373"/>
      <c r="Q57" s="2397">
        <v>66</v>
      </c>
      <c r="U57" s="2513"/>
    </row>
    <row r="58" spans="1:21" ht="16.5">
      <c r="A58" s="2373">
        <v>1</v>
      </c>
      <c r="B58" s="2459">
        <v>1</v>
      </c>
      <c r="C58" s="2383" t="s">
        <v>8620</v>
      </c>
      <c r="D58" s="2382" t="s">
        <v>9860</v>
      </c>
      <c r="E58" s="2379" t="s">
        <v>10070</v>
      </c>
      <c r="F58" s="2380" t="s">
        <v>9721</v>
      </c>
      <c r="G58" s="2379" t="s">
        <v>9988</v>
      </c>
      <c r="H58" s="2376"/>
      <c r="I58" s="2376"/>
      <c r="J58" s="2376"/>
      <c r="K58" s="2376"/>
      <c r="L58" s="2393" t="s">
        <v>9747</v>
      </c>
      <c r="M58" s="2378">
        <f t="shared" si="2"/>
        <v>628.23599999999999</v>
      </c>
      <c r="N58" s="2377">
        <f t="shared" si="3"/>
        <v>75.599999999999994</v>
      </c>
      <c r="O58" s="2376"/>
      <c r="P58" s="2373"/>
      <c r="Q58" s="2397">
        <v>36</v>
      </c>
      <c r="U58" s="2513"/>
    </row>
    <row r="59" spans="1:21" ht="16.5">
      <c r="A59" s="2373">
        <v>1</v>
      </c>
      <c r="B59" s="2459">
        <v>1</v>
      </c>
      <c r="C59" s="2383" t="s">
        <v>8620</v>
      </c>
      <c r="D59" s="2382" t="s">
        <v>9861</v>
      </c>
      <c r="E59" s="2379" t="s">
        <v>10070</v>
      </c>
      <c r="F59" s="2380" t="s">
        <v>9721</v>
      </c>
      <c r="G59" s="2379" t="s">
        <v>9988</v>
      </c>
      <c r="H59" s="2376"/>
      <c r="I59" s="2376"/>
      <c r="J59" s="2376"/>
      <c r="K59" s="2376"/>
      <c r="L59" s="2393" t="s">
        <v>9748</v>
      </c>
      <c r="M59" s="2378">
        <f t="shared" si="2"/>
        <v>1151.7660000000001</v>
      </c>
      <c r="N59" s="2377">
        <f t="shared" si="3"/>
        <v>138.6</v>
      </c>
      <c r="O59" s="2376"/>
      <c r="P59" s="2373"/>
      <c r="Q59" s="2397">
        <v>66</v>
      </c>
      <c r="U59" s="2513"/>
    </row>
    <row r="60" spans="1:21" ht="16.5">
      <c r="A60" s="2373">
        <v>1</v>
      </c>
      <c r="B60" s="2459">
        <v>1</v>
      </c>
      <c r="C60" s="2383" t="s">
        <v>8620</v>
      </c>
      <c r="D60" s="2382" t="s">
        <v>9862</v>
      </c>
      <c r="E60" s="2379" t="s">
        <v>10071</v>
      </c>
      <c r="F60" s="2380" t="s">
        <v>3458</v>
      </c>
      <c r="G60" s="2379" t="s">
        <v>9989</v>
      </c>
      <c r="H60" s="2376"/>
      <c r="I60" s="2376"/>
      <c r="J60" s="2376"/>
      <c r="K60" s="2376"/>
      <c r="L60" s="2393" t="s">
        <v>9747</v>
      </c>
      <c r="M60" s="2378">
        <f t="shared" si="2"/>
        <v>628.23599999999999</v>
      </c>
      <c r="N60" s="2377">
        <f t="shared" si="3"/>
        <v>75.599999999999994</v>
      </c>
      <c r="O60" s="2376"/>
      <c r="P60" s="2373"/>
      <c r="Q60" s="2397">
        <v>36</v>
      </c>
      <c r="U60" s="2513"/>
    </row>
    <row r="61" spans="1:21" ht="16.5">
      <c r="A61" s="2373">
        <v>1</v>
      </c>
      <c r="B61" s="2459">
        <v>1</v>
      </c>
      <c r="C61" s="2383" t="s">
        <v>8620</v>
      </c>
      <c r="D61" s="2382" t="s">
        <v>9863</v>
      </c>
      <c r="E61" s="2379" t="s">
        <v>10071</v>
      </c>
      <c r="F61" s="2380" t="s">
        <v>3458</v>
      </c>
      <c r="G61" s="2379" t="s">
        <v>9989</v>
      </c>
      <c r="H61" s="2376"/>
      <c r="I61" s="2376"/>
      <c r="J61" s="2376"/>
      <c r="K61" s="2376"/>
      <c r="L61" s="2393" t="s">
        <v>9748</v>
      </c>
      <c r="M61" s="2378">
        <f t="shared" si="2"/>
        <v>1151.7660000000001</v>
      </c>
      <c r="N61" s="2377">
        <f t="shared" si="3"/>
        <v>138.6</v>
      </c>
      <c r="O61" s="2376"/>
      <c r="P61" s="2373"/>
      <c r="Q61" s="2397">
        <v>66</v>
      </c>
      <c r="U61" s="2513"/>
    </row>
    <row r="62" spans="1:21" ht="16.5">
      <c r="A62" s="2373">
        <v>1</v>
      </c>
      <c r="B62" s="2459">
        <v>1</v>
      </c>
      <c r="C62" s="2383" t="s">
        <v>8620</v>
      </c>
      <c r="D62" s="2382" t="s">
        <v>9864</v>
      </c>
      <c r="E62" s="2379" t="s">
        <v>10072</v>
      </c>
      <c r="F62" s="2380" t="s">
        <v>9722</v>
      </c>
      <c r="G62" s="2379" t="s">
        <v>7770</v>
      </c>
      <c r="H62" s="2376"/>
      <c r="I62" s="2376"/>
      <c r="J62" s="2376"/>
      <c r="K62" s="2376"/>
      <c r="L62" s="2393" t="s">
        <v>9747</v>
      </c>
      <c r="M62" s="2378">
        <f t="shared" si="2"/>
        <v>628.23599999999999</v>
      </c>
      <c r="N62" s="2377">
        <f t="shared" si="3"/>
        <v>75.599999999999994</v>
      </c>
      <c r="O62" s="2376"/>
      <c r="P62" s="2373"/>
      <c r="Q62" s="2397">
        <v>36</v>
      </c>
      <c r="U62" s="2513"/>
    </row>
    <row r="63" spans="1:21" ht="16.5">
      <c r="A63" s="2373">
        <v>1</v>
      </c>
      <c r="B63" s="2459">
        <v>1</v>
      </c>
      <c r="C63" s="2383" t="s">
        <v>8620</v>
      </c>
      <c r="D63" s="2382" t="s">
        <v>9865</v>
      </c>
      <c r="E63" s="2379" t="s">
        <v>10072</v>
      </c>
      <c r="F63" s="2380" t="s">
        <v>9722</v>
      </c>
      <c r="G63" s="2379" t="s">
        <v>7770</v>
      </c>
      <c r="H63" s="2376"/>
      <c r="I63" s="2376"/>
      <c r="J63" s="2376"/>
      <c r="K63" s="2376"/>
      <c r="L63" s="2393" t="s">
        <v>9748</v>
      </c>
      <c r="M63" s="2378">
        <f t="shared" si="2"/>
        <v>1151.7660000000001</v>
      </c>
      <c r="N63" s="2377">
        <f t="shared" si="3"/>
        <v>138.6</v>
      </c>
      <c r="O63" s="2376"/>
      <c r="P63" s="2373"/>
      <c r="Q63" s="2397">
        <v>66</v>
      </c>
      <c r="U63" s="2513"/>
    </row>
    <row r="64" spans="1:21" ht="16.5">
      <c r="A64" s="2373">
        <v>1</v>
      </c>
      <c r="B64" s="2459">
        <v>1</v>
      </c>
      <c r="C64" s="2383" t="s">
        <v>8620</v>
      </c>
      <c r="D64" s="2382" t="s">
        <v>9866</v>
      </c>
      <c r="E64" s="2379" t="s">
        <v>10073</v>
      </c>
      <c r="F64" s="2380" t="s">
        <v>9723</v>
      </c>
      <c r="G64" s="2379" t="s">
        <v>7771</v>
      </c>
      <c r="H64" s="2376"/>
      <c r="I64" s="2376"/>
      <c r="J64" s="2376"/>
      <c r="K64" s="2376"/>
      <c r="L64" s="2393" t="s">
        <v>9747</v>
      </c>
      <c r="M64" s="2378">
        <f t="shared" si="2"/>
        <v>628.23599999999999</v>
      </c>
      <c r="N64" s="2377">
        <f t="shared" si="3"/>
        <v>75.599999999999994</v>
      </c>
      <c r="O64" s="2376"/>
      <c r="P64" s="2373"/>
      <c r="Q64" s="2397">
        <v>36</v>
      </c>
      <c r="U64" s="2513"/>
    </row>
    <row r="65" spans="1:21" ht="16.5">
      <c r="A65" s="2373">
        <v>1</v>
      </c>
      <c r="B65" s="2459">
        <v>1</v>
      </c>
      <c r="C65" s="2383" t="s">
        <v>8620</v>
      </c>
      <c r="D65" s="2382" t="s">
        <v>9867</v>
      </c>
      <c r="E65" s="2379" t="s">
        <v>10073</v>
      </c>
      <c r="F65" s="2380" t="s">
        <v>9723</v>
      </c>
      <c r="G65" s="2379" t="s">
        <v>7771</v>
      </c>
      <c r="H65" s="2376"/>
      <c r="I65" s="2376"/>
      <c r="J65" s="2376"/>
      <c r="K65" s="2376"/>
      <c r="L65" s="2393" t="s">
        <v>9748</v>
      </c>
      <c r="M65" s="2378">
        <f t="shared" si="2"/>
        <v>1151.7660000000001</v>
      </c>
      <c r="N65" s="2377">
        <f t="shared" si="3"/>
        <v>138.6</v>
      </c>
      <c r="O65" s="2376"/>
      <c r="P65" s="2373"/>
      <c r="Q65" s="2397">
        <v>66</v>
      </c>
      <c r="U65" s="2513"/>
    </row>
    <row r="66" spans="1:21" ht="16.5">
      <c r="A66" s="2373">
        <v>1</v>
      </c>
      <c r="B66" s="2459">
        <v>1</v>
      </c>
      <c r="C66" s="2383" t="s">
        <v>8620</v>
      </c>
      <c r="D66" s="2382" t="s">
        <v>9868</v>
      </c>
      <c r="E66" s="2379" t="s">
        <v>10074</v>
      </c>
      <c r="F66" s="2380" t="s">
        <v>9724</v>
      </c>
      <c r="G66" s="2379" t="s">
        <v>7772</v>
      </c>
      <c r="H66" s="2376"/>
      <c r="I66" s="2376"/>
      <c r="J66" s="2376"/>
      <c r="K66" s="2376"/>
      <c r="L66" s="2393" t="s">
        <v>9747</v>
      </c>
      <c r="M66" s="2378">
        <f t="shared" si="2"/>
        <v>628.23599999999999</v>
      </c>
      <c r="N66" s="2377">
        <f t="shared" si="3"/>
        <v>75.599999999999994</v>
      </c>
      <c r="O66" s="2376"/>
      <c r="P66" s="2373"/>
      <c r="Q66" s="2397">
        <v>36</v>
      </c>
      <c r="U66" s="2513"/>
    </row>
    <row r="67" spans="1:21" ht="16.5">
      <c r="A67" s="2373">
        <v>1</v>
      </c>
      <c r="B67" s="2459">
        <v>1</v>
      </c>
      <c r="C67" s="2383" t="s">
        <v>8620</v>
      </c>
      <c r="D67" s="2382" t="s">
        <v>9869</v>
      </c>
      <c r="E67" s="2379" t="s">
        <v>10074</v>
      </c>
      <c r="F67" s="2380" t="s">
        <v>9724</v>
      </c>
      <c r="G67" s="2379" t="s">
        <v>7772</v>
      </c>
      <c r="H67" s="2376"/>
      <c r="I67" s="2376"/>
      <c r="J67" s="2376"/>
      <c r="K67" s="2376"/>
      <c r="L67" s="2393" t="s">
        <v>9748</v>
      </c>
      <c r="M67" s="2378">
        <f t="shared" ref="M67:M98" si="4">N67*T$4</f>
        <v>1151.7660000000001</v>
      </c>
      <c r="N67" s="2377">
        <f t="shared" si="3"/>
        <v>138.6</v>
      </c>
      <c r="O67" s="2376"/>
      <c r="P67" s="2373"/>
      <c r="Q67" s="2397">
        <v>66</v>
      </c>
      <c r="U67" s="2513"/>
    </row>
    <row r="68" spans="1:21" ht="16.5">
      <c r="A68" s="2373">
        <v>1</v>
      </c>
      <c r="B68" s="2459">
        <v>1</v>
      </c>
      <c r="C68" s="2383" t="s">
        <v>8620</v>
      </c>
      <c r="D68" s="2382" t="s">
        <v>9870</v>
      </c>
      <c r="E68" s="2379" t="s">
        <v>10075</v>
      </c>
      <c r="F68" s="2380" t="s">
        <v>9725</v>
      </c>
      <c r="G68" s="2379" t="s">
        <v>9990</v>
      </c>
      <c r="H68" s="2376"/>
      <c r="I68" s="2376"/>
      <c r="J68" s="2376"/>
      <c r="K68" s="2376"/>
      <c r="L68" s="2393" t="s">
        <v>9747</v>
      </c>
      <c r="M68" s="2378">
        <f t="shared" si="4"/>
        <v>628.23599999999999</v>
      </c>
      <c r="N68" s="2377">
        <f t="shared" ref="N68:N99" si="5">(Q68*T$3)+((Q68*T$3)*0.2)</f>
        <v>75.599999999999994</v>
      </c>
      <c r="O68" s="2376"/>
      <c r="P68" s="2373"/>
      <c r="Q68" s="2397">
        <v>36</v>
      </c>
      <c r="U68" s="2513"/>
    </row>
    <row r="69" spans="1:21" ht="16.5">
      <c r="A69" s="2373">
        <v>1</v>
      </c>
      <c r="B69" s="2459">
        <v>1</v>
      </c>
      <c r="C69" s="2383" t="s">
        <v>8620</v>
      </c>
      <c r="D69" s="2382" t="s">
        <v>9871</v>
      </c>
      <c r="E69" s="2379" t="s">
        <v>10075</v>
      </c>
      <c r="F69" s="2380" t="s">
        <v>9725</v>
      </c>
      <c r="G69" s="2379" t="s">
        <v>9990</v>
      </c>
      <c r="H69" s="2376"/>
      <c r="I69" s="2376"/>
      <c r="J69" s="2376"/>
      <c r="K69" s="2376"/>
      <c r="L69" s="2393" t="s">
        <v>9748</v>
      </c>
      <c r="M69" s="2378">
        <f t="shared" si="4"/>
        <v>1151.7660000000001</v>
      </c>
      <c r="N69" s="2377">
        <f t="shared" si="5"/>
        <v>138.6</v>
      </c>
      <c r="O69" s="2376"/>
      <c r="P69" s="2373"/>
      <c r="Q69" s="2397">
        <v>66</v>
      </c>
      <c r="U69" s="2513"/>
    </row>
    <row r="70" spans="1:21" ht="16.5">
      <c r="A70" s="2373">
        <v>1</v>
      </c>
      <c r="B70" s="2459">
        <v>1</v>
      </c>
      <c r="C70" s="2383" t="s">
        <v>8620</v>
      </c>
      <c r="D70" s="2382" t="s">
        <v>9872</v>
      </c>
      <c r="E70" s="2379" t="s">
        <v>9991</v>
      </c>
      <c r="F70" s="2380" t="s">
        <v>6383</v>
      </c>
      <c r="G70" s="2379" t="s">
        <v>9991</v>
      </c>
      <c r="H70" s="2376"/>
      <c r="I70" s="2376"/>
      <c r="J70" s="2376"/>
      <c r="K70" s="2376"/>
      <c r="L70" s="2393" t="s">
        <v>9747</v>
      </c>
      <c r="M70" s="2378">
        <f t="shared" si="4"/>
        <v>767.84400000000005</v>
      </c>
      <c r="N70" s="2377">
        <f t="shared" si="5"/>
        <v>92.4</v>
      </c>
      <c r="O70" s="2376"/>
      <c r="P70" s="2373"/>
      <c r="Q70" s="2397">
        <v>44</v>
      </c>
      <c r="U70" s="2513"/>
    </row>
    <row r="71" spans="1:21" ht="16.5">
      <c r="A71" s="2373">
        <v>1</v>
      </c>
      <c r="B71" s="2459">
        <v>1</v>
      </c>
      <c r="C71" s="2383" t="s">
        <v>8620</v>
      </c>
      <c r="D71" s="2382" t="s">
        <v>9873</v>
      </c>
      <c r="E71" s="2379" t="s">
        <v>9991</v>
      </c>
      <c r="F71" s="2380" t="s">
        <v>6383</v>
      </c>
      <c r="G71" s="2379" t="s">
        <v>9991</v>
      </c>
      <c r="H71" s="2376"/>
      <c r="I71" s="2376"/>
      <c r="J71" s="2376"/>
      <c r="K71" s="2376"/>
      <c r="L71" s="2393" t="s">
        <v>9748</v>
      </c>
      <c r="M71" s="2378">
        <f t="shared" si="4"/>
        <v>1396.0800000000002</v>
      </c>
      <c r="N71" s="2377">
        <f t="shared" si="5"/>
        <v>168</v>
      </c>
      <c r="O71" s="2376"/>
      <c r="P71" s="2373"/>
      <c r="Q71" s="2397">
        <v>80</v>
      </c>
      <c r="U71" s="2513"/>
    </row>
    <row r="72" spans="1:21" ht="16.5">
      <c r="A72" s="2373">
        <v>1</v>
      </c>
      <c r="B72" s="2459">
        <v>1</v>
      </c>
      <c r="C72" s="2383" t="s">
        <v>8620</v>
      </c>
      <c r="D72" s="2382" t="s">
        <v>9874</v>
      </c>
      <c r="E72" s="2379" t="s">
        <v>10076</v>
      </c>
      <c r="F72" s="2380" t="s">
        <v>656</v>
      </c>
      <c r="G72" s="2379" t="s">
        <v>9992</v>
      </c>
      <c r="H72" s="2376"/>
      <c r="I72" s="2376"/>
      <c r="J72" s="2376"/>
      <c r="K72" s="2376"/>
      <c r="L72" s="2393" t="s">
        <v>9747</v>
      </c>
      <c r="M72" s="2378">
        <f t="shared" si="4"/>
        <v>628.23599999999999</v>
      </c>
      <c r="N72" s="2377">
        <f t="shared" si="5"/>
        <v>75.599999999999994</v>
      </c>
      <c r="O72" s="2376"/>
      <c r="P72" s="2373"/>
      <c r="Q72" s="2397">
        <v>36</v>
      </c>
      <c r="U72" s="2513"/>
    </row>
    <row r="73" spans="1:21" ht="16.5">
      <c r="A73" s="2373">
        <v>1</v>
      </c>
      <c r="B73" s="2459">
        <v>1</v>
      </c>
      <c r="C73" s="2383" t="s">
        <v>8620</v>
      </c>
      <c r="D73" s="2382" t="s">
        <v>9875</v>
      </c>
      <c r="E73" s="2379" t="s">
        <v>10076</v>
      </c>
      <c r="F73" s="2380" t="s">
        <v>656</v>
      </c>
      <c r="G73" s="2379" t="s">
        <v>9992</v>
      </c>
      <c r="H73" s="2376"/>
      <c r="I73" s="2376"/>
      <c r="J73" s="2376"/>
      <c r="K73" s="2376"/>
      <c r="L73" s="2393" t="s">
        <v>9748</v>
      </c>
      <c r="M73" s="2378">
        <f t="shared" si="4"/>
        <v>1151.7660000000001</v>
      </c>
      <c r="N73" s="2377">
        <f t="shared" si="5"/>
        <v>138.6</v>
      </c>
      <c r="O73" s="2376"/>
      <c r="P73" s="2373"/>
      <c r="Q73" s="2397">
        <v>66</v>
      </c>
      <c r="U73" s="2513"/>
    </row>
    <row r="74" spans="1:21" ht="16.5">
      <c r="A74" s="2373">
        <v>1</v>
      </c>
      <c r="B74" s="2459">
        <v>1</v>
      </c>
      <c r="C74" s="2383" t="s">
        <v>8620</v>
      </c>
      <c r="D74" s="2382" t="s">
        <v>9876</v>
      </c>
      <c r="E74" s="2379" t="s">
        <v>10077</v>
      </c>
      <c r="F74" s="2380" t="s">
        <v>3465</v>
      </c>
      <c r="G74" s="2379" t="s">
        <v>9993</v>
      </c>
      <c r="H74" s="2376"/>
      <c r="I74" s="2376"/>
      <c r="J74" s="2376"/>
      <c r="K74" s="2376"/>
      <c r="L74" s="2393" t="s">
        <v>9747</v>
      </c>
      <c r="M74" s="2378">
        <f t="shared" si="4"/>
        <v>628.23599999999999</v>
      </c>
      <c r="N74" s="2377">
        <f t="shared" si="5"/>
        <v>75.599999999999994</v>
      </c>
      <c r="O74" s="2376"/>
      <c r="P74" s="2373"/>
      <c r="Q74" s="2397">
        <v>36</v>
      </c>
      <c r="U74" s="2513"/>
    </row>
    <row r="75" spans="1:21" ht="16.5">
      <c r="A75" s="2373">
        <v>1</v>
      </c>
      <c r="B75" s="2459">
        <v>1</v>
      </c>
      <c r="C75" s="2383" t="s">
        <v>8620</v>
      </c>
      <c r="D75" s="2382" t="s">
        <v>9877</v>
      </c>
      <c r="E75" s="2379" t="s">
        <v>10077</v>
      </c>
      <c r="F75" s="2380" t="s">
        <v>3465</v>
      </c>
      <c r="G75" s="2379" t="s">
        <v>9993</v>
      </c>
      <c r="H75" s="2376"/>
      <c r="I75" s="2376"/>
      <c r="J75" s="2376"/>
      <c r="K75" s="2376"/>
      <c r="L75" s="2393" t="s">
        <v>9748</v>
      </c>
      <c r="M75" s="2378">
        <f t="shared" si="4"/>
        <v>1151.7660000000001</v>
      </c>
      <c r="N75" s="2377">
        <f t="shared" si="5"/>
        <v>138.6</v>
      </c>
      <c r="O75" s="2376"/>
      <c r="P75" s="2373"/>
      <c r="Q75" s="2397">
        <v>66</v>
      </c>
      <c r="U75" s="2513"/>
    </row>
    <row r="76" spans="1:21" ht="16.5">
      <c r="A76" s="2373">
        <v>1</v>
      </c>
      <c r="B76" s="2459">
        <v>1</v>
      </c>
      <c r="C76" s="2383" t="s">
        <v>8620</v>
      </c>
      <c r="D76" s="2382" t="s">
        <v>9878</v>
      </c>
      <c r="E76" s="2379" t="s">
        <v>10162</v>
      </c>
      <c r="F76" s="2380" t="s">
        <v>6401</v>
      </c>
      <c r="G76" s="2379" t="s">
        <v>9994</v>
      </c>
      <c r="H76" s="2376"/>
      <c r="I76" s="2376"/>
      <c r="J76" s="2376"/>
      <c r="K76" s="2376"/>
      <c r="L76" s="2393" t="s">
        <v>9747</v>
      </c>
      <c r="M76" s="2378">
        <f t="shared" si="4"/>
        <v>628.23599999999999</v>
      </c>
      <c r="N76" s="2377">
        <f t="shared" si="5"/>
        <v>75.599999999999994</v>
      </c>
      <c r="O76" s="2376"/>
      <c r="P76" s="2373"/>
      <c r="Q76" s="2397">
        <v>36</v>
      </c>
      <c r="U76" s="2513"/>
    </row>
    <row r="77" spans="1:21" ht="16.5">
      <c r="A77" s="2373">
        <v>1</v>
      </c>
      <c r="B77" s="2459">
        <v>1</v>
      </c>
      <c r="C77" s="2383" t="s">
        <v>8620</v>
      </c>
      <c r="D77" s="2382" t="s">
        <v>9879</v>
      </c>
      <c r="E77" s="2379" t="s">
        <v>10162</v>
      </c>
      <c r="F77" s="2380" t="s">
        <v>6401</v>
      </c>
      <c r="G77" s="2379" t="s">
        <v>9994</v>
      </c>
      <c r="H77" s="2376"/>
      <c r="I77" s="2376"/>
      <c r="J77" s="2376"/>
      <c r="K77" s="2376"/>
      <c r="L77" s="2393" t="s">
        <v>9748</v>
      </c>
      <c r="M77" s="2378">
        <f t="shared" si="4"/>
        <v>1151.7660000000001</v>
      </c>
      <c r="N77" s="2377">
        <f t="shared" si="5"/>
        <v>138.6</v>
      </c>
      <c r="O77" s="2376"/>
      <c r="P77" s="2373"/>
      <c r="Q77" s="2397">
        <v>66</v>
      </c>
      <c r="U77" s="2513"/>
    </row>
    <row r="78" spans="1:21" ht="16.5">
      <c r="A78" s="2373">
        <v>1</v>
      </c>
      <c r="B78" s="2459">
        <v>1</v>
      </c>
      <c r="C78" s="2383" t="s">
        <v>8620</v>
      </c>
      <c r="D78" s="2382" t="s">
        <v>9880</v>
      </c>
      <c r="E78" s="2379" t="s">
        <v>10078</v>
      </c>
      <c r="F78" s="2380" t="s">
        <v>6400</v>
      </c>
      <c r="G78" s="2379" t="s">
        <v>9995</v>
      </c>
      <c r="H78" s="2376"/>
      <c r="I78" s="2376"/>
      <c r="J78" s="2376"/>
      <c r="K78" s="2376"/>
      <c r="L78" s="2393" t="s">
        <v>9747</v>
      </c>
      <c r="M78" s="2378">
        <f t="shared" si="4"/>
        <v>628.23599999999999</v>
      </c>
      <c r="N78" s="2377">
        <f t="shared" si="5"/>
        <v>75.599999999999994</v>
      </c>
      <c r="O78" s="2376"/>
      <c r="P78" s="2373"/>
      <c r="Q78" s="2397">
        <v>36</v>
      </c>
      <c r="U78" s="2513"/>
    </row>
    <row r="79" spans="1:21" ht="16.5">
      <c r="A79" s="2373">
        <v>1</v>
      </c>
      <c r="B79" s="2459">
        <v>1</v>
      </c>
      <c r="C79" s="2383" t="s">
        <v>8620</v>
      </c>
      <c r="D79" s="2382" t="s">
        <v>9881</v>
      </c>
      <c r="E79" s="2379" t="s">
        <v>10078</v>
      </c>
      <c r="F79" s="2380" t="s">
        <v>6400</v>
      </c>
      <c r="G79" s="2379" t="s">
        <v>9995</v>
      </c>
      <c r="H79" s="2376"/>
      <c r="I79" s="2376"/>
      <c r="J79" s="2376"/>
      <c r="K79" s="2376"/>
      <c r="L79" s="2393" t="s">
        <v>9748</v>
      </c>
      <c r="M79" s="2378">
        <f t="shared" si="4"/>
        <v>1151.7660000000001</v>
      </c>
      <c r="N79" s="2377">
        <f t="shared" si="5"/>
        <v>138.6</v>
      </c>
      <c r="O79" s="2376"/>
      <c r="P79" s="2373"/>
      <c r="Q79" s="2397">
        <v>66</v>
      </c>
      <c r="U79" s="2513"/>
    </row>
    <row r="80" spans="1:21" ht="16.5">
      <c r="A80" s="2373">
        <v>1</v>
      </c>
      <c r="B80" s="2459">
        <v>1</v>
      </c>
      <c r="C80" s="2383" t="s">
        <v>8620</v>
      </c>
      <c r="D80" s="2382" t="s">
        <v>9882</v>
      </c>
      <c r="E80" s="2379" t="s">
        <v>10079</v>
      </c>
      <c r="F80" s="2380" t="s">
        <v>7769</v>
      </c>
      <c r="G80" s="2379" t="s">
        <v>9996</v>
      </c>
      <c r="H80" s="2376"/>
      <c r="I80" s="2376"/>
      <c r="J80" s="2376"/>
      <c r="K80" s="2376"/>
      <c r="L80" s="2393" t="s">
        <v>9747</v>
      </c>
      <c r="M80" s="2378">
        <f t="shared" si="4"/>
        <v>628.23599999999999</v>
      </c>
      <c r="N80" s="2377">
        <f t="shared" si="5"/>
        <v>75.599999999999994</v>
      </c>
      <c r="O80" s="2376"/>
      <c r="P80" s="2373"/>
      <c r="Q80" s="2397">
        <v>36</v>
      </c>
      <c r="U80" s="2513"/>
    </row>
    <row r="81" spans="1:21" ht="16.5">
      <c r="A81" s="2373">
        <v>1</v>
      </c>
      <c r="B81" s="2459">
        <v>1</v>
      </c>
      <c r="C81" s="2383" t="s">
        <v>8620</v>
      </c>
      <c r="D81" s="2382" t="s">
        <v>9883</v>
      </c>
      <c r="E81" s="2379" t="s">
        <v>10079</v>
      </c>
      <c r="F81" s="2380" t="s">
        <v>7769</v>
      </c>
      <c r="G81" s="2379" t="s">
        <v>9996</v>
      </c>
      <c r="H81" s="2376"/>
      <c r="I81" s="2376"/>
      <c r="J81" s="2376"/>
      <c r="K81" s="2376"/>
      <c r="L81" s="2393" t="s">
        <v>9748</v>
      </c>
      <c r="M81" s="2378">
        <f t="shared" si="4"/>
        <v>1151.7660000000001</v>
      </c>
      <c r="N81" s="2377">
        <f t="shared" si="5"/>
        <v>138.6</v>
      </c>
      <c r="O81" s="2376"/>
      <c r="P81" s="2373"/>
      <c r="Q81" s="2397">
        <v>66</v>
      </c>
      <c r="U81" s="2513"/>
    </row>
    <row r="82" spans="1:21" ht="16.5">
      <c r="A82" s="2373">
        <v>1</v>
      </c>
      <c r="B82" s="2459">
        <v>1</v>
      </c>
      <c r="C82" s="2383" t="s">
        <v>8620</v>
      </c>
      <c r="D82" s="2382" t="s">
        <v>9884</v>
      </c>
      <c r="E82" s="2379" t="s">
        <v>10080</v>
      </c>
      <c r="F82" s="2380" t="s">
        <v>9726</v>
      </c>
      <c r="G82" s="2379" t="s">
        <v>9997</v>
      </c>
      <c r="H82" s="2376"/>
      <c r="I82" s="2376"/>
      <c r="J82" s="2376"/>
      <c r="K82" s="2376"/>
      <c r="L82" s="2393" t="s">
        <v>9747</v>
      </c>
      <c r="M82" s="2378">
        <f t="shared" si="4"/>
        <v>628.23599999999999</v>
      </c>
      <c r="N82" s="2377">
        <f t="shared" si="5"/>
        <v>75.599999999999994</v>
      </c>
      <c r="O82" s="2376"/>
      <c r="P82" s="2373"/>
      <c r="Q82" s="2397">
        <v>36</v>
      </c>
      <c r="U82" s="2513"/>
    </row>
    <row r="83" spans="1:21" ht="16.5">
      <c r="A83" s="2373">
        <v>1</v>
      </c>
      <c r="B83" s="2459">
        <v>1</v>
      </c>
      <c r="C83" s="2383" t="s">
        <v>8620</v>
      </c>
      <c r="D83" s="2382" t="s">
        <v>9885</v>
      </c>
      <c r="E83" s="2379" t="s">
        <v>10080</v>
      </c>
      <c r="F83" s="2380" t="s">
        <v>9726</v>
      </c>
      <c r="G83" s="2379" t="s">
        <v>9997</v>
      </c>
      <c r="H83" s="2376"/>
      <c r="I83" s="2376"/>
      <c r="J83" s="2376"/>
      <c r="K83" s="2376"/>
      <c r="L83" s="2393" t="s">
        <v>9748</v>
      </c>
      <c r="M83" s="2378">
        <f t="shared" si="4"/>
        <v>1151.7660000000001</v>
      </c>
      <c r="N83" s="2377">
        <f t="shared" si="5"/>
        <v>138.6</v>
      </c>
      <c r="O83" s="2376"/>
      <c r="P83" s="2373"/>
      <c r="Q83" s="2397">
        <v>66</v>
      </c>
      <c r="U83" s="2513"/>
    </row>
    <row r="84" spans="1:21" ht="16.5">
      <c r="A84" s="2373">
        <v>1</v>
      </c>
      <c r="B84" s="2459">
        <v>1</v>
      </c>
      <c r="C84" s="2383" t="s">
        <v>8620</v>
      </c>
      <c r="D84" s="2382" t="s">
        <v>9886</v>
      </c>
      <c r="E84" s="2379" t="s">
        <v>10081</v>
      </c>
      <c r="F84" s="2380" t="s">
        <v>9727</v>
      </c>
      <c r="G84" s="2379" t="s">
        <v>9998</v>
      </c>
      <c r="H84" s="2376"/>
      <c r="I84" s="2376"/>
      <c r="J84" s="2376"/>
      <c r="K84" s="2376"/>
      <c r="L84" s="2393" t="s">
        <v>9747</v>
      </c>
      <c r="M84" s="2378">
        <f t="shared" si="4"/>
        <v>628.23599999999999</v>
      </c>
      <c r="N84" s="2377">
        <f t="shared" si="5"/>
        <v>75.599999999999994</v>
      </c>
      <c r="O84" s="2376"/>
      <c r="P84" s="2373"/>
      <c r="Q84" s="2397">
        <v>36</v>
      </c>
      <c r="U84" s="2513"/>
    </row>
    <row r="85" spans="1:21" ht="16.5">
      <c r="A85" s="2373">
        <v>1</v>
      </c>
      <c r="B85" s="2459">
        <v>1</v>
      </c>
      <c r="C85" s="2383" t="s">
        <v>8620</v>
      </c>
      <c r="D85" s="2382" t="s">
        <v>9887</v>
      </c>
      <c r="E85" s="2379" t="s">
        <v>10081</v>
      </c>
      <c r="F85" s="2380" t="s">
        <v>9727</v>
      </c>
      <c r="G85" s="2379" t="s">
        <v>9998</v>
      </c>
      <c r="H85" s="2376"/>
      <c r="I85" s="2376"/>
      <c r="J85" s="2376"/>
      <c r="K85" s="2376"/>
      <c r="L85" s="2393" t="s">
        <v>9748</v>
      </c>
      <c r="M85" s="2378">
        <f t="shared" si="4"/>
        <v>1151.7660000000001</v>
      </c>
      <c r="N85" s="2377">
        <f t="shared" si="5"/>
        <v>138.6</v>
      </c>
      <c r="O85" s="2376"/>
      <c r="P85" s="2373"/>
      <c r="Q85" s="2397">
        <v>66</v>
      </c>
      <c r="U85" s="2513"/>
    </row>
    <row r="86" spans="1:21" ht="16.5">
      <c r="A86" s="2373">
        <v>1</v>
      </c>
      <c r="B86" s="2459">
        <v>1</v>
      </c>
      <c r="C86" s="2383" t="s">
        <v>8620</v>
      </c>
      <c r="D86" s="2382" t="s">
        <v>9888</v>
      </c>
      <c r="E86" s="2401" t="s">
        <v>10108</v>
      </c>
      <c r="F86" s="2380" t="s">
        <v>9390</v>
      </c>
      <c r="G86" s="2379" t="s">
        <v>9999</v>
      </c>
      <c r="H86" s="2376"/>
      <c r="I86" s="2376"/>
      <c r="J86" s="2376"/>
      <c r="K86" s="2376"/>
      <c r="L86" s="2393" t="s">
        <v>9747</v>
      </c>
      <c r="M86" s="2378">
        <f t="shared" si="4"/>
        <v>628.23599999999999</v>
      </c>
      <c r="N86" s="2377">
        <f t="shared" si="5"/>
        <v>75.599999999999994</v>
      </c>
      <c r="O86" s="2376"/>
      <c r="P86" s="2373"/>
      <c r="Q86" s="2397">
        <v>36</v>
      </c>
      <c r="U86" s="2513"/>
    </row>
    <row r="87" spans="1:21" ht="16.5">
      <c r="A87" s="2373">
        <v>1</v>
      </c>
      <c r="B87" s="2459">
        <v>1</v>
      </c>
      <c r="C87" s="2383" t="s">
        <v>8620</v>
      </c>
      <c r="D87" s="2382" t="s">
        <v>9889</v>
      </c>
      <c r="E87" s="2401" t="s">
        <v>10108</v>
      </c>
      <c r="F87" s="2380" t="s">
        <v>9390</v>
      </c>
      <c r="G87" s="2379" t="s">
        <v>9999</v>
      </c>
      <c r="H87" s="2376"/>
      <c r="I87" s="2376"/>
      <c r="J87" s="2376"/>
      <c r="K87" s="2376"/>
      <c r="L87" s="2393" t="s">
        <v>9748</v>
      </c>
      <c r="M87" s="2378">
        <f t="shared" si="4"/>
        <v>1151.7660000000001</v>
      </c>
      <c r="N87" s="2377">
        <f t="shared" si="5"/>
        <v>138.6</v>
      </c>
      <c r="O87" s="2376"/>
      <c r="P87" s="2373"/>
      <c r="Q87" s="2397">
        <v>66</v>
      </c>
      <c r="U87" s="2513"/>
    </row>
    <row r="88" spans="1:21" ht="16.5">
      <c r="A88" s="2373">
        <v>1</v>
      </c>
      <c r="B88" s="2459">
        <v>1</v>
      </c>
      <c r="C88" s="2383" t="s">
        <v>8620</v>
      </c>
      <c r="D88" s="2382" t="s">
        <v>9890</v>
      </c>
      <c r="E88" s="2379" t="s">
        <v>10082</v>
      </c>
      <c r="F88" s="2380" t="s">
        <v>9728</v>
      </c>
      <c r="G88" s="2379" t="s">
        <v>10000</v>
      </c>
      <c r="H88" s="2376"/>
      <c r="I88" s="2376"/>
      <c r="J88" s="2376"/>
      <c r="K88" s="2376"/>
      <c r="L88" s="2393" t="s">
        <v>9747</v>
      </c>
      <c r="M88" s="2378">
        <f t="shared" si="4"/>
        <v>628.23599999999999</v>
      </c>
      <c r="N88" s="2377">
        <f t="shared" si="5"/>
        <v>75.599999999999994</v>
      </c>
      <c r="O88" s="2376"/>
      <c r="P88" s="2373"/>
      <c r="Q88" s="2397">
        <v>36</v>
      </c>
      <c r="U88" s="2513"/>
    </row>
    <row r="89" spans="1:21" ht="16.5">
      <c r="A89" s="2373">
        <v>1</v>
      </c>
      <c r="B89" s="2459">
        <v>1</v>
      </c>
      <c r="C89" s="2383" t="s">
        <v>8620</v>
      </c>
      <c r="D89" s="2382" t="s">
        <v>9891</v>
      </c>
      <c r="E89" s="2379" t="s">
        <v>10082</v>
      </c>
      <c r="F89" s="2380" t="s">
        <v>9728</v>
      </c>
      <c r="G89" s="2379" t="s">
        <v>10000</v>
      </c>
      <c r="H89" s="2376"/>
      <c r="I89" s="2376"/>
      <c r="J89" s="2376"/>
      <c r="K89" s="2376"/>
      <c r="L89" s="2393" t="s">
        <v>9748</v>
      </c>
      <c r="M89" s="2378">
        <f t="shared" si="4"/>
        <v>1151.7660000000001</v>
      </c>
      <c r="N89" s="2377">
        <f t="shared" si="5"/>
        <v>138.6</v>
      </c>
      <c r="O89" s="2376"/>
      <c r="P89" s="2373"/>
      <c r="Q89" s="2397">
        <v>66</v>
      </c>
      <c r="U89" s="2513"/>
    </row>
    <row r="90" spans="1:21" ht="16.5">
      <c r="A90" s="2373">
        <v>1</v>
      </c>
      <c r="B90" s="2459">
        <v>1</v>
      </c>
      <c r="C90" s="2383" t="s">
        <v>8620</v>
      </c>
      <c r="D90" s="2382" t="s">
        <v>9892</v>
      </c>
      <c r="E90" s="2381" t="s">
        <v>10109</v>
      </c>
      <c r="F90" s="2380" t="s">
        <v>657</v>
      </c>
      <c r="G90" s="2379" t="s">
        <v>10001</v>
      </c>
      <c r="H90" s="2376"/>
      <c r="I90" s="2376"/>
      <c r="J90" s="2376"/>
      <c r="K90" s="2376"/>
      <c r="L90" s="2393" t="s">
        <v>9747</v>
      </c>
      <c r="M90" s="2378">
        <f t="shared" si="4"/>
        <v>628.23599999999999</v>
      </c>
      <c r="N90" s="2377">
        <f t="shared" si="5"/>
        <v>75.599999999999994</v>
      </c>
      <c r="O90" s="2376"/>
      <c r="P90" s="2373"/>
      <c r="Q90" s="2397">
        <v>36</v>
      </c>
      <c r="U90" s="2513"/>
    </row>
    <row r="91" spans="1:21" ht="16.5">
      <c r="A91" s="2373">
        <v>1</v>
      </c>
      <c r="B91" s="2459">
        <v>1</v>
      </c>
      <c r="C91" s="2383" t="s">
        <v>8620</v>
      </c>
      <c r="D91" s="2382" t="s">
        <v>9893</v>
      </c>
      <c r="E91" s="2381" t="s">
        <v>10109</v>
      </c>
      <c r="F91" s="2380" t="s">
        <v>657</v>
      </c>
      <c r="G91" s="2379" t="s">
        <v>10001</v>
      </c>
      <c r="H91" s="2376"/>
      <c r="I91" s="2376"/>
      <c r="J91" s="2376"/>
      <c r="K91" s="2376"/>
      <c r="L91" s="2393" t="s">
        <v>9748</v>
      </c>
      <c r="M91" s="2378">
        <f t="shared" si="4"/>
        <v>1151.7660000000001</v>
      </c>
      <c r="N91" s="2377">
        <f t="shared" si="5"/>
        <v>138.6</v>
      </c>
      <c r="O91" s="2376"/>
      <c r="P91" s="2373"/>
      <c r="Q91" s="2397">
        <v>66</v>
      </c>
      <c r="U91" s="2513"/>
    </row>
    <row r="92" spans="1:21" ht="16.5">
      <c r="A92" s="2373">
        <v>1</v>
      </c>
      <c r="B92" s="2459">
        <v>1</v>
      </c>
      <c r="C92" s="2383" t="s">
        <v>8620</v>
      </c>
      <c r="D92" s="2382" t="s">
        <v>9894</v>
      </c>
      <c r="E92" s="2379" t="s">
        <v>10083</v>
      </c>
      <c r="F92" s="2380" t="s">
        <v>3461</v>
      </c>
      <c r="G92" s="2379" t="s">
        <v>10002</v>
      </c>
      <c r="H92" s="2376"/>
      <c r="I92" s="2376"/>
      <c r="J92" s="2376"/>
      <c r="K92" s="2376"/>
      <c r="L92" s="2393" t="s">
        <v>9747</v>
      </c>
      <c r="M92" s="2378">
        <f t="shared" si="4"/>
        <v>628.23599999999999</v>
      </c>
      <c r="N92" s="2377">
        <f t="shared" si="5"/>
        <v>75.599999999999994</v>
      </c>
      <c r="O92" s="2376"/>
      <c r="P92" s="2373"/>
      <c r="Q92" s="2397">
        <v>36</v>
      </c>
      <c r="U92" s="2513"/>
    </row>
    <row r="93" spans="1:21" ht="16.5">
      <c r="A93" s="2373">
        <v>1</v>
      </c>
      <c r="B93" s="2459">
        <v>1</v>
      </c>
      <c r="C93" s="2383" t="s">
        <v>8620</v>
      </c>
      <c r="D93" s="2382" t="s">
        <v>9895</v>
      </c>
      <c r="E93" s="2379" t="s">
        <v>10083</v>
      </c>
      <c r="F93" s="2380" t="s">
        <v>3461</v>
      </c>
      <c r="G93" s="2379" t="s">
        <v>10002</v>
      </c>
      <c r="H93" s="2376"/>
      <c r="I93" s="2376"/>
      <c r="J93" s="2376"/>
      <c r="K93" s="2376"/>
      <c r="L93" s="2393" t="s">
        <v>9748</v>
      </c>
      <c r="M93" s="2378">
        <f t="shared" si="4"/>
        <v>1151.7660000000001</v>
      </c>
      <c r="N93" s="2377">
        <f t="shared" si="5"/>
        <v>138.6</v>
      </c>
      <c r="O93" s="2376"/>
      <c r="P93" s="2373"/>
      <c r="Q93" s="2397">
        <v>66</v>
      </c>
      <c r="U93" s="2513"/>
    </row>
    <row r="94" spans="1:21" ht="16.5">
      <c r="A94" s="2373">
        <v>1</v>
      </c>
      <c r="B94" s="2459">
        <v>1</v>
      </c>
      <c r="C94" s="2383" t="s">
        <v>8620</v>
      </c>
      <c r="D94" s="2382" t="s">
        <v>9896</v>
      </c>
      <c r="E94" s="2379" t="s">
        <v>10084</v>
      </c>
      <c r="F94" s="2380" t="s">
        <v>3462</v>
      </c>
      <c r="G94" s="2379" t="s">
        <v>10003</v>
      </c>
      <c r="H94" s="2376"/>
      <c r="I94" s="2376"/>
      <c r="J94" s="2376"/>
      <c r="K94" s="2376"/>
      <c r="L94" s="2393" t="s">
        <v>9747</v>
      </c>
      <c r="M94" s="2378">
        <f t="shared" si="4"/>
        <v>628.23599999999999</v>
      </c>
      <c r="N94" s="2377">
        <f t="shared" si="5"/>
        <v>75.599999999999994</v>
      </c>
      <c r="O94" s="2376"/>
      <c r="P94" s="2373"/>
      <c r="Q94" s="2397">
        <v>36</v>
      </c>
      <c r="U94" s="2513"/>
    </row>
    <row r="95" spans="1:21" ht="16.5">
      <c r="A95" s="2373">
        <v>1</v>
      </c>
      <c r="B95" s="2459">
        <v>1</v>
      </c>
      <c r="C95" s="2383" t="s">
        <v>8620</v>
      </c>
      <c r="D95" s="2382" t="s">
        <v>9897</v>
      </c>
      <c r="E95" s="2379" t="s">
        <v>10084</v>
      </c>
      <c r="F95" s="2380" t="s">
        <v>3462</v>
      </c>
      <c r="G95" s="2379" t="s">
        <v>10003</v>
      </c>
      <c r="H95" s="2376"/>
      <c r="I95" s="2376"/>
      <c r="J95" s="2376"/>
      <c r="K95" s="2376"/>
      <c r="L95" s="2393" t="s">
        <v>9748</v>
      </c>
      <c r="M95" s="2378">
        <f t="shared" si="4"/>
        <v>1151.7660000000001</v>
      </c>
      <c r="N95" s="2377">
        <f t="shared" si="5"/>
        <v>138.6</v>
      </c>
      <c r="O95" s="2376"/>
      <c r="P95" s="2373"/>
      <c r="Q95" s="2397">
        <v>66</v>
      </c>
      <c r="U95" s="2513"/>
    </row>
    <row r="96" spans="1:21" ht="16.5">
      <c r="A96" s="2373">
        <v>1</v>
      </c>
      <c r="B96" s="2459">
        <v>1</v>
      </c>
      <c r="C96" s="2383" t="s">
        <v>8620</v>
      </c>
      <c r="D96" s="2382" t="s">
        <v>9898</v>
      </c>
      <c r="E96" s="2379" t="s">
        <v>10085</v>
      </c>
      <c r="F96" s="2380" t="s">
        <v>3463</v>
      </c>
      <c r="G96" s="2379" t="s">
        <v>10004</v>
      </c>
      <c r="H96" s="2376"/>
      <c r="I96" s="2376"/>
      <c r="J96" s="2376"/>
      <c r="K96" s="2376"/>
      <c r="L96" s="2393" t="s">
        <v>9747</v>
      </c>
      <c r="M96" s="2378">
        <f t="shared" si="4"/>
        <v>628.23599999999999</v>
      </c>
      <c r="N96" s="2377">
        <f t="shared" si="5"/>
        <v>75.599999999999994</v>
      </c>
      <c r="O96" s="2376"/>
      <c r="P96" s="2373"/>
      <c r="Q96" s="2397">
        <v>36</v>
      </c>
      <c r="U96" s="2513"/>
    </row>
    <row r="97" spans="1:21" ht="16.5">
      <c r="A97" s="2373">
        <v>1</v>
      </c>
      <c r="B97" s="2459">
        <v>1</v>
      </c>
      <c r="C97" s="2383" t="s">
        <v>8620</v>
      </c>
      <c r="D97" s="2382" t="s">
        <v>9899</v>
      </c>
      <c r="E97" s="2379" t="s">
        <v>10085</v>
      </c>
      <c r="F97" s="2380" t="s">
        <v>3463</v>
      </c>
      <c r="G97" s="2379" t="s">
        <v>10004</v>
      </c>
      <c r="H97" s="2376"/>
      <c r="I97" s="2376"/>
      <c r="J97" s="2376"/>
      <c r="K97" s="2376"/>
      <c r="L97" s="2393" t="s">
        <v>9748</v>
      </c>
      <c r="M97" s="2378">
        <f t="shared" si="4"/>
        <v>1151.7660000000001</v>
      </c>
      <c r="N97" s="2377">
        <f t="shared" si="5"/>
        <v>138.6</v>
      </c>
      <c r="O97" s="2376"/>
      <c r="P97" s="2373"/>
      <c r="Q97" s="2397">
        <v>66</v>
      </c>
      <c r="U97" s="2513"/>
    </row>
    <row r="98" spans="1:21" ht="16.5">
      <c r="A98" s="2373">
        <v>1</v>
      </c>
      <c r="B98" s="2459">
        <v>1</v>
      </c>
      <c r="C98" s="2383" t="s">
        <v>8620</v>
      </c>
      <c r="D98" s="2382" t="s">
        <v>9900</v>
      </c>
      <c r="E98" s="2379" t="s">
        <v>10086</v>
      </c>
      <c r="F98" s="2380" t="s">
        <v>9729</v>
      </c>
      <c r="G98" s="2379" t="s">
        <v>10005</v>
      </c>
      <c r="H98" s="2376"/>
      <c r="I98" s="2376"/>
      <c r="J98" s="2376"/>
      <c r="K98" s="2376"/>
      <c r="L98" s="2393" t="s">
        <v>9747</v>
      </c>
      <c r="M98" s="2378">
        <f t="shared" si="4"/>
        <v>628.23599999999999</v>
      </c>
      <c r="N98" s="2377">
        <f t="shared" si="5"/>
        <v>75.599999999999994</v>
      </c>
      <c r="O98" s="2376"/>
      <c r="P98" s="2373"/>
      <c r="Q98" s="2397">
        <v>36</v>
      </c>
      <c r="U98" s="2513"/>
    </row>
    <row r="99" spans="1:21" ht="16.5">
      <c r="A99" s="2373">
        <v>1</v>
      </c>
      <c r="B99" s="2459">
        <v>1</v>
      </c>
      <c r="C99" s="2383" t="s">
        <v>8620</v>
      </c>
      <c r="D99" s="2382" t="s">
        <v>9901</v>
      </c>
      <c r="E99" s="2379" t="s">
        <v>10086</v>
      </c>
      <c r="F99" s="2380" t="s">
        <v>9729</v>
      </c>
      <c r="G99" s="2379" t="s">
        <v>10005</v>
      </c>
      <c r="H99" s="2376"/>
      <c r="I99" s="2376"/>
      <c r="J99" s="2376"/>
      <c r="K99" s="2376"/>
      <c r="L99" s="2393" t="s">
        <v>9748</v>
      </c>
      <c r="M99" s="2378">
        <f t="shared" ref="M99:M130" si="6">N99*T$4</f>
        <v>1151.7660000000001</v>
      </c>
      <c r="N99" s="2377">
        <f t="shared" si="5"/>
        <v>138.6</v>
      </c>
      <c r="O99" s="2376"/>
      <c r="P99" s="2373"/>
      <c r="Q99" s="2397">
        <v>66</v>
      </c>
      <c r="U99" s="2513"/>
    </row>
    <row r="100" spans="1:21" ht="16.5">
      <c r="A100" s="2373">
        <v>1</v>
      </c>
      <c r="B100" s="2459">
        <v>1</v>
      </c>
      <c r="C100" s="2383" t="s">
        <v>8620</v>
      </c>
      <c r="D100" s="2382" t="s">
        <v>9902</v>
      </c>
      <c r="E100" s="2379" t="s">
        <v>10087</v>
      </c>
      <c r="F100" s="2380" t="s">
        <v>9730</v>
      </c>
      <c r="G100" s="2381" t="s">
        <v>10006</v>
      </c>
      <c r="H100" s="2376"/>
      <c r="I100" s="2376"/>
      <c r="J100" s="2376"/>
      <c r="K100" s="2376"/>
      <c r="L100" s="2393" t="s">
        <v>9747</v>
      </c>
      <c r="M100" s="2378">
        <f t="shared" si="6"/>
        <v>628.23599999999999</v>
      </c>
      <c r="N100" s="2377">
        <f t="shared" ref="N100:N131" si="7">(Q100*T$3)+((Q100*T$3)*0.2)</f>
        <v>75.599999999999994</v>
      </c>
      <c r="O100" s="2376"/>
      <c r="P100" s="2373"/>
      <c r="Q100" s="2397">
        <v>36</v>
      </c>
      <c r="U100" s="2513"/>
    </row>
    <row r="101" spans="1:21" ht="16.5">
      <c r="A101" s="2373">
        <v>1</v>
      </c>
      <c r="B101" s="2459">
        <v>1</v>
      </c>
      <c r="C101" s="2383" t="s">
        <v>8620</v>
      </c>
      <c r="D101" s="2382" t="s">
        <v>9903</v>
      </c>
      <c r="E101" s="2379" t="s">
        <v>10087</v>
      </c>
      <c r="F101" s="2380" t="s">
        <v>9730</v>
      </c>
      <c r="G101" s="2381" t="s">
        <v>10006</v>
      </c>
      <c r="H101" s="2376"/>
      <c r="I101" s="2376"/>
      <c r="J101" s="2376"/>
      <c r="K101" s="2376"/>
      <c r="L101" s="2393" t="s">
        <v>9748</v>
      </c>
      <c r="M101" s="2378">
        <f t="shared" si="6"/>
        <v>1151.7660000000001</v>
      </c>
      <c r="N101" s="2377">
        <f t="shared" si="7"/>
        <v>138.6</v>
      </c>
      <c r="O101" s="2376"/>
      <c r="P101" s="2373"/>
      <c r="Q101" s="2397">
        <v>66</v>
      </c>
      <c r="U101" s="2513"/>
    </row>
    <row r="102" spans="1:21" ht="16.5">
      <c r="A102" s="2373">
        <v>1</v>
      </c>
      <c r="B102" s="2459">
        <v>1</v>
      </c>
      <c r="C102" s="2383" t="s">
        <v>8620</v>
      </c>
      <c r="D102" s="2382" t="s">
        <v>9904</v>
      </c>
      <c r="E102" s="2379" t="s">
        <v>10088</v>
      </c>
      <c r="F102" s="2380" t="s">
        <v>9731</v>
      </c>
      <c r="G102" s="2379" t="s">
        <v>10007</v>
      </c>
      <c r="H102" s="2376"/>
      <c r="I102" s="2376"/>
      <c r="J102" s="2376"/>
      <c r="K102" s="2376"/>
      <c r="L102" s="2393" t="s">
        <v>9747</v>
      </c>
      <c r="M102" s="2378">
        <f t="shared" si="6"/>
        <v>628.23599999999999</v>
      </c>
      <c r="N102" s="2377">
        <f t="shared" si="7"/>
        <v>75.599999999999994</v>
      </c>
      <c r="O102" s="2376"/>
      <c r="P102" s="2373"/>
      <c r="Q102" s="2397">
        <v>36</v>
      </c>
      <c r="U102" s="2513"/>
    </row>
    <row r="103" spans="1:21" ht="16.5">
      <c r="A103" s="2373">
        <v>1</v>
      </c>
      <c r="B103" s="2459">
        <v>1</v>
      </c>
      <c r="C103" s="2383" t="s">
        <v>8620</v>
      </c>
      <c r="D103" s="2382" t="s">
        <v>9905</v>
      </c>
      <c r="E103" s="2379" t="s">
        <v>10088</v>
      </c>
      <c r="F103" s="2380" t="s">
        <v>9731</v>
      </c>
      <c r="G103" s="2379" t="s">
        <v>10007</v>
      </c>
      <c r="H103" s="2376"/>
      <c r="I103" s="2376"/>
      <c r="J103" s="2376"/>
      <c r="K103" s="2376"/>
      <c r="L103" s="2393" t="s">
        <v>9748</v>
      </c>
      <c r="M103" s="2378">
        <f t="shared" si="6"/>
        <v>1151.7660000000001</v>
      </c>
      <c r="N103" s="2377">
        <f t="shared" si="7"/>
        <v>138.6</v>
      </c>
      <c r="O103" s="2376"/>
      <c r="P103" s="2373"/>
      <c r="Q103" s="2397">
        <v>66</v>
      </c>
      <c r="U103" s="2513"/>
    </row>
    <row r="104" spans="1:21" ht="16.5">
      <c r="A104" s="2373">
        <v>1</v>
      </c>
      <c r="B104" s="2459">
        <v>1</v>
      </c>
      <c r="C104" s="2383" t="s">
        <v>8620</v>
      </c>
      <c r="D104" s="2382" t="s">
        <v>9906</v>
      </c>
      <c r="E104" s="2379" t="s">
        <v>10089</v>
      </c>
      <c r="F104" s="2380" t="s">
        <v>9732</v>
      </c>
      <c r="G104" s="2379" t="s">
        <v>10008</v>
      </c>
      <c r="H104" s="2376"/>
      <c r="I104" s="2376"/>
      <c r="J104" s="2376"/>
      <c r="K104" s="2376"/>
      <c r="L104" s="2393" t="s">
        <v>9747</v>
      </c>
      <c r="M104" s="2378">
        <f t="shared" si="6"/>
        <v>628.23599999999999</v>
      </c>
      <c r="N104" s="2377">
        <f t="shared" si="7"/>
        <v>75.599999999999994</v>
      </c>
      <c r="O104" s="2376"/>
      <c r="P104" s="2373"/>
      <c r="Q104" s="2397">
        <v>36</v>
      </c>
      <c r="U104" s="2513"/>
    </row>
    <row r="105" spans="1:21" ht="16.5">
      <c r="A105" s="2373">
        <v>1</v>
      </c>
      <c r="B105" s="2459">
        <v>1</v>
      </c>
      <c r="C105" s="2383" t="s">
        <v>8620</v>
      </c>
      <c r="D105" s="2382" t="s">
        <v>9907</v>
      </c>
      <c r="E105" s="2379" t="s">
        <v>10089</v>
      </c>
      <c r="F105" s="2380" t="s">
        <v>9732</v>
      </c>
      <c r="G105" s="2379" t="s">
        <v>10008</v>
      </c>
      <c r="H105" s="2376"/>
      <c r="I105" s="2376"/>
      <c r="J105" s="2376"/>
      <c r="K105" s="2376"/>
      <c r="L105" s="2393" t="s">
        <v>9748</v>
      </c>
      <c r="M105" s="2378">
        <f t="shared" si="6"/>
        <v>1151.7660000000001</v>
      </c>
      <c r="N105" s="2377">
        <f t="shared" si="7"/>
        <v>138.6</v>
      </c>
      <c r="O105" s="2376"/>
      <c r="P105" s="2373"/>
      <c r="Q105" s="2397">
        <v>66</v>
      </c>
      <c r="U105" s="2513"/>
    </row>
    <row r="106" spans="1:21" ht="16.5">
      <c r="A106" s="2373">
        <v>1</v>
      </c>
      <c r="B106" s="2459">
        <v>1</v>
      </c>
      <c r="C106" s="2383" t="s">
        <v>8620</v>
      </c>
      <c r="D106" s="2382" t="s">
        <v>9908</v>
      </c>
      <c r="E106" s="2379" t="s">
        <v>10090</v>
      </c>
      <c r="F106" s="2380" t="s">
        <v>9733</v>
      </c>
      <c r="G106" s="2379" t="s">
        <v>10009</v>
      </c>
      <c r="H106" s="2376"/>
      <c r="I106" s="2376"/>
      <c r="J106" s="2376"/>
      <c r="K106" s="2376"/>
      <c r="L106" s="2393" t="s">
        <v>9747</v>
      </c>
      <c r="M106" s="2378">
        <f t="shared" si="6"/>
        <v>628.23599999999999</v>
      </c>
      <c r="N106" s="2377">
        <f t="shared" si="7"/>
        <v>75.599999999999994</v>
      </c>
      <c r="O106" s="2376"/>
      <c r="P106" s="2373"/>
      <c r="Q106" s="2397">
        <v>36</v>
      </c>
      <c r="U106" s="2513"/>
    </row>
    <row r="107" spans="1:21" ht="16.5">
      <c r="A107" s="2373">
        <v>1</v>
      </c>
      <c r="B107" s="2459">
        <v>1</v>
      </c>
      <c r="C107" s="2383" t="s">
        <v>8620</v>
      </c>
      <c r="D107" s="2382" t="s">
        <v>9909</v>
      </c>
      <c r="E107" s="2379" t="s">
        <v>10090</v>
      </c>
      <c r="F107" s="2380" t="s">
        <v>9733</v>
      </c>
      <c r="G107" s="2379" t="s">
        <v>10009</v>
      </c>
      <c r="H107" s="2376"/>
      <c r="I107" s="2376"/>
      <c r="J107" s="2376"/>
      <c r="K107" s="2376"/>
      <c r="L107" s="2393" t="s">
        <v>9748</v>
      </c>
      <c r="M107" s="2378">
        <f t="shared" si="6"/>
        <v>1151.7660000000001</v>
      </c>
      <c r="N107" s="2377">
        <f t="shared" si="7"/>
        <v>138.6</v>
      </c>
      <c r="O107" s="2376"/>
      <c r="P107" s="2373"/>
      <c r="Q107" s="2397">
        <v>66</v>
      </c>
      <c r="U107" s="2513"/>
    </row>
    <row r="108" spans="1:21" ht="16.5">
      <c r="A108" s="2373">
        <v>1</v>
      </c>
      <c r="B108" s="2459">
        <v>1</v>
      </c>
      <c r="C108" s="2383" t="s">
        <v>8620</v>
      </c>
      <c r="D108" s="2382" t="s">
        <v>9910</v>
      </c>
      <c r="E108" s="2379" t="s">
        <v>10091</v>
      </c>
      <c r="F108" s="2380" t="s">
        <v>9734</v>
      </c>
      <c r="G108" s="2379" t="s">
        <v>10010</v>
      </c>
      <c r="H108" s="2376"/>
      <c r="I108" s="2376"/>
      <c r="J108" s="2376"/>
      <c r="K108" s="2376"/>
      <c r="L108" s="2393" t="s">
        <v>9747</v>
      </c>
      <c r="M108" s="2378">
        <f t="shared" si="6"/>
        <v>628.23599999999999</v>
      </c>
      <c r="N108" s="2377">
        <f t="shared" si="7"/>
        <v>75.599999999999994</v>
      </c>
      <c r="O108" s="2376"/>
      <c r="P108" s="2373"/>
      <c r="Q108" s="2397">
        <v>36</v>
      </c>
      <c r="U108" s="2513"/>
    </row>
    <row r="109" spans="1:21" ht="16.5">
      <c r="A109" s="2373">
        <v>1</v>
      </c>
      <c r="B109" s="2459">
        <v>1</v>
      </c>
      <c r="C109" s="2383" t="s">
        <v>8620</v>
      </c>
      <c r="D109" s="2382" t="s">
        <v>9911</v>
      </c>
      <c r="E109" s="2379" t="s">
        <v>10091</v>
      </c>
      <c r="F109" s="2380" t="s">
        <v>9734</v>
      </c>
      <c r="G109" s="2379" t="s">
        <v>10010</v>
      </c>
      <c r="H109" s="2376"/>
      <c r="I109" s="2376"/>
      <c r="J109" s="2376"/>
      <c r="K109" s="2376"/>
      <c r="L109" s="2393" t="s">
        <v>9748</v>
      </c>
      <c r="M109" s="2378">
        <f t="shared" si="6"/>
        <v>1151.7660000000001</v>
      </c>
      <c r="N109" s="2377">
        <f t="shared" si="7"/>
        <v>138.6</v>
      </c>
      <c r="O109" s="2376"/>
      <c r="P109" s="2373"/>
      <c r="Q109" s="2397">
        <v>66</v>
      </c>
      <c r="U109" s="2513"/>
    </row>
    <row r="110" spans="1:21" ht="16.5">
      <c r="A110" s="2373">
        <v>1</v>
      </c>
      <c r="B110" s="2459">
        <v>1</v>
      </c>
      <c r="C110" s="2383" t="s">
        <v>8620</v>
      </c>
      <c r="D110" s="2382" t="s">
        <v>9912</v>
      </c>
      <c r="E110" s="2381" t="s">
        <v>10092</v>
      </c>
      <c r="F110" s="2380" t="s">
        <v>9735</v>
      </c>
      <c r="G110" s="2379" t="s">
        <v>10011</v>
      </c>
      <c r="H110" s="2376"/>
      <c r="I110" s="2376"/>
      <c r="J110" s="2376"/>
      <c r="K110" s="2376"/>
      <c r="L110" s="2393" t="s">
        <v>9747</v>
      </c>
      <c r="M110" s="2378">
        <f t="shared" si="6"/>
        <v>628.23599999999999</v>
      </c>
      <c r="N110" s="2377">
        <f t="shared" si="7"/>
        <v>75.599999999999994</v>
      </c>
      <c r="O110" s="2376"/>
      <c r="P110" s="2373"/>
      <c r="Q110" s="2397">
        <v>36</v>
      </c>
      <c r="U110" s="2513"/>
    </row>
    <row r="111" spans="1:21" ht="16.5">
      <c r="A111" s="2373">
        <v>1</v>
      </c>
      <c r="B111" s="2459">
        <v>1</v>
      </c>
      <c r="C111" s="2383" t="s">
        <v>8620</v>
      </c>
      <c r="D111" s="2382" t="s">
        <v>9913</v>
      </c>
      <c r="E111" s="2381" t="s">
        <v>10092</v>
      </c>
      <c r="F111" s="2380" t="s">
        <v>9735</v>
      </c>
      <c r="G111" s="2379" t="s">
        <v>10011</v>
      </c>
      <c r="H111" s="2376"/>
      <c r="I111" s="2376"/>
      <c r="J111" s="2376"/>
      <c r="K111" s="2376"/>
      <c r="L111" s="2393" t="s">
        <v>9748</v>
      </c>
      <c r="M111" s="2378">
        <f t="shared" si="6"/>
        <v>1151.7660000000001</v>
      </c>
      <c r="N111" s="2377">
        <f t="shared" si="7"/>
        <v>138.6</v>
      </c>
      <c r="O111" s="2376"/>
      <c r="P111" s="2373"/>
      <c r="Q111" s="2397">
        <v>66</v>
      </c>
      <c r="U111" s="2513"/>
    </row>
    <row r="112" spans="1:21" ht="16.5">
      <c r="A112" s="2373">
        <v>1</v>
      </c>
      <c r="B112" s="2459">
        <v>1</v>
      </c>
      <c r="C112" s="2383" t="s">
        <v>8620</v>
      </c>
      <c r="D112" s="2382" t="s">
        <v>9914</v>
      </c>
      <c r="E112" s="2379" t="s">
        <v>10093</v>
      </c>
      <c r="F112" s="2380" t="s">
        <v>3471</v>
      </c>
      <c r="G112" s="2379" t="s">
        <v>10012</v>
      </c>
      <c r="H112" s="2376"/>
      <c r="I112" s="2376"/>
      <c r="J112" s="2376"/>
      <c r="K112" s="2376"/>
      <c r="L112" s="2393" t="s">
        <v>9747</v>
      </c>
      <c r="M112" s="2378">
        <f t="shared" si="6"/>
        <v>628.23599999999999</v>
      </c>
      <c r="N112" s="2377">
        <f t="shared" si="7"/>
        <v>75.599999999999994</v>
      </c>
      <c r="O112" s="2376"/>
      <c r="P112" s="2373"/>
      <c r="Q112" s="2397">
        <v>36</v>
      </c>
      <c r="U112" s="2513"/>
    </row>
    <row r="113" spans="1:21" ht="16.5">
      <c r="A113" s="2373">
        <v>1</v>
      </c>
      <c r="B113" s="2459">
        <v>1</v>
      </c>
      <c r="C113" s="2383" t="s">
        <v>8620</v>
      </c>
      <c r="D113" s="2382" t="s">
        <v>9915</v>
      </c>
      <c r="E113" s="2379" t="s">
        <v>10093</v>
      </c>
      <c r="F113" s="2380" t="s">
        <v>3471</v>
      </c>
      <c r="G113" s="2379" t="s">
        <v>10012</v>
      </c>
      <c r="H113" s="2376"/>
      <c r="I113" s="2376"/>
      <c r="J113" s="2376"/>
      <c r="K113" s="2376"/>
      <c r="L113" s="2393" t="s">
        <v>9748</v>
      </c>
      <c r="M113" s="2378">
        <f t="shared" si="6"/>
        <v>1151.7660000000001</v>
      </c>
      <c r="N113" s="2377">
        <f t="shared" si="7"/>
        <v>138.6</v>
      </c>
      <c r="O113" s="2376"/>
      <c r="P113" s="2373"/>
      <c r="Q113" s="2397">
        <v>66</v>
      </c>
      <c r="U113" s="2513"/>
    </row>
    <row r="114" spans="1:21" ht="16.5">
      <c r="A114" s="2373">
        <v>1</v>
      </c>
      <c r="B114" s="2459">
        <v>1</v>
      </c>
      <c r="C114" s="2383" t="s">
        <v>8620</v>
      </c>
      <c r="D114" s="2382" t="s">
        <v>9916</v>
      </c>
      <c r="E114" s="2379" t="s">
        <v>10094</v>
      </c>
      <c r="F114" s="2380" t="s">
        <v>3472</v>
      </c>
      <c r="G114" s="2379" t="s">
        <v>10013</v>
      </c>
      <c r="H114" s="2376"/>
      <c r="I114" s="2376"/>
      <c r="J114" s="2376"/>
      <c r="K114" s="2376"/>
      <c r="L114" s="2393" t="s">
        <v>9747</v>
      </c>
      <c r="M114" s="2378">
        <f t="shared" si="6"/>
        <v>628.23599999999999</v>
      </c>
      <c r="N114" s="2377">
        <f t="shared" si="7"/>
        <v>75.599999999999994</v>
      </c>
      <c r="O114" s="2376"/>
      <c r="P114" s="2373"/>
      <c r="Q114" s="2397">
        <v>36</v>
      </c>
      <c r="U114" s="2513"/>
    </row>
    <row r="115" spans="1:21" ht="16.5">
      <c r="A115" s="2373">
        <v>1</v>
      </c>
      <c r="B115" s="2459">
        <v>1</v>
      </c>
      <c r="C115" s="2383" t="s">
        <v>8620</v>
      </c>
      <c r="D115" s="2382" t="s">
        <v>9917</v>
      </c>
      <c r="E115" s="2379" t="s">
        <v>10094</v>
      </c>
      <c r="F115" s="2380" t="s">
        <v>3472</v>
      </c>
      <c r="G115" s="2379" t="s">
        <v>10013</v>
      </c>
      <c r="H115" s="2376"/>
      <c r="I115" s="2376"/>
      <c r="J115" s="2376"/>
      <c r="K115" s="2376"/>
      <c r="L115" s="2393" t="s">
        <v>9748</v>
      </c>
      <c r="M115" s="2378">
        <f t="shared" si="6"/>
        <v>1151.7660000000001</v>
      </c>
      <c r="N115" s="2377">
        <f t="shared" si="7"/>
        <v>138.6</v>
      </c>
      <c r="O115" s="2376"/>
      <c r="P115" s="2373"/>
      <c r="Q115" s="2397">
        <v>66</v>
      </c>
      <c r="U115" s="2513"/>
    </row>
    <row r="116" spans="1:21" ht="33">
      <c r="A116" s="2373">
        <v>1</v>
      </c>
      <c r="B116" s="2459">
        <v>1</v>
      </c>
      <c r="C116" s="2383" t="s">
        <v>8620</v>
      </c>
      <c r="D116" s="2382" t="s">
        <v>9918</v>
      </c>
      <c r="E116" s="2379" t="s">
        <v>10095</v>
      </c>
      <c r="F116" s="2380" t="s">
        <v>3473</v>
      </c>
      <c r="G116" s="2379" t="s">
        <v>10014</v>
      </c>
      <c r="H116" s="2376"/>
      <c r="I116" s="2376"/>
      <c r="J116" s="2376"/>
      <c r="K116" s="2376"/>
      <c r="L116" s="2393" t="s">
        <v>9747</v>
      </c>
      <c r="M116" s="2378">
        <f t="shared" si="6"/>
        <v>628.23599999999999</v>
      </c>
      <c r="N116" s="2377">
        <f t="shared" si="7"/>
        <v>75.599999999999994</v>
      </c>
      <c r="O116" s="2376"/>
      <c r="P116" s="2373"/>
      <c r="Q116" s="2397">
        <v>36</v>
      </c>
      <c r="U116" s="2513"/>
    </row>
    <row r="117" spans="1:21" ht="33">
      <c r="A117" s="2373">
        <v>1</v>
      </c>
      <c r="B117" s="2459">
        <v>1</v>
      </c>
      <c r="C117" s="2383" t="s">
        <v>8620</v>
      </c>
      <c r="D117" s="2382" t="s">
        <v>9919</v>
      </c>
      <c r="E117" s="2379" t="s">
        <v>10095</v>
      </c>
      <c r="F117" s="2380" t="s">
        <v>3473</v>
      </c>
      <c r="G117" s="2379" t="s">
        <v>10014</v>
      </c>
      <c r="H117" s="2376"/>
      <c r="I117" s="2376"/>
      <c r="J117" s="2376"/>
      <c r="K117" s="2376"/>
      <c r="L117" s="2393" t="s">
        <v>9748</v>
      </c>
      <c r="M117" s="2378">
        <f t="shared" si="6"/>
        <v>1151.7660000000001</v>
      </c>
      <c r="N117" s="2377">
        <f t="shared" si="7"/>
        <v>138.6</v>
      </c>
      <c r="O117" s="2376"/>
      <c r="P117" s="2373"/>
      <c r="Q117" s="2397">
        <v>66</v>
      </c>
      <c r="U117" s="2513"/>
    </row>
    <row r="118" spans="1:21" ht="16.5">
      <c r="A118" s="2373">
        <v>1</v>
      </c>
      <c r="B118" s="2459">
        <v>1</v>
      </c>
      <c r="C118" s="2383" t="s">
        <v>8620</v>
      </c>
      <c r="D118" s="2382" t="s">
        <v>9920</v>
      </c>
      <c r="E118" s="2379" t="s">
        <v>10096</v>
      </c>
      <c r="F118" s="2380" t="s">
        <v>3469</v>
      </c>
      <c r="G118" s="2379" t="s">
        <v>10015</v>
      </c>
      <c r="H118" s="2376"/>
      <c r="I118" s="2376"/>
      <c r="J118" s="2376"/>
      <c r="K118" s="2376"/>
      <c r="L118" s="2393" t="s">
        <v>9747</v>
      </c>
      <c r="M118" s="2378">
        <f t="shared" si="6"/>
        <v>628.23599999999999</v>
      </c>
      <c r="N118" s="2377">
        <f t="shared" si="7"/>
        <v>75.599999999999994</v>
      </c>
      <c r="O118" s="2376"/>
      <c r="P118" s="2373"/>
      <c r="Q118" s="2397">
        <v>36</v>
      </c>
      <c r="U118" s="2513"/>
    </row>
    <row r="119" spans="1:21" ht="16.5">
      <c r="A119" s="2373">
        <v>1</v>
      </c>
      <c r="B119" s="2459">
        <v>1</v>
      </c>
      <c r="C119" s="2383" t="s">
        <v>8620</v>
      </c>
      <c r="D119" s="2382" t="s">
        <v>9921</v>
      </c>
      <c r="E119" s="2379" t="s">
        <v>10096</v>
      </c>
      <c r="F119" s="2380" t="s">
        <v>3469</v>
      </c>
      <c r="G119" s="2379" t="s">
        <v>10015</v>
      </c>
      <c r="H119" s="2376"/>
      <c r="I119" s="2376"/>
      <c r="J119" s="2376"/>
      <c r="K119" s="2376"/>
      <c r="L119" s="2393" t="s">
        <v>9748</v>
      </c>
      <c r="M119" s="2378">
        <f t="shared" si="6"/>
        <v>1151.7660000000001</v>
      </c>
      <c r="N119" s="2377">
        <f t="shared" si="7"/>
        <v>138.6</v>
      </c>
      <c r="O119" s="2376"/>
      <c r="P119" s="2373"/>
      <c r="Q119" s="2397">
        <v>66</v>
      </c>
      <c r="U119" s="2513"/>
    </row>
    <row r="120" spans="1:21" ht="16.5">
      <c r="A120" s="2373">
        <v>1</v>
      </c>
      <c r="B120" s="2459">
        <v>1</v>
      </c>
      <c r="C120" s="2383" t="s">
        <v>8620</v>
      </c>
      <c r="D120" s="2382" t="s">
        <v>9922</v>
      </c>
      <c r="E120" s="2379" t="s">
        <v>10097</v>
      </c>
      <c r="F120" s="2380" t="s">
        <v>9736</v>
      </c>
      <c r="G120" s="2379" t="s">
        <v>10016</v>
      </c>
      <c r="H120" s="2376"/>
      <c r="I120" s="2376"/>
      <c r="J120" s="2376"/>
      <c r="K120" s="2376"/>
      <c r="L120" s="2393" t="s">
        <v>9747</v>
      </c>
      <c r="M120" s="2378">
        <f t="shared" si="6"/>
        <v>628.23599999999999</v>
      </c>
      <c r="N120" s="2377">
        <f t="shared" si="7"/>
        <v>75.599999999999994</v>
      </c>
      <c r="O120" s="2376"/>
      <c r="P120" s="2373"/>
      <c r="Q120" s="2397">
        <v>36</v>
      </c>
      <c r="U120" s="2513"/>
    </row>
    <row r="121" spans="1:21" ht="16.5">
      <c r="A121" s="2373">
        <v>1</v>
      </c>
      <c r="B121" s="2459">
        <v>1</v>
      </c>
      <c r="C121" s="2383" t="s">
        <v>8620</v>
      </c>
      <c r="D121" s="2382" t="s">
        <v>9923</v>
      </c>
      <c r="E121" s="2379" t="s">
        <v>10097</v>
      </c>
      <c r="F121" s="2380" t="s">
        <v>9736</v>
      </c>
      <c r="G121" s="2379" t="s">
        <v>10016</v>
      </c>
      <c r="H121" s="2376"/>
      <c r="I121" s="2376"/>
      <c r="J121" s="2376"/>
      <c r="K121" s="2376"/>
      <c r="L121" s="2393" t="s">
        <v>9748</v>
      </c>
      <c r="M121" s="2378">
        <f t="shared" si="6"/>
        <v>1151.7660000000001</v>
      </c>
      <c r="N121" s="2377">
        <f t="shared" si="7"/>
        <v>138.6</v>
      </c>
      <c r="O121" s="2376"/>
      <c r="P121" s="2373"/>
      <c r="Q121" s="2397">
        <v>66</v>
      </c>
      <c r="U121" s="2513"/>
    </row>
    <row r="122" spans="1:21" ht="16.5">
      <c r="A122" s="2373">
        <v>1</v>
      </c>
      <c r="B122" s="2459">
        <v>1</v>
      </c>
      <c r="C122" s="2383" t="s">
        <v>8620</v>
      </c>
      <c r="D122" s="2382" t="s">
        <v>9924</v>
      </c>
      <c r="E122" s="2379" t="s">
        <v>10098</v>
      </c>
      <c r="F122" s="2380" t="s">
        <v>9737</v>
      </c>
      <c r="G122" s="2379" t="s">
        <v>10017</v>
      </c>
      <c r="H122" s="2376"/>
      <c r="I122" s="2376"/>
      <c r="J122" s="2376"/>
      <c r="K122" s="2376"/>
      <c r="L122" s="2393" t="s">
        <v>9747</v>
      </c>
      <c r="M122" s="2378">
        <f t="shared" si="6"/>
        <v>628.23599999999999</v>
      </c>
      <c r="N122" s="2377">
        <f t="shared" si="7"/>
        <v>75.599999999999994</v>
      </c>
      <c r="O122" s="2376"/>
      <c r="P122" s="2373"/>
      <c r="Q122" s="2397">
        <v>36</v>
      </c>
      <c r="U122" s="2513"/>
    </row>
    <row r="123" spans="1:21" ht="16.5">
      <c r="A123" s="2373">
        <v>1</v>
      </c>
      <c r="B123" s="2459">
        <v>1</v>
      </c>
      <c r="C123" s="2383" t="s">
        <v>8620</v>
      </c>
      <c r="D123" s="2382" t="s">
        <v>9925</v>
      </c>
      <c r="E123" s="2379" t="s">
        <v>10098</v>
      </c>
      <c r="F123" s="2380" t="s">
        <v>9737</v>
      </c>
      <c r="G123" s="2379" t="s">
        <v>10017</v>
      </c>
      <c r="H123" s="2376"/>
      <c r="I123" s="2376"/>
      <c r="J123" s="2376"/>
      <c r="K123" s="2376"/>
      <c r="L123" s="2393" t="s">
        <v>9748</v>
      </c>
      <c r="M123" s="2378">
        <f t="shared" si="6"/>
        <v>1151.7660000000001</v>
      </c>
      <c r="N123" s="2377">
        <f t="shared" si="7"/>
        <v>138.6</v>
      </c>
      <c r="O123" s="2376"/>
      <c r="P123" s="2373"/>
      <c r="Q123" s="2397">
        <v>66</v>
      </c>
      <c r="U123" s="2513"/>
    </row>
    <row r="124" spans="1:21" ht="16.5">
      <c r="A124" s="2373">
        <v>1</v>
      </c>
      <c r="B124" s="2459">
        <v>1</v>
      </c>
      <c r="C124" s="2383" t="s">
        <v>8620</v>
      </c>
      <c r="D124" s="2382" t="s">
        <v>9926</v>
      </c>
      <c r="E124" s="2379" t="s">
        <v>10099</v>
      </c>
      <c r="F124" s="2380" t="s">
        <v>3470</v>
      </c>
      <c r="G124" s="2379" t="s">
        <v>10018</v>
      </c>
      <c r="H124" s="2376"/>
      <c r="I124" s="2376"/>
      <c r="J124" s="2376"/>
      <c r="K124" s="2376"/>
      <c r="L124" s="2393" t="s">
        <v>9747</v>
      </c>
      <c r="M124" s="2378">
        <f t="shared" si="6"/>
        <v>628.23599999999999</v>
      </c>
      <c r="N124" s="2377">
        <f t="shared" si="7"/>
        <v>75.599999999999994</v>
      </c>
      <c r="O124" s="2376"/>
      <c r="P124" s="2373"/>
      <c r="Q124" s="2397">
        <v>36</v>
      </c>
      <c r="U124" s="2513"/>
    </row>
    <row r="125" spans="1:21" ht="16.5">
      <c r="A125" s="2373">
        <v>1</v>
      </c>
      <c r="B125" s="2459">
        <v>1</v>
      </c>
      <c r="C125" s="2383" t="s">
        <v>8620</v>
      </c>
      <c r="D125" s="2382" t="s">
        <v>9927</v>
      </c>
      <c r="E125" s="2379" t="s">
        <v>10099</v>
      </c>
      <c r="F125" s="2380" t="s">
        <v>3470</v>
      </c>
      <c r="G125" s="2379" t="s">
        <v>10018</v>
      </c>
      <c r="H125" s="2376"/>
      <c r="I125" s="2376"/>
      <c r="J125" s="2376"/>
      <c r="K125" s="2376"/>
      <c r="L125" s="2393" t="s">
        <v>9748</v>
      </c>
      <c r="M125" s="2378">
        <f t="shared" si="6"/>
        <v>1151.7660000000001</v>
      </c>
      <c r="N125" s="2377">
        <f t="shared" si="7"/>
        <v>138.6</v>
      </c>
      <c r="O125" s="2376"/>
      <c r="P125" s="2373"/>
      <c r="Q125" s="2397">
        <v>66</v>
      </c>
      <c r="U125" s="2513"/>
    </row>
    <row r="126" spans="1:21" ht="16.5">
      <c r="A126" s="2373">
        <v>1</v>
      </c>
      <c r="B126" s="2459">
        <v>1</v>
      </c>
      <c r="C126" s="2383" t="s">
        <v>8620</v>
      </c>
      <c r="D126" s="2382" t="s">
        <v>9928</v>
      </c>
      <c r="E126" s="2379" t="s">
        <v>10100</v>
      </c>
      <c r="F126" s="2380" t="s">
        <v>9738</v>
      </c>
      <c r="G126" s="2379" t="s">
        <v>10019</v>
      </c>
      <c r="H126" s="2376"/>
      <c r="I126" s="2376"/>
      <c r="J126" s="2376"/>
      <c r="K126" s="2376"/>
      <c r="L126" s="2393" t="s">
        <v>9747</v>
      </c>
      <c r="M126" s="2378">
        <f t="shared" si="6"/>
        <v>628.23599999999999</v>
      </c>
      <c r="N126" s="2377">
        <f t="shared" si="7"/>
        <v>75.599999999999994</v>
      </c>
      <c r="O126" s="2376"/>
      <c r="P126" s="2373"/>
      <c r="Q126" s="2397">
        <v>36</v>
      </c>
      <c r="U126" s="2513"/>
    </row>
    <row r="127" spans="1:21" ht="16.5">
      <c r="A127" s="2373">
        <v>1</v>
      </c>
      <c r="B127" s="2459">
        <v>1</v>
      </c>
      <c r="C127" s="2383" t="s">
        <v>8620</v>
      </c>
      <c r="D127" s="2382" t="s">
        <v>9929</v>
      </c>
      <c r="E127" s="2379" t="s">
        <v>10100</v>
      </c>
      <c r="F127" s="2380" t="s">
        <v>9738</v>
      </c>
      <c r="G127" s="2379" t="s">
        <v>10019</v>
      </c>
      <c r="H127" s="2376"/>
      <c r="I127" s="2376"/>
      <c r="J127" s="2376"/>
      <c r="K127" s="2376"/>
      <c r="L127" s="2393" t="s">
        <v>9748</v>
      </c>
      <c r="M127" s="2378">
        <f t="shared" si="6"/>
        <v>1151.7660000000001</v>
      </c>
      <c r="N127" s="2377">
        <f t="shared" si="7"/>
        <v>138.6</v>
      </c>
      <c r="O127" s="2376"/>
      <c r="P127" s="2373"/>
      <c r="Q127" s="2397">
        <v>66</v>
      </c>
      <c r="U127" s="2513"/>
    </row>
    <row r="128" spans="1:21" ht="16.5">
      <c r="A128" s="2373">
        <v>1</v>
      </c>
      <c r="B128" s="2459">
        <v>1</v>
      </c>
      <c r="C128" s="2383" t="s">
        <v>8620</v>
      </c>
      <c r="D128" s="2382" t="s">
        <v>9930</v>
      </c>
      <c r="E128" s="2379" t="s">
        <v>10101</v>
      </c>
      <c r="F128" s="2380" t="s">
        <v>9739</v>
      </c>
      <c r="G128" s="2379" t="s">
        <v>10020</v>
      </c>
      <c r="H128" s="2376"/>
      <c r="I128" s="2376"/>
      <c r="J128" s="2376"/>
      <c r="K128" s="2376"/>
      <c r="L128" s="2393" t="s">
        <v>9747</v>
      </c>
      <c r="M128" s="2378">
        <f t="shared" si="6"/>
        <v>628.23599999999999</v>
      </c>
      <c r="N128" s="2377">
        <f t="shared" si="7"/>
        <v>75.599999999999994</v>
      </c>
      <c r="O128" s="2376"/>
      <c r="P128" s="2373"/>
      <c r="Q128" s="2397">
        <v>36</v>
      </c>
      <c r="U128" s="2513"/>
    </row>
    <row r="129" spans="1:21" ht="16.5">
      <c r="A129" s="2373">
        <v>1</v>
      </c>
      <c r="B129" s="2459">
        <v>1</v>
      </c>
      <c r="C129" s="2383" t="s">
        <v>8620</v>
      </c>
      <c r="D129" s="2382" t="s">
        <v>9931</v>
      </c>
      <c r="E129" s="2379" t="s">
        <v>10101</v>
      </c>
      <c r="F129" s="2380" t="s">
        <v>9739</v>
      </c>
      <c r="G129" s="2379" t="s">
        <v>10020</v>
      </c>
      <c r="H129" s="2376"/>
      <c r="I129" s="2376"/>
      <c r="J129" s="2376"/>
      <c r="K129" s="2376"/>
      <c r="L129" s="2393" t="s">
        <v>9748</v>
      </c>
      <c r="M129" s="2378">
        <f t="shared" si="6"/>
        <v>1151.7660000000001</v>
      </c>
      <c r="N129" s="2377">
        <f t="shared" si="7"/>
        <v>138.6</v>
      </c>
      <c r="O129" s="2376"/>
      <c r="P129" s="2373"/>
      <c r="Q129" s="2397">
        <v>66</v>
      </c>
      <c r="U129" s="2513"/>
    </row>
    <row r="130" spans="1:21" ht="16.5">
      <c r="A130" s="2373">
        <v>1</v>
      </c>
      <c r="B130" s="2459">
        <v>1</v>
      </c>
      <c r="C130" s="2383" t="s">
        <v>8620</v>
      </c>
      <c r="D130" s="2382" t="s">
        <v>9932</v>
      </c>
      <c r="E130" s="2379" t="s">
        <v>10102</v>
      </c>
      <c r="F130" s="2380" t="s">
        <v>9740</v>
      </c>
      <c r="G130" s="2379" t="s">
        <v>10021</v>
      </c>
      <c r="H130" s="2376"/>
      <c r="I130" s="2376"/>
      <c r="J130" s="2376"/>
      <c r="K130" s="2376"/>
      <c r="L130" s="2393" t="s">
        <v>9747</v>
      </c>
      <c r="M130" s="2378">
        <f t="shared" si="6"/>
        <v>628.23599999999999</v>
      </c>
      <c r="N130" s="2377">
        <f t="shared" si="7"/>
        <v>75.599999999999994</v>
      </c>
      <c r="O130" s="2376"/>
      <c r="P130" s="2373"/>
      <c r="Q130" s="2397">
        <v>36</v>
      </c>
      <c r="U130" s="2513"/>
    </row>
    <row r="131" spans="1:21" ht="16.5">
      <c r="A131" s="2373">
        <v>1</v>
      </c>
      <c r="B131" s="2459">
        <v>1</v>
      </c>
      <c r="C131" s="2383" t="s">
        <v>8620</v>
      </c>
      <c r="D131" s="2382" t="s">
        <v>9933</v>
      </c>
      <c r="E131" s="2379" t="s">
        <v>10102</v>
      </c>
      <c r="F131" s="2380" t="s">
        <v>9740</v>
      </c>
      <c r="G131" s="2379" t="s">
        <v>10021</v>
      </c>
      <c r="H131" s="2376"/>
      <c r="I131" s="2376"/>
      <c r="J131" s="2376"/>
      <c r="K131" s="2376"/>
      <c r="L131" s="2393" t="s">
        <v>9748</v>
      </c>
      <c r="M131" s="2378">
        <f t="shared" ref="M131:M162" si="8">N131*T$4</f>
        <v>1151.7660000000001</v>
      </c>
      <c r="N131" s="2377">
        <f t="shared" si="7"/>
        <v>138.6</v>
      </c>
      <c r="O131" s="2376"/>
      <c r="P131" s="2373"/>
      <c r="Q131" s="2397">
        <v>66</v>
      </c>
      <c r="U131" s="2513"/>
    </row>
    <row r="132" spans="1:21" ht="16.5">
      <c r="A132" s="2373">
        <v>1</v>
      </c>
      <c r="B132" s="2459">
        <v>1</v>
      </c>
      <c r="C132" s="2383" t="s">
        <v>8620</v>
      </c>
      <c r="D132" s="2382" t="s">
        <v>9934</v>
      </c>
      <c r="E132" s="2379" t="s">
        <v>10103</v>
      </c>
      <c r="F132" s="2380" t="s">
        <v>9741</v>
      </c>
      <c r="G132" s="2379" t="s">
        <v>10022</v>
      </c>
      <c r="H132" s="2376"/>
      <c r="I132" s="2376"/>
      <c r="J132" s="2376"/>
      <c r="K132" s="2376"/>
      <c r="L132" s="2393" t="s">
        <v>9747</v>
      </c>
      <c r="M132" s="2378">
        <f t="shared" si="8"/>
        <v>628.23599999999999</v>
      </c>
      <c r="N132" s="2377">
        <f t="shared" ref="N132:N163" si="9">(Q132*T$3)+((Q132*T$3)*0.2)</f>
        <v>75.599999999999994</v>
      </c>
      <c r="O132" s="2376"/>
      <c r="P132" s="2373"/>
      <c r="Q132" s="2397">
        <v>36</v>
      </c>
      <c r="U132" s="2513"/>
    </row>
    <row r="133" spans="1:21" ht="16.5">
      <c r="A133" s="2373">
        <v>1</v>
      </c>
      <c r="B133" s="2459">
        <v>1</v>
      </c>
      <c r="C133" s="2383" t="s">
        <v>8620</v>
      </c>
      <c r="D133" s="2382" t="s">
        <v>9935</v>
      </c>
      <c r="E133" s="2379" t="s">
        <v>10103</v>
      </c>
      <c r="F133" s="2380" t="s">
        <v>9741</v>
      </c>
      <c r="G133" s="2379" t="s">
        <v>10022</v>
      </c>
      <c r="H133" s="2376"/>
      <c r="I133" s="2376"/>
      <c r="J133" s="2376"/>
      <c r="K133" s="2376"/>
      <c r="L133" s="2393" t="s">
        <v>9748</v>
      </c>
      <c r="M133" s="2378">
        <f t="shared" si="8"/>
        <v>1151.7660000000001</v>
      </c>
      <c r="N133" s="2377">
        <f t="shared" si="9"/>
        <v>138.6</v>
      </c>
      <c r="O133" s="2376"/>
      <c r="P133" s="2373"/>
      <c r="Q133" s="2397">
        <v>66</v>
      </c>
      <c r="U133" s="2513"/>
    </row>
    <row r="134" spans="1:21" ht="16.5">
      <c r="A134" s="2373">
        <v>1</v>
      </c>
      <c r="B134" s="2459">
        <v>1</v>
      </c>
      <c r="C134" s="2383" t="s">
        <v>8620</v>
      </c>
      <c r="D134" s="2382" t="s">
        <v>9936</v>
      </c>
      <c r="E134" s="2379" t="s">
        <v>10104</v>
      </c>
      <c r="F134" s="2380" t="s">
        <v>8696</v>
      </c>
      <c r="G134" s="2379" t="s">
        <v>10023</v>
      </c>
      <c r="H134" s="2376"/>
      <c r="I134" s="2376"/>
      <c r="J134" s="2376"/>
      <c r="K134" s="2376"/>
      <c r="L134" s="2393" t="s">
        <v>9747</v>
      </c>
      <c r="M134" s="2378">
        <f t="shared" si="8"/>
        <v>628.23599999999999</v>
      </c>
      <c r="N134" s="2377">
        <f t="shared" si="9"/>
        <v>75.599999999999994</v>
      </c>
      <c r="O134" s="2376"/>
      <c r="P134" s="2373"/>
      <c r="Q134" s="2397">
        <v>36</v>
      </c>
      <c r="U134" s="2513"/>
    </row>
    <row r="135" spans="1:21" ht="16.5">
      <c r="A135" s="2373">
        <v>1</v>
      </c>
      <c r="B135" s="2459">
        <v>1</v>
      </c>
      <c r="C135" s="2383" t="s">
        <v>8620</v>
      </c>
      <c r="D135" s="2382" t="s">
        <v>9937</v>
      </c>
      <c r="E135" s="2379" t="s">
        <v>10104</v>
      </c>
      <c r="F135" s="2380" t="s">
        <v>8696</v>
      </c>
      <c r="G135" s="2379" t="s">
        <v>10023</v>
      </c>
      <c r="H135" s="2376"/>
      <c r="I135" s="2376"/>
      <c r="J135" s="2376"/>
      <c r="K135" s="2376"/>
      <c r="L135" s="2393" t="s">
        <v>9748</v>
      </c>
      <c r="M135" s="2378">
        <f t="shared" si="8"/>
        <v>1151.7660000000001</v>
      </c>
      <c r="N135" s="2377">
        <f t="shared" si="9"/>
        <v>138.6</v>
      </c>
      <c r="O135" s="2376"/>
      <c r="P135" s="2373"/>
      <c r="Q135" s="2397">
        <v>66</v>
      </c>
      <c r="U135" s="2513"/>
    </row>
    <row r="136" spans="1:21" ht="16.5">
      <c r="A136" s="2373">
        <v>1</v>
      </c>
      <c r="B136" s="2459">
        <v>1</v>
      </c>
      <c r="C136" s="2383" t="s">
        <v>8620</v>
      </c>
      <c r="D136" s="2382" t="s">
        <v>9938</v>
      </c>
      <c r="E136" s="2379" t="s">
        <v>10105</v>
      </c>
      <c r="F136" s="2380" t="s">
        <v>8697</v>
      </c>
      <c r="G136" s="2379" t="s">
        <v>10024</v>
      </c>
      <c r="H136" s="2376"/>
      <c r="I136" s="2376"/>
      <c r="J136" s="2376"/>
      <c r="K136" s="2376"/>
      <c r="L136" s="2393" t="s">
        <v>9747</v>
      </c>
      <c r="M136" s="2378">
        <f t="shared" si="8"/>
        <v>628.23599999999999</v>
      </c>
      <c r="N136" s="2377">
        <f t="shared" si="9"/>
        <v>75.599999999999994</v>
      </c>
      <c r="O136" s="2376"/>
      <c r="P136" s="2373"/>
      <c r="Q136" s="2397">
        <v>36</v>
      </c>
      <c r="U136" s="2513"/>
    </row>
    <row r="137" spans="1:21" ht="16.5">
      <c r="A137" s="2373">
        <v>1</v>
      </c>
      <c r="B137" s="2459">
        <v>1</v>
      </c>
      <c r="C137" s="2383" t="s">
        <v>8620</v>
      </c>
      <c r="D137" s="2382" t="s">
        <v>9939</v>
      </c>
      <c r="E137" s="2379" t="s">
        <v>10105</v>
      </c>
      <c r="F137" s="2380" t="s">
        <v>8697</v>
      </c>
      <c r="G137" s="2379" t="s">
        <v>10024</v>
      </c>
      <c r="H137" s="2376"/>
      <c r="I137" s="2376"/>
      <c r="J137" s="2376"/>
      <c r="K137" s="2376"/>
      <c r="L137" s="2393" t="s">
        <v>9748</v>
      </c>
      <c r="M137" s="2378">
        <f t="shared" si="8"/>
        <v>1151.7660000000001</v>
      </c>
      <c r="N137" s="2377">
        <f t="shared" si="9"/>
        <v>138.6</v>
      </c>
      <c r="O137" s="2376"/>
      <c r="P137" s="2373"/>
      <c r="Q137" s="2397">
        <v>66</v>
      </c>
      <c r="U137" s="2513"/>
    </row>
    <row r="138" spans="1:21" ht="16.5">
      <c r="A138" s="2373">
        <v>1</v>
      </c>
      <c r="B138" s="2459">
        <v>1</v>
      </c>
      <c r="C138" s="2383" t="s">
        <v>8620</v>
      </c>
      <c r="D138" s="2382" t="s">
        <v>9940</v>
      </c>
      <c r="E138" s="2379" t="s">
        <v>10110</v>
      </c>
      <c r="F138" s="2380" t="s">
        <v>6384</v>
      </c>
      <c r="G138" s="2379" t="s">
        <v>10025</v>
      </c>
      <c r="H138" s="2376"/>
      <c r="I138" s="2376"/>
      <c r="J138" s="2376"/>
      <c r="K138" s="2376"/>
      <c r="L138" s="2393" t="s">
        <v>9747</v>
      </c>
      <c r="M138" s="2378">
        <f t="shared" si="8"/>
        <v>698.04000000000008</v>
      </c>
      <c r="N138" s="2377">
        <f t="shared" si="9"/>
        <v>84</v>
      </c>
      <c r="O138" s="2376"/>
      <c r="P138" s="2373"/>
      <c r="Q138" s="2397">
        <v>40</v>
      </c>
      <c r="U138" s="2513"/>
    </row>
    <row r="139" spans="1:21" ht="16.5">
      <c r="A139" s="2373">
        <v>1</v>
      </c>
      <c r="B139" s="2459">
        <v>1</v>
      </c>
      <c r="C139" s="2383" t="s">
        <v>8620</v>
      </c>
      <c r="D139" s="2382" t="s">
        <v>9941</v>
      </c>
      <c r="E139" s="2379" t="s">
        <v>10110</v>
      </c>
      <c r="F139" s="2380" t="s">
        <v>6384</v>
      </c>
      <c r="G139" s="2379" t="s">
        <v>10025</v>
      </c>
      <c r="H139" s="2376"/>
      <c r="I139" s="2376"/>
      <c r="J139" s="2376"/>
      <c r="K139" s="2376"/>
      <c r="L139" s="2393" t="s">
        <v>9748</v>
      </c>
      <c r="M139" s="2378">
        <f t="shared" si="8"/>
        <v>1291.374</v>
      </c>
      <c r="N139" s="2377">
        <f t="shared" si="9"/>
        <v>155.4</v>
      </c>
      <c r="O139" s="2376"/>
      <c r="P139" s="2373"/>
      <c r="Q139" s="2397">
        <v>74</v>
      </c>
      <c r="U139" s="2513"/>
    </row>
    <row r="140" spans="1:21" ht="16.5">
      <c r="A140" s="2373">
        <v>1</v>
      </c>
      <c r="B140" s="2459">
        <v>1</v>
      </c>
      <c r="C140" s="2383" t="s">
        <v>8620</v>
      </c>
      <c r="D140" s="2382" t="s">
        <v>9942</v>
      </c>
      <c r="E140" s="2379" t="s">
        <v>10111</v>
      </c>
      <c r="F140" s="2380" t="s">
        <v>3468</v>
      </c>
      <c r="G140" s="2379" t="s">
        <v>10026</v>
      </c>
      <c r="H140" s="2376"/>
      <c r="I140" s="2376"/>
      <c r="J140" s="2376"/>
      <c r="K140" s="2376"/>
      <c r="L140" s="2393" t="s">
        <v>9747</v>
      </c>
      <c r="M140" s="2378">
        <f t="shared" si="8"/>
        <v>942.35400000000016</v>
      </c>
      <c r="N140" s="2377">
        <f t="shared" si="9"/>
        <v>113.4</v>
      </c>
      <c r="O140" s="2376"/>
      <c r="P140" s="2373"/>
      <c r="Q140" s="2397">
        <v>54</v>
      </c>
      <c r="U140" s="2513"/>
    </row>
    <row r="141" spans="1:21" ht="16.5">
      <c r="A141" s="2373">
        <v>1</v>
      </c>
      <c r="B141" s="2459">
        <v>1</v>
      </c>
      <c r="C141" s="2383" t="s">
        <v>8620</v>
      </c>
      <c r="D141" s="2382" t="s">
        <v>9943</v>
      </c>
      <c r="E141" s="2379" t="s">
        <v>10111</v>
      </c>
      <c r="F141" s="2380" t="s">
        <v>3468</v>
      </c>
      <c r="G141" s="2379" t="s">
        <v>10026</v>
      </c>
      <c r="H141" s="2376"/>
      <c r="I141" s="2376"/>
      <c r="J141" s="2376"/>
      <c r="K141" s="2376"/>
      <c r="L141" s="2393" t="s">
        <v>9748</v>
      </c>
      <c r="M141" s="2378">
        <f t="shared" si="8"/>
        <v>1745.1000000000001</v>
      </c>
      <c r="N141" s="2377">
        <f t="shared" si="9"/>
        <v>210</v>
      </c>
      <c r="O141" s="2376"/>
      <c r="P141" s="2373"/>
      <c r="Q141" s="2397">
        <v>100</v>
      </c>
      <c r="U141" s="2513"/>
    </row>
    <row r="142" spans="1:21" ht="16.5">
      <c r="A142" s="2373">
        <v>1</v>
      </c>
      <c r="B142" s="2459">
        <v>1</v>
      </c>
      <c r="C142" s="2383" t="s">
        <v>8620</v>
      </c>
      <c r="D142" s="2382" t="s">
        <v>9944</v>
      </c>
      <c r="E142" s="2379" t="s">
        <v>10112</v>
      </c>
      <c r="F142" s="2380" t="s">
        <v>3459</v>
      </c>
      <c r="G142" s="2379" t="s">
        <v>10027</v>
      </c>
      <c r="H142" s="2376"/>
      <c r="I142" s="2376"/>
      <c r="J142" s="2376"/>
      <c r="K142" s="2376"/>
      <c r="L142" s="2393" t="s">
        <v>9747</v>
      </c>
      <c r="M142" s="2378">
        <f t="shared" si="8"/>
        <v>820.19700000000012</v>
      </c>
      <c r="N142" s="2377">
        <f t="shared" si="9"/>
        <v>98.7</v>
      </c>
      <c r="O142" s="2376"/>
      <c r="P142" s="2373"/>
      <c r="Q142" s="2397">
        <v>47</v>
      </c>
      <c r="U142" s="2513"/>
    </row>
    <row r="143" spans="1:21" ht="16.5">
      <c r="A143" s="2373">
        <v>1</v>
      </c>
      <c r="B143" s="2459">
        <v>1</v>
      </c>
      <c r="C143" s="2383" t="s">
        <v>8620</v>
      </c>
      <c r="D143" s="2382" t="s">
        <v>9945</v>
      </c>
      <c r="E143" s="2379" t="s">
        <v>10112</v>
      </c>
      <c r="F143" s="2380" t="s">
        <v>3459</v>
      </c>
      <c r="G143" s="2379" t="s">
        <v>10027</v>
      </c>
      <c r="H143" s="2376"/>
      <c r="I143" s="2376"/>
      <c r="J143" s="2376"/>
      <c r="K143" s="2376"/>
      <c r="L143" s="2393" t="s">
        <v>9748</v>
      </c>
      <c r="M143" s="2378">
        <f t="shared" si="8"/>
        <v>1448.4330000000002</v>
      </c>
      <c r="N143" s="2377">
        <f t="shared" si="9"/>
        <v>174.3</v>
      </c>
      <c r="O143" s="2376"/>
      <c r="P143" s="2373"/>
      <c r="Q143" s="2397">
        <v>83</v>
      </c>
      <c r="U143" s="2513"/>
    </row>
    <row r="144" spans="1:21" ht="16.5">
      <c r="A144" s="2373">
        <v>1</v>
      </c>
      <c r="B144" s="2459">
        <v>1</v>
      </c>
      <c r="C144" s="2383" t="s">
        <v>8620</v>
      </c>
      <c r="D144" s="2382" t="s">
        <v>9946</v>
      </c>
      <c r="E144" s="2379" t="s">
        <v>10113</v>
      </c>
      <c r="F144" s="2380" t="s">
        <v>6382</v>
      </c>
      <c r="G144" s="2379" t="s">
        <v>10028</v>
      </c>
      <c r="H144" s="2376"/>
      <c r="I144" s="2376"/>
      <c r="J144" s="2376"/>
      <c r="K144" s="2376"/>
      <c r="L144" s="2393" t="s">
        <v>9747</v>
      </c>
      <c r="M144" s="2378">
        <f t="shared" si="8"/>
        <v>767.84400000000005</v>
      </c>
      <c r="N144" s="2377">
        <f t="shared" si="9"/>
        <v>92.4</v>
      </c>
      <c r="O144" s="2376"/>
      <c r="P144" s="2373"/>
      <c r="Q144" s="2397">
        <v>44</v>
      </c>
      <c r="U144" s="2513"/>
    </row>
    <row r="145" spans="1:21" ht="16.5">
      <c r="A145" s="2373">
        <v>1</v>
      </c>
      <c r="B145" s="2459">
        <v>1</v>
      </c>
      <c r="C145" s="2383" t="s">
        <v>8620</v>
      </c>
      <c r="D145" s="2382" t="s">
        <v>9947</v>
      </c>
      <c r="E145" s="2379" t="s">
        <v>10113</v>
      </c>
      <c r="F145" s="2380" t="s">
        <v>6382</v>
      </c>
      <c r="G145" s="2379" t="s">
        <v>10028</v>
      </c>
      <c r="H145" s="2376"/>
      <c r="I145" s="2376"/>
      <c r="J145" s="2376"/>
      <c r="K145" s="2376"/>
      <c r="L145" s="2393" t="s">
        <v>9748</v>
      </c>
      <c r="M145" s="2378">
        <f t="shared" si="8"/>
        <v>1396.0800000000002</v>
      </c>
      <c r="N145" s="2377">
        <f t="shared" si="9"/>
        <v>168</v>
      </c>
      <c r="O145" s="2376"/>
      <c r="P145" s="2373"/>
      <c r="Q145" s="2397">
        <v>80</v>
      </c>
      <c r="U145" s="2513"/>
    </row>
    <row r="146" spans="1:21" ht="16.5">
      <c r="A146" s="2373">
        <v>1</v>
      </c>
      <c r="B146" s="2459">
        <v>1</v>
      </c>
      <c r="C146" s="2383" t="s">
        <v>8620</v>
      </c>
      <c r="D146" s="2382" t="s">
        <v>9948</v>
      </c>
      <c r="E146" s="2379" t="s">
        <v>10114</v>
      </c>
      <c r="F146" s="2380" t="s">
        <v>6397</v>
      </c>
      <c r="G146" s="2379" t="s">
        <v>10038</v>
      </c>
      <c r="H146" s="2376"/>
      <c r="I146" s="2376"/>
      <c r="J146" s="2376"/>
      <c r="K146" s="2376"/>
      <c r="L146" s="2393" t="s">
        <v>9747</v>
      </c>
      <c r="M146" s="2378">
        <f t="shared" si="8"/>
        <v>628.23599999999999</v>
      </c>
      <c r="N146" s="2377">
        <f t="shared" si="9"/>
        <v>75.599999999999994</v>
      </c>
      <c r="O146" s="2527"/>
      <c r="P146" s="2526"/>
      <c r="Q146" s="2398">
        <v>36</v>
      </c>
      <c r="U146" s="2513"/>
    </row>
    <row r="147" spans="1:21" ht="16.5">
      <c r="A147" s="2373">
        <v>1</v>
      </c>
      <c r="B147" s="2459">
        <v>1</v>
      </c>
      <c r="C147" s="2383" t="s">
        <v>8620</v>
      </c>
      <c r="D147" s="2382" t="s">
        <v>9949</v>
      </c>
      <c r="E147" s="2379" t="s">
        <v>10114</v>
      </c>
      <c r="F147" s="2380" t="s">
        <v>6397</v>
      </c>
      <c r="G147" s="2379" t="s">
        <v>10038</v>
      </c>
      <c r="H147" s="2376"/>
      <c r="I147" s="2376"/>
      <c r="J147" s="2376"/>
      <c r="K147" s="2376"/>
      <c r="L147" s="2393" t="s">
        <v>9748</v>
      </c>
      <c r="M147" s="2378">
        <f t="shared" si="8"/>
        <v>1151.7660000000001</v>
      </c>
      <c r="N147" s="2377">
        <f t="shared" si="9"/>
        <v>138.6</v>
      </c>
      <c r="O147" s="2527"/>
      <c r="P147" s="2526"/>
      <c r="Q147" s="2398">
        <v>66</v>
      </c>
      <c r="U147" s="2513"/>
    </row>
    <row r="148" spans="1:21" ht="16.5">
      <c r="A148" s="2373">
        <v>1</v>
      </c>
      <c r="B148" s="2459">
        <v>1</v>
      </c>
      <c r="C148" s="2383" t="s">
        <v>8620</v>
      </c>
      <c r="D148" s="2382" t="s">
        <v>9950</v>
      </c>
      <c r="E148" s="2379" t="s">
        <v>10115</v>
      </c>
      <c r="F148" s="2380" t="s">
        <v>6398</v>
      </c>
      <c r="G148" s="2379" t="s">
        <v>10039</v>
      </c>
      <c r="H148" s="2376"/>
      <c r="I148" s="2376"/>
      <c r="J148" s="2376"/>
      <c r="K148" s="2376"/>
      <c r="L148" s="2393" t="s">
        <v>9747</v>
      </c>
      <c r="M148" s="2378">
        <f t="shared" si="8"/>
        <v>628.23599999999999</v>
      </c>
      <c r="N148" s="2377">
        <f t="shared" si="9"/>
        <v>75.599999999999994</v>
      </c>
      <c r="O148" s="2527"/>
      <c r="P148" s="2526"/>
      <c r="Q148" s="2398">
        <v>36</v>
      </c>
      <c r="U148" s="2513"/>
    </row>
    <row r="149" spans="1:21" ht="16.5">
      <c r="A149" s="2373">
        <v>1</v>
      </c>
      <c r="B149" s="2459">
        <v>1</v>
      </c>
      <c r="C149" s="2383" t="s">
        <v>8620</v>
      </c>
      <c r="D149" s="2382" t="s">
        <v>9951</v>
      </c>
      <c r="E149" s="2379" t="s">
        <v>10115</v>
      </c>
      <c r="F149" s="2380" t="s">
        <v>6398</v>
      </c>
      <c r="G149" s="2379" t="s">
        <v>10039</v>
      </c>
      <c r="H149" s="2376"/>
      <c r="I149" s="2376"/>
      <c r="J149" s="2376"/>
      <c r="K149" s="2376"/>
      <c r="L149" s="2393" t="s">
        <v>9748</v>
      </c>
      <c r="M149" s="2378">
        <f t="shared" si="8"/>
        <v>1151.7660000000001</v>
      </c>
      <c r="N149" s="2377">
        <f t="shared" si="9"/>
        <v>138.6</v>
      </c>
      <c r="O149" s="2527"/>
      <c r="P149" s="2526"/>
      <c r="Q149" s="2398">
        <v>66</v>
      </c>
      <c r="U149" s="2513"/>
    </row>
    <row r="150" spans="1:21" ht="16.5">
      <c r="A150" s="2373">
        <v>1</v>
      </c>
      <c r="B150" s="2459">
        <v>1</v>
      </c>
      <c r="C150" s="2383" t="s">
        <v>8620</v>
      </c>
      <c r="D150" s="2382" t="s">
        <v>9952</v>
      </c>
      <c r="E150" s="2381" t="s">
        <v>10116</v>
      </c>
      <c r="F150" s="2380" t="s">
        <v>9742</v>
      </c>
      <c r="G150" s="2381" t="s">
        <v>10040</v>
      </c>
      <c r="H150" s="2376"/>
      <c r="I150" s="2376"/>
      <c r="J150" s="2376"/>
      <c r="K150" s="2376"/>
      <c r="L150" s="2393" t="s">
        <v>9747</v>
      </c>
      <c r="M150" s="2378">
        <f t="shared" si="8"/>
        <v>628.23599999999999</v>
      </c>
      <c r="N150" s="2377">
        <f t="shared" si="9"/>
        <v>75.599999999999994</v>
      </c>
      <c r="O150" s="2527"/>
      <c r="P150" s="2526"/>
      <c r="Q150" s="2398">
        <v>36</v>
      </c>
      <c r="U150" s="2513"/>
    </row>
    <row r="151" spans="1:21" ht="16.5">
      <c r="A151" s="2373">
        <v>1</v>
      </c>
      <c r="B151" s="2459">
        <v>1</v>
      </c>
      <c r="C151" s="2383" t="s">
        <v>8620</v>
      </c>
      <c r="D151" s="2382" t="s">
        <v>9953</v>
      </c>
      <c r="E151" s="2381" t="s">
        <v>10116</v>
      </c>
      <c r="F151" s="2380" t="s">
        <v>9742</v>
      </c>
      <c r="G151" s="2381" t="s">
        <v>10040</v>
      </c>
      <c r="H151" s="2376"/>
      <c r="I151" s="2376"/>
      <c r="J151" s="2376"/>
      <c r="K151" s="2376"/>
      <c r="L151" s="2393" t="s">
        <v>9748</v>
      </c>
      <c r="M151" s="2378">
        <f t="shared" si="8"/>
        <v>1151.7660000000001</v>
      </c>
      <c r="N151" s="2377">
        <f t="shared" si="9"/>
        <v>138.6</v>
      </c>
      <c r="O151" s="2527"/>
      <c r="P151" s="2526"/>
      <c r="Q151" s="2398">
        <v>66</v>
      </c>
      <c r="U151" s="2513"/>
    </row>
    <row r="152" spans="1:21" ht="16.5">
      <c r="A152" s="2373">
        <v>1</v>
      </c>
      <c r="B152" s="2459">
        <v>1</v>
      </c>
      <c r="C152" s="2383" t="s">
        <v>8620</v>
      </c>
      <c r="D152" s="2382" t="s">
        <v>9954</v>
      </c>
      <c r="E152" s="2381" t="s">
        <v>10117</v>
      </c>
      <c r="F152" s="2380" t="s">
        <v>9743</v>
      </c>
      <c r="G152" s="2379" t="s">
        <v>10029</v>
      </c>
      <c r="H152" s="2376"/>
      <c r="I152" s="2376"/>
      <c r="J152" s="2376"/>
      <c r="K152" s="2376"/>
      <c r="L152" s="2393" t="s">
        <v>9749</v>
      </c>
      <c r="M152" s="2378">
        <f t="shared" si="8"/>
        <v>349.02000000000004</v>
      </c>
      <c r="N152" s="2377">
        <f t="shared" si="9"/>
        <v>42</v>
      </c>
      <c r="O152" s="2376"/>
      <c r="P152" s="2373"/>
      <c r="Q152" s="2397">
        <v>20</v>
      </c>
      <c r="U152" s="2513"/>
    </row>
    <row r="153" spans="1:21" ht="16.5">
      <c r="A153" s="2373">
        <v>1</v>
      </c>
      <c r="B153" s="2459">
        <v>1</v>
      </c>
      <c r="C153" s="2383" t="s">
        <v>8620</v>
      </c>
      <c r="D153" s="2382" t="s">
        <v>9955</v>
      </c>
      <c r="E153" s="2381" t="s">
        <v>10117</v>
      </c>
      <c r="F153" s="2380" t="s">
        <v>9743</v>
      </c>
      <c r="G153" s="2379" t="s">
        <v>10029</v>
      </c>
      <c r="H153" s="2376"/>
      <c r="I153" s="2376"/>
      <c r="J153" s="2376"/>
      <c r="K153" s="2376"/>
      <c r="L153" s="2393" t="s">
        <v>9750</v>
      </c>
      <c r="M153" s="2378">
        <f t="shared" si="8"/>
        <v>3490.2000000000003</v>
      </c>
      <c r="N153" s="2377">
        <f t="shared" si="9"/>
        <v>420</v>
      </c>
      <c r="O153" s="2376"/>
      <c r="P153" s="2373"/>
      <c r="Q153" s="2397">
        <v>200</v>
      </c>
      <c r="U153" s="2513"/>
    </row>
    <row r="154" spans="1:21" ht="16.5">
      <c r="A154" s="2373">
        <v>1</v>
      </c>
      <c r="B154" s="2459">
        <v>1</v>
      </c>
      <c r="C154" s="2383" t="s">
        <v>8620</v>
      </c>
      <c r="D154" s="2382" t="s">
        <v>9956</v>
      </c>
      <c r="E154" s="2381" t="s">
        <v>10118</v>
      </c>
      <c r="F154" s="2380" t="s">
        <v>9744</v>
      </c>
      <c r="G154" s="2379" t="s">
        <v>10030</v>
      </c>
      <c r="H154" s="2376"/>
      <c r="I154" s="2376"/>
      <c r="J154" s="2376"/>
      <c r="K154" s="2376"/>
      <c r="L154" s="2393" t="s">
        <v>9748</v>
      </c>
      <c r="M154" s="2378">
        <f t="shared" si="8"/>
        <v>1396.0800000000002</v>
      </c>
      <c r="N154" s="2377">
        <f t="shared" si="9"/>
        <v>168</v>
      </c>
      <c r="O154" s="2376"/>
      <c r="P154" s="2373"/>
      <c r="Q154" s="2397">
        <v>80</v>
      </c>
      <c r="U154" s="2513"/>
    </row>
    <row r="155" spans="1:21" ht="16.5">
      <c r="A155" s="2373">
        <v>1</v>
      </c>
      <c r="B155" s="2459">
        <v>1</v>
      </c>
      <c r="C155" s="2383" t="s">
        <v>8620</v>
      </c>
      <c r="D155" s="2382" t="s">
        <v>9957</v>
      </c>
      <c r="E155" s="2381" t="s">
        <v>10119</v>
      </c>
      <c r="F155" s="2380" t="s">
        <v>9745</v>
      </c>
      <c r="G155" s="2379" t="s">
        <v>10031</v>
      </c>
      <c r="H155" s="2376"/>
      <c r="I155" s="2376"/>
      <c r="J155" s="2376"/>
      <c r="K155" s="2376"/>
      <c r="L155" s="2393" t="s">
        <v>9748</v>
      </c>
      <c r="M155" s="2378">
        <f t="shared" si="8"/>
        <v>1396.0800000000002</v>
      </c>
      <c r="N155" s="2377">
        <f t="shared" si="9"/>
        <v>168</v>
      </c>
      <c r="O155" s="2376"/>
      <c r="P155" s="2373"/>
      <c r="Q155" s="2397">
        <v>80</v>
      </c>
      <c r="U155" s="2513"/>
    </row>
    <row r="156" spans="1:21" ht="33">
      <c r="A156" s="2373">
        <v>1</v>
      </c>
      <c r="B156" s="2459">
        <v>1</v>
      </c>
      <c r="C156" s="2383" t="s">
        <v>8620</v>
      </c>
      <c r="D156" s="2382" t="s">
        <v>10120</v>
      </c>
      <c r="E156" s="2379" t="s">
        <v>10126</v>
      </c>
      <c r="F156" s="2380" t="s">
        <v>10123</v>
      </c>
      <c r="G156" s="2379" t="s">
        <v>9755</v>
      </c>
      <c r="H156" s="2376"/>
      <c r="I156" s="2376"/>
      <c r="J156" s="2376"/>
      <c r="K156" s="2376"/>
      <c r="L156" s="2393" t="s">
        <v>9748</v>
      </c>
      <c r="M156" s="2378">
        <f t="shared" si="8"/>
        <v>1151.7660000000001</v>
      </c>
      <c r="N156" s="2377">
        <f t="shared" si="9"/>
        <v>138.6</v>
      </c>
      <c r="O156" s="2376"/>
      <c r="P156" s="2373"/>
      <c r="Q156" s="2394">
        <v>66</v>
      </c>
      <c r="U156" s="2513"/>
    </row>
    <row r="157" spans="1:21" ht="33">
      <c r="A157" s="2373">
        <v>1</v>
      </c>
      <c r="B157" s="2459">
        <v>1</v>
      </c>
      <c r="C157" s="2383" t="s">
        <v>8620</v>
      </c>
      <c r="D157" s="2382" t="s">
        <v>10121</v>
      </c>
      <c r="E157" s="2379" t="s">
        <v>10127</v>
      </c>
      <c r="F157" s="2380" t="s">
        <v>10124</v>
      </c>
      <c r="G157" s="2379" t="s">
        <v>9756</v>
      </c>
      <c r="H157" s="2376"/>
      <c r="I157" s="2376"/>
      <c r="J157" s="2376"/>
      <c r="K157" s="2376"/>
      <c r="L157" s="2393" t="s">
        <v>9748</v>
      </c>
      <c r="M157" s="2378">
        <f t="shared" si="8"/>
        <v>1151.7660000000001</v>
      </c>
      <c r="N157" s="2377">
        <f t="shared" si="9"/>
        <v>138.6</v>
      </c>
      <c r="O157" s="2376"/>
      <c r="P157" s="2373"/>
      <c r="Q157" s="2394">
        <v>66</v>
      </c>
      <c r="U157" s="2513"/>
    </row>
    <row r="158" spans="1:21" ht="33">
      <c r="A158" s="2373">
        <v>1</v>
      </c>
      <c r="B158" s="2459">
        <v>1</v>
      </c>
      <c r="C158" s="2383" t="s">
        <v>8620</v>
      </c>
      <c r="D158" s="2382" t="s">
        <v>10122</v>
      </c>
      <c r="E158" s="2379" t="s">
        <v>10128</v>
      </c>
      <c r="F158" s="2380" t="s">
        <v>10125</v>
      </c>
      <c r="G158" s="2379" t="s">
        <v>9757</v>
      </c>
      <c r="H158" s="2376"/>
      <c r="I158" s="2376"/>
      <c r="J158" s="2376"/>
      <c r="K158" s="2376"/>
      <c r="L158" s="2393" t="s">
        <v>9748</v>
      </c>
      <c r="M158" s="2378">
        <f t="shared" si="8"/>
        <v>1151.7660000000001</v>
      </c>
      <c r="N158" s="2377">
        <f t="shared" si="9"/>
        <v>138.6</v>
      </c>
      <c r="O158" s="2376"/>
      <c r="P158" s="2373"/>
      <c r="Q158" s="2394">
        <v>66</v>
      </c>
      <c r="U158" s="2513"/>
    </row>
    <row r="159" spans="1:21" s="2514" customFormat="1" ht="16.5" hidden="1">
      <c r="A159" s="2373">
        <v>1</v>
      </c>
      <c r="B159" s="2459">
        <v>0</v>
      </c>
      <c r="C159" s="2522" t="s">
        <v>8620</v>
      </c>
      <c r="D159" s="2521" t="s">
        <v>9751</v>
      </c>
      <c r="E159" s="2520" t="s">
        <v>10036</v>
      </c>
      <c r="F159" s="2525" t="s">
        <v>10037</v>
      </c>
      <c r="G159" s="2520" t="s">
        <v>10036</v>
      </c>
      <c r="H159" s="2517"/>
      <c r="I159" s="2517"/>
      <c r="J159" s="2517"/>
      <c r="K159" s="2517"/>
      <c r="L159" s="2519" t="s">
        <v>9748</v>
      </c>
      <c r="M159" s="2518">
        <f t="shared" si="8"/>
        <v>1448.4330000000002</v>
      </c>
      <c r="N159" s="2518">
        <f t="shared" si="9"/>
        <v>174.3</v>
      </c>
      <c r="O159" s="2517"/>
      <c r="P159" s="2516"/>
      <c r="Q159" s="2524">
        <v>83</v>
      </c>
    </row>
    <row r="160" spans="1:21" s="2514" customFormat="1" ht="16.5" hidden="1">
      <c r="A160" s="2373">
        <v>1</v>
      </c>
      <c r="B160" s="2459">
        <v>0</v>
      </c>
      <c r="C160" s="2522" t="s">
        <v>8620</v>
      </c>
      <c r="D160" s="2521" t="s">
        <v>9752</v>
      </c>
      <c r="E160" s="2520" t="s">
        <v>9758</v>
      </c>
      <c r="F160" s="2525"/>
      <c r="G160" s="2520" t="s">
        <v>9758</v>
      </c>
      <c r="H160" s="2517"/>
      <c r="I160" s="2517"/>
      <c r="J160" s="2517"/>
      <c r="K160" s="2517"/>
      <c r="L160" s="2519" t="s">
        <v>9748</v>
      </c>
      <c r="M160" s="2518">
        <f t="shared" si="8"/>
        <v>1448.4330000000002</v>
      </c>
      <c r="N160" s="2518">
        <f t="shared" si="9"/>
        <v>174.3</v>
      </c>
      <c r="O160" s="2517"/>
      <c r="P160" s="2516"/>
      <c r="Q160" s="2524">
        <v>83</v>
      </c>
    </row>
    <row r="161" spans="1:21" s="2514" customFormat="1" ht="16.5" hidden="1">
      <c r="A161" s="2373">
        <v>1</v>
      </c>
      <c r="B161" s="2459">
        <v>0</v>
      </c>
      <c r="C161" s="2522" t="s">
        <v>8620</v>
      </c>
      <c r="D161" s="2521" t="s">
        <v>9753</v>
      </c>
      <c r="E161" s="2520" t="s">
        <v>9759</v>
      </c>
      <c r="F161" s="2525"/>
      <c r="G161" s="2520" t="s">
        <v>9759</v>
      </c>
      <c r="H161" s="2517"/>
      <c r="I161" s="2517"/>
      <c r="J161" s="2517"/>
      <c r="K161" s="2517"/>
      <c r="L161" s="2519" t="s">
        <v>9748</v>
      </c>
      <c r="M161" s="2518">
        <f t="shared" si="8"/>
        <v>1448.4330000000002</v>
      </c>
      <c r="N161" s="2518">
        <f t="shared" si="9"/>
        <v>174.3</v>
      </c>
      <c r="O161" s="2517"/>
      <c r="P161" s="2516"/>
      <c r="Q161" s="2524">
        <v>83</v>
      </c>
    </row>
    <row r="162" spans="1:21" s="2514" customFormat="1" ht="16.5" hidden="1">
      <c r="A162" s="2373">
        <v>1</v>
      </c>
      <c r="B162" s="2459">
        <v>0</v>
      </c>
      <c r="C162" s="2522" t="s">
        <v>8620</v>
      </c>
      <c r="D162" s="2521" t="s">
        <v>9754</v>
      </c>
      <c r="E162" s="2520" t="s">
        <v>10034</v>
      </c>
      <c r="F162" s="2525" t="s">
        <v>10035</v>
      </c>
      <c r="G162" s="2520" t="s">
        <v>10034</v>
      </c>
      <c r="H162" s="2517"/>
      <c r="I162" s="2517"/>
      <c r="J162" s="2517"/>
      <c r="K162" s="2517"/>
      <c r="L162" s="2519" t="s">
        <v>9748</v>
      </c>
      <c r="M162" s="2518">
        <f t="shared" si="8"/>
        <v>1448.4330000000002</v>
      </c>
      <c r="N162" s="2518">
        <f t="shared" si="9"/>
        <v>174.3</v>
      </c>
      <c r="O162" s="2517"/>
      <c r="P162" s="2516"/>
      <c r="Q162" s="2524">
        <v>83</v>
      </c>
    </row>
    <row r="163" spans="1:21" ht="33">
      <c r="A163" s="2373">
        <v>1</v>
      </c>
      <c r="B163" s="2459">
        <v>1</v>
      </c>
      <c r="C163" s="2383" t="s">
        <v>8620</v>
      </c>
      <c r="D163" s="2382" t="s">
        <v>9760</v>
      </c>
      <c r="E163" s="2381" t="s">
        <v>10130</v>
      </c>
      <c r="F163" s="2380" t="s">
        <v>10032</v>
      </c>
      <c r="G163" s="2379" t="s">
        <v>10033</v>
      </c>
      <c r="H163" s="2376"/>
      <c r="I163" s="2376"/>
      <c r="J163" s="2376"/>
      <c r="K163" s="2376"/>
      <c r="L163" s="2393" t="s">
        <v>9748</v>
      </c>
      <c r="M163" s="2378">
        <f t="shared" ref="M163:M192" si="10">N163*T$4</f>
        <v>1745.1000000000001</v>
      </c>
      <c r="N163" s="2377">
        <f t="shared" si="9"/>
        <v>210</v>
      </c>
      <c r="O163" s="2376"/>
      <c r="P163" s="2373"/>
      <c r="Q163" s="2394">
        <v>100</v>
      </c>
      <c r="U163" s="2513"/>
    </row>
    <row r="164" spans="1:21" ht="33">
      <c r="A164" s="2373">
        <v>1</v>
      </c>
      <c r="B164" s="2459">
        <v>1</v>
      </c>
      <c r="C164" s="2383" t="s">
        <v>8620</v>
      </c>
      <c r="D164" s="2382" t="s">
        <v>9761</v>
      </c>
      <c r="E164" s="2381" t="s">
        <v>10132</v>
      </c>
      <c r="F164" s="2380" t="s">
        <v>9746</v>
      </c>
      <c r="G164" s="2379" t="s">
        <v>9763</v>
      </c>
      <c r="H164" s="2376"/>
      <c r="I164" s="2376"/>
      <c r="J164" s="2376"/>
      <c r="K164" s="2376"/>
      <c r="L164" s="2393" t="s">
        <v>9748</v>
      </c>
      <c r="M164" s="2378">
        <f t="shared" si="10"/>
        <v>1361.1780000000001</v>
      </c>
      <c r="N164" s="2377">
        <f t="shared" ref="N164:N192" si="11">(Q164*T$3)+((Q164*T$3)*0.2)</f>
        <v>163.80000000000001</v>
      </c>
      <c r="O164" s="2376"/>
      <c r="P164" s="2373"/>
      <c r="Q164" s="2394">
        <v>78</v>
      </c>
      <c r="U164" s="2513"/>
    </row>
    <row r="165" spans="1:21" ht="33">
      <c r="A165" s="2373">
        <v>1</v>
      </c>
      <c r="B165" s="2459">
        <v>1</v>
      </c>
      <c r="C165" s="2383" t="s">
        <v>8620</v>
      </c>
      <c r="D165" s="2382" t="s">
        <v>9762</v>
      </c>
      <c r="E165" s="2381" t="s">
        <v>10132</v>
      </c>
      <c r="F165" s="2380" t="s">
        <v>9746</v>
      </c>
      <c r="G165" s="2379" t="s">
        <v>9763</v>
      </c>
      <c r="H165" s="2376"/>
      <c r="I165" s="2376"/>
      <c r="J165" s="2376"/>
      <c r="K165" s="2376"/>
      <c r="L165" s="2393" t="s">
        <v>9747</v>
      </c>
      <c r="M165" s="2378">
        <f t="shared" si="10"/>
        <v>802.74599999999998</v>
      </c>
      <c r="N165" s="2377">
        <f t="shared" si="11"/>
        <v>96.6</v>
      </c>
      <c r="O165" s="2376"/>
      <c r="P165" s="2373"/>
      <c r="Q165" s="2394">
        <v>46</v>
      </c>
      <c r="U165" s="2513"/>
    </row>
    <row r="166" spans="1:21" ht="33">
      <c r="A166" s="2373">
        <v>1</v>
      </c>
      <c r="B166" s="2459">
        <v>1</v>
      </c>
      <c r="C166" s="2383" t="s">
        <v>8620</v>
      </c>
      <c r="D166" s="2382" t="s">
        <v>10134</v>
      </c>
      <c r="E166" s="2379" t="s">
        <v>10133</v>
      </c>
      <c r="F166" s="2380" t="s">
        <v>10163</v>
      </c>
      <c r="G166" s="2379" t="s">
        <v>9782</v>
      </c>
      <c r="H166" s="2376"/>
      <c r="I166" s="2376"/>
      <c r="J166" s="2376"/>
      <c r="K166" s="2376"/>
      <c r="L166" s="2393" t="s">
        <v>9748</v>
      </c>
      <c r="M166" s="2378">
        <f t="shared" si="10"/>
        <v>1396.0800000000002</v>
      </c>
      <c r="N166" s="2377">
        <f t="shared" si="11"/>
        <v>168</v>
      </c>
      <c r="O166" s="2376"/>
      <c r="P166" s="2373"/>
      <c r="Q166" s="2375">
        <v>80</v>
      </c>
      <c r="U166" s="2513"/>
    </row>
    <row r="167" spans="1:21" ht="33">
      <c r="A167" s="2373">
        <v>1</v>
      </c>
      <c r="B167" s="2459">
        <v>1</v>
      </c>
      <c r="C167" s="2383" t="s">
        <v>8620</v>
      </c>
      <c r="D167" s="2382" t="s">
        <v>10136</v>
      </c>
      <c r="E167" s="2379" t="s">
        <v>10135</v>
      </c>
      <c r="F167" s="2380" t="s">
        <v>10164</v>
      </c>
      <c r="G167" s="2379" t="s">
        <v>9783</v>
      </c>
      <c r="H167" s="2376"/>
      <c r="I167" s="2376"/>
      <c r="J167" s="2376"/>
      <c r="K167" s="2376"/>
      <c r="L167" s="2393" t="s">
        <v>9748</v>
      </c>
      <c r="M167" s="2378">
        <f t="shared" si="10"/>
        <v>1396.0800000000002</v>
      </c>
      <c r="N167" s="2377">
        <f t="shared" si="11"/>
        <v>168</v>
      </c>
      <c r="O167" s="2376"/>
      <c r="P167" s="2373"/>
      <c r="Q167" s="2375">
        <v>80</v>
      </c>
      <c r="U167" s="2513"/>
    </row>
    <row r="168" spans="1:21" ht="33">
      <c r="A168" s="2373">
        <v>1</v>
      </c>
      <c r="B168" s="2459">
        <v>1</v>
      </c>
      <c r="C168" s="2383" t="s">
        <v>8620</v>
      </c>
      <c r="D168" s="2382" t="s">
        <v>9764</v>
      </c>
      <c r="E168" s="2379" t="s">
        <v>10137</v>
      </c>
      <c r="F168" s="2380" t="s">
        <v>10165</v>
      </c>
      <c r="G168" s="2379" t="s">
        <v>9784</v>
      </c>
      <c r="H168" s="2376"/>
      <c r="I168" s="2376"/>
      <c r="J168" s="2376"/>
      <c r="K168" s="2376"/>
      <c r="L168" s="2393" t="s">
        <v>9748</v>
      </c>
      <c r="M168" s="2378">
        <f t="shared" si="10"/>
        <v>1745.1000000000001</v>
      </c>
      <c r="N168" s="2377">
        <f t="shared" si="11"/>
        <v>210</v>
      </c>
      <c r="O168" s="2376"/>
      <c r="P168" s="2373"/>
      <c r="Q168" s="2375">
        <v>100</v>
      </c>
      <c r="U168" s="2513"/>
    </row>
    <row r="169" spans="1:21" ht="33">
      <c r="A169" s="2373">
        <v>1</v>
      </c>
      <c r="B169" s="2459">
        <v>1</v>
      </c>
      <c r="C169" s="2383" t="s">
        <v>8620</v>
      </c>
      <c r="D169" s="2382" t="s">
        <v>9765</v>
      </c>
      <c r="E169" s="2379" t="s">
        <v>10138</v>
      </c>
      <c r="F169" s="2380" t="s">
        <v>10166</v>
      </c>
      <c r="G169" s="2379" t="s">
        <v>9785</v>
      </c>
      <c r="H169" s="2376"/>
      <c r="I169" s="2376"/>
      <c r="J169" s="2376"/>
      <c r="K169" s="2376"/>
      <c r="L169" s="2393" t="s">
        <v>9748</v>
      </c>
      <c r="M169" s="2378">
        <f t="shared" si="10"/>
        <v>1396.0800000000002</v>
      </c>
      <c r="N169" s="2377">
        <f t="shared" si="11"/>
        <v>168</v>
      </c>
      <c r="O169" s="2376"/>
      <c r="P169" s="2373"/>
      <c r="Q169" s="2375">
        <v>80</v>
      </c>
      <c r="U169" s="2513"/>
    </row>
    <row r="170" spans="1:21" ht="33">
      <c r="A170" s="2373">
        <v>1</v>
      </c>
      <c r="B170" s="2459">
        <v>1</v>
      </c>
      <c r="C170" s="2383" t="s">
        <v>8620</v>
      </c>
      <c r="D170" s="2382" t="s">
        <v>9766</v>
      </c>
      <c r="E170" s="2379" t="s">
        <v>10139</v>
      </c>
      <c r="F170" s="2380" t="s">
        <v>10167</v>
      </c>
      <c r="G170" s="2379" t="s">
        <v>9786</v>
      </c>
      <c r="H170" s="2376"/>
      <c r="I170" s="2376"/>
      <c r="J170" s="2376"/>
      <c r="K170" s="2376"/>
      <c r="L170" s="2393" t="s">
        <v>9748</v>
      </c>
      <c r="M170" s="2378">
        <f t="shared" si="10"/>
        <v>1553.1390000000001</v>
      </c>
      <c r="N170" s="2377">
        <f t="shared" si="11"/>
        <v>186.9</v>
      </c>
      <c r="O170" s="2376"/>
      <c r="P170" s="2373"/>
      <c r="Q170" s="2375">
        <v>89</v>
      </c>
      <c r="U170" s="2513"/>
    </row>
    <row r="171" spans="1:21" ht="33">
      <c r="A171" s="2373">
        <v>1</v>
      </c>
      <c r="B171" s="2459">
        <v>1</v>
      </c>
      <c r="C171" s="2383" t="s">
        <v>8620</v>
      </c>
      <c r="D171" s="2382" t="s">
        <v>9767</v>
      </c>
      <c r="E171" s="2379" t="s">
        <v>10140</v>
      </c>
      <c r="F171" s="2380" t="s">
        <v>10168</v>
      </c>
      <c r="G171" s="2379" t="s">
        <v>9787</v>
      </c>
      <c r="H171" s="2376"/>
      <c r="I171" s="2376"/>
      <c r="J171" s="2376"/>
      <c r="K171" s="2376"/>
      <c r="L171" s="2393" t="s">
        <v>9748</v>
      </c>
      <c r="M171" s="2378">
        <f t="shared" si="10"/>
        <v>1396.0800000000002</v>
      </c>
      <c r="N171" s="2377">
        <f t="shared" si="11"/>
        <v>168</v>
      </c>
      <c r="O171" s="2376"/>
      <c r="P171" s="2373"/>
      <c r="Q171" s="2375">
        <v>80</v>
      </c>
      <c r="U171" s="2513"/>
    </row>
    <row r="172" spans="1:21" ht="33">
      <c r="A172" s="2373">
        <v>1</v>
      </c>
      <c r="B172" s="2459">
        <v>1</v>
      </c>
      <c r="C172" s="2383" t="s">
        <v>8620</v>
      </c>
      <c r="D172" s="2382" t="s">
        <v>9767</v>
      </c>
      <c r="E172" s="2379" t="s">
        <v>10141</v>
      </c>
      <c r="F172" s="2380" t="s">
        <v>10169</v>
      </c>
      <c r="G172" s="2379" t="s">
        <v>9788</v>
      </c>
      <c r="H172" s="2376"/>
      <c r="I172" s="2376"/>
      <c r="J172" s="2376"/>
      <c r="K172" s="2376"/>
      <c r="L172" s="2393" t="s">
        <v>9748</v>
      </c>
      <c r="M172" s="2378">
        <f t="shared" si="10"/>
        <v>1396.0800000000002</v>
      </c>
      <c r="N172" s="2377">
        <f t="shared" si="11"/>
        <v>168</v>
      </c>
      <c r="O172" s="2376"/>
      <c r="P172" s="2373"/>
      <c r="Q172" s="2375">
        <v>80</v>
      </c>
      <c r="U172" s="2513"/>
    </row>
    <row r="173" spans="1:21" ht="33">
      <c r="A173" s="2373">
        <v>1</v>
      </c>
      <c r="B173" s="2459">
        <v>1</v>
      </c>
      <c r="C173" s="2383" t="s">
        <v>8620</v>
      </c>
      <c r="D173" s="2382" t="s">
        <v>9768</v>
      </c>
      <c r="E173" s="2379" t="s">
        <v>10142</v>
      </c>
      <c r="F173" s="2380" t="s">
        <v>10170</v>
      </c>
      <c r="G173" s="2379" t="s">
        <v>9789</v>
      </c>
      <c r="H173" s="2376"/>
      <c r="I173" s="2376"/>
      <c r="J173" s="2376"/>
      <c r="K173" s="2376"/>
      <c r="L173" s="2393" t="s">
        <v>9748</v>
      </c>
      <c r="M173" s="2378">
        <f t="shared" si="10"/>
        <v>1745.1000000000001</v>
      </c>
      <c r="N173" s="2377">
        <f t="shared" si="11"/>
        <v>210</v>
      </c>
      <c r="O173" s="2376"/>
      <c r="P173" s="2373"/>
      <c r="Q173" s="2375">
        <v>100</v>
      </c>
      <c r="U173" s="2513"/>
    </row>
    <row r="174" spans="1:21" ht="33">
      <c r="A174" s="2373">
        <v>1</v>
      </c>
      <c r="B174" s="2459">
        <v>1</v>
      </c>
      <c r="C174" s="2383" t="s">
        <v>8620</v>
      </c>
      <c r="D174" s="2382" t="s">
        <v>9769</v>
      </c>
      <c r="E174" s="2379" t="s">
        <v>10143</v>
      </c>
      <c r="F174" s="2380" t="s">
        <v>10171</v>
      </c>
      <c r="G174" s="2379" t="s">
        <v>9790</v>
      </c>
      <c r="H174" s="2376"/>
      <c r="I174" s="2376"/>
      <c r="J174" s="2376"/>
      <c r="K174" s="2376"/>
      <c r="L174" s="2393" t="s">
        <v>9748</v>
      </c>
      <c r="M174" s="2378">
        <f t="shared" si="10"/>
        <v>1396.0800000000002</v>
      </c>
      <c r="N174" s="2377">
        <f t="shared" si="11"/>
        <v>168</v>
      </c>
      <c r="O174" s="2376"/>
      <c r="P174" s="2373"/>
      <c r="Q174" s="2375">
        <v>80</v>
      </c>
      <c r="U174" s="2513"/>
    </row>
    <row r="175" spans="1:21" ht="33">
      <c r="A175" s="2373">
        <v>1</v>
      </c>
      <c r="B175" s="2459">
        <v>1</v>
      </c>
      <c r="C175" s="2383" t="s">
        <v>8620</v>
      </c>
      <c r="D175" s="2382" t="s">
        <v>9769</v>
      </c>
      <c r="E175" s="2379" t="s">
        <v>10144</v>
      </c>
      <c r="F175" s="2380" t="s">
        <v>10172</v>
      </c>
      <c r="G175" s="2379" t="s">
        <v>9791</v>
      </c>
      <c r="H175" s="2376"/>
      <c r="I175" s="2376"/>
      <c r="J175" s="2376"/>
      <c r="K175" s="2376"/>
      <c r="L175" s="2393" t="s">
        <v>9748</v>
      </c>
      <c r="M175" s="2378">
        <f t="shared" si="10"/>
        <v>1396.0800000000002</v>
      </c>
      <c r="N175" s="2377">
        <f t="shared" si="11"/>
        <v>168</v>
      </c>
      <c r="O175" s="2376"/>
      <c r="P175" s="2373"/>
      <c r="Q175" s="2375">
        <v>80</v>
      </c>
      <c r="U175" s="2513"/>
    </row>
    <row r="176" spans="1:21" ht="33">
      <c r="A176" s="2373">
        <v>1</v>
      </c>
      <c r="B176" s="2459">
        <v>1</v>
      </c>
      <c r="C176" s="2383" t="s">
        <v>8620</v>
      </c>
      <c r="D176" s="2382" t="s">
        <v>9770</v>
      </c>
      <c r="E176" s="2379" t="s">
        <v>10145</v>
      </c>
      <c r="F176" s="2380" t="s">
        <v>10173</v>
      </c>
      <c r="G176" s="2379" t="s">
        <v>9792</v>
      </c>
      <c r="H176" s="2376"/>
      <c r="I176" s="2376"/>
      <c r="J176" s="2376"/>
      <c r="K176" s="2376"/>
      <c r="L176" s="2393" t="s">
        <v>9748</v>
      </c>
      <c r="M176" s="2378">
        <f t="shared" si="10"/>
        <v>1745.1000000000001</v>
      </c>
      <c r="N176" s="2377">
        <f t="shared" si="11"/>
        <v>210</v>
      </c>
      <c r="O176" s="2376"/>
      <c r="P176" s="2373"/>
      <c r="Q176" s="2375">
        <v>100</v>
      </c>
      <c r="U176" s="2513"/>
    </row>
    <row r="177" spans="1:21" ht="33">
      <c r="A177" s="2373">
        <v>1</v>
      </c>
      <c r="B177" s="2459">
        <v>1</v>
      </c>
      <c r="C177" s="2383" t="s">
        <v>8620</v>
      </c>
      <c r="D177" s="2382" t="s">
        <v>9771</v>
      </c>
      <c r="E177" s="2379" t="s">
        <v>10146</v>
      </c>
      <c r="F177" s="2380" t="s">
        <v>10174</v>
      </c>
      <c r="G177" s="2379" t="s">
        <v>9793</v>
      </c>
      <c r="H177" s="2376"/>
      <c r="I177" s="2376"/>
      <c r="J177" s="2376"/>
      <c r="K177" s="2376"/>
      <c r="L177" s="2393" t="s">
        <v>9748</v>
      </c>
      <c r="M177" s="2378">
        <f t="shared" si="10"/>
        <v>1396.0800000000002</v>
      </c>
      <c r="N177" s="2377">
        <f t="shared" si="11"/>
        <v>168</v>
      </c>
      <c r="O177" s="2376"/>
      <c r="P177" s="2373"/>
      <c r="Q177" s="2375">
        <v>80</v>
      </c>
      <c r="U177" s="2513"/>
    </row>
    <row r="178" spans="1:21" ht="33">
      <c r="A178" s="2373">
        <v>1</v>
      </c>
      <c r="B178" s="2459">
        <v>1</v>
      </c>
      <c r="C178" s="2383" t="s">
        <v>8620</v>
      </c>
      <c r="D178" s="2382" t="s">
        <v>9771</v>
      </c>
      <c r="E178" s="2379" t="s">
        <v>10147</v>
      </c>
      <c r="F178" s="2380" t="s">
        <v>10175</v>
      </c>
      <c r="G178" s="2379" t="s">
        <v>9794</v>
      </c>
      <c r="H178" s="2376"/>
      <c r="I178" s="2376"/>
      <c r="J178" s="2376"/>
      <c r="K178" s="2376"/>
      <c r="L178" s="2393" t="s">
        <v>9748</v>
      </c>
      <c r="M178" s="2378">
        <f t="shared" si="10"/>
        <v>1396.0800000000002</v>
      </c>
      <c r="N178" s="2377">
        <f t="shared" si="11"/>
        <v>168</v>
      </c>
      <c r="O178" s="2376"/>
      <c r="P178" s="2373"/>
      <c r="Q178" s="2375">
        <v>80</v>
      </c>
      <c r="U178" s="2513"/>
    </row>
    <row r="179" spans="1:21" ht="33">
      <c r="A179" s="2373">
        <v>1</v>
      </c>
      <c r="B179" s="2459">
        <v>1</v>
      </c>
      <c r="C179" s="2383" t="s">
        <v>8620</v>
      </c>
      <c r="D179" s="2382" t="s">
        <v>9772</v>
      </c>
      <c r="E179" s="2379" t="s">
        <v>10148</v>
      </c>
      <c r="F179" s="2380" t="s">
        <v>10176</v>
      </c>
      <c r="G179" s="2379" t="s">
        <v>9795</v>
      </c>
      <c r="H179" s="2376"/>
      <c r="I179" s="2376"/>
      <c r="J179" s="2376"/>
      <c r="K179" s="2376"/>
      <c r="L179" s="2393" t="s">
        <v>9748</v>
      </c>
      <c r="M179" s="2378">
        <f t="shared" si="10"/>
        <v>1745.1000000000001</v>
      </c>
      <c r="N179" s="2377">
        <f t="shared" si="11"/>
        <v>210</v>
      </c>
      <c r="O179" s="2376"/>
      <c r="P179" s="2373"/>
      <c r="Q179" s="2375">
        <v>100</v>
      </c>
      <c r="U179" s="2513"/>
    </row>
    <row r="180" spans="1:21" ht="16.5">
      <c r="A180" s="2373">
        <v>1</v>
      </c>
      <c r="B180" s="2459">
        <v>1</v>
      </c>
      <c r="C180" s="2383" t="s">
        <v>8620</v>
      </c>
      <c r="D180" s="2382" t="s">
        <v>9773</v>
      </c>
      <c r="E180" s="2379" t="s">
        <v>10149</v>
      </c>
      <c r="F180" s="2380" t="s">
        <v>10177</v>
      </c>
      <c r="G180" s="2379" t="s">
        <v>9796</v>
      </c>
      <c r="H180" s="2376"/>
      <c r="I180" s="2376"/>
      <c r="J180" s="2376"/>
      <c r="K180" s="2376"/>
      <c r="L180" s="2393" t="s">
        <v>9748</v>
      </c>
      <c r="M180" s="2378">
        <f t="shared" si="10"/>
        <v>1396.0800000000002</v>
      </c>
      <c r="N180" s="2377">
        <f t="shared" si="11"/>
        <v>168</v>
      </c>
      <c r="O180" s="2376"/>
      <c r="P180" s="2373"/>
      <c r="Q180" s="2375">
        <v>80</v>
      </c>
      <c r="U180" s="2513"/>
    </row>
    <row r="181" spans="1:21" ht="16.5">
      <c r="A181" s="2373">
        <v>1</v>
      </c>
      <c r="B181" s="2459">
        <v>1</v>
      </c>
      <c r="C181" s="2383" t="s">
        <v>8620</v>
      </c>
      <c r="D181" s="2382" t="s">
        <v>9773</v>
      </c>
      <c r="E181" s="2379" t="s">
        <v>10150</v>
      </c>
      <c r="F181" s="2380" t="s">
        <v>10178</v>
      </c>
      <c r="G181" s="2379" t="s">
        <v>9797</v>
      </c>
      <c r="H181" s="2376"/>
      <c r="I181" s="2376"/>
      <c r="J181" s="2376"/>
      <c r="K181" s="2376"/>
      <c r="L181" s="2393" t="s">
        <v>9748</v>
      </c>
      <c r="M181" s="2378">
        <f t="shared" si="10"/>
        <v>1396.0800000000002</v>
      </c>
      <c r="N181" s="2377">
        <f t="shared" si="11"/>
        <v>168</v>
      </c>
      <c r="O181" s="2376"/>
      <c r="P181" s="2373"/>
      <c r="Q181" s="2375">
        <v>80</v>
      </c>
      <c r="U181" s="2513"/>
    </row>
    <row r="182" spans="1:21" ht="33">
      <c r="A182" s="2373">
        <v>1</v>
      </c>
      <c r="B182" s="2459">
        <v>1</v>
      </c>
      <c r="C182" s="2383" t="s">
        <v>8620</v>
      </c>
      <c r="D182" s="2382" t="s">
        <v>9774</v>
      </c>
      <c r="E182" s="2379" t="s">
        <v>10151</v>
      </c>
      <c r="F182" s="2380" t="s">
        <v>10179</v>
      </c>
      <c r="G182" s="2379" t="s">
        <v>9959</v>
      </c>
      <c r="H182" s="2376"/>
      <c r="I182" s="2376"/>
      <c r="J182" s="2376"/>
      <c r="K182" s="2376"/>
      <c r="L182" s="2393" t="s">
        <v>9748</v>
      </c>
      <c r="M182" s="2378">
        <f t="shared" si="10"/>
        <v>1745.1000000000001</v>
      </c>
      <c r="N182" s="2377">
        <f t="shared" si="11"/>
        <v>210</v>
      </c>
      <c r="O182" s="2376"/>
      <c r="P182" s="2373"/>
      <c r="Q182" s="2392">
        <v>100</v>
      </c>
      <c r="U182" s="2513"/>
    </row>
    <row r="183" spans="1:21" ht="16.5">
      <c r="A183" s="2373">
        <v>1</v>
      </c>
      <c r="B183" s="2459">
        <v>1</v>
      </c>
      <c r="C183" s="2383" t="s">
        <v>8620</v>
      </c>
      <c r="D183" s="2382" t="s">
        <v>9775</v>
      </c>
      <c r="E183" s="2379" t="s">
        <v>10152</v>
      </c>
      <c r="F183" s="2380" t="s">
        <v>10180</v>
      </c>
      <c r="G183" s="2379" t="s">
        <v>9798</v>
      </c>
      <c r="H183" s="2376"/>
      <c r="I183" s="2376"/>
      <c r="J183" s="2376"/>
      <c r="K183" s="2376"/>
      <c r="L183" s="2393" t="s">
        <v>9748</v>
      </c>
      <c r="M183" s="2378">
        <f t="shared" si="10"/>
        <v>1396.0800000000002</v>
      </c>
      <c r="N183" s="2377">
        <f t="shared" si="11"/>
        <v>168</v>
      </c>
      <c r="O183" s="2376"/>
      <c r="P183" s="2373"/>
      <c r="Q183" s="2375">
        <v>80</v>
      </c>
      <c r="U183" s="2513"/>
    </row>
    <row r="184" spans="1:21" ht="16.5">
      <c r="A184" s="2373">
        <v>1</v>
      </c>
      <c r="B184" s="2459">
        <v>1</v>
      </c>
      <c r="C184" s="2383" t="s">
        <v>8620</v>
      </c>
      <c r="D184" s="2382" t="s">
        <v>9775</v>
      </c>
      <c r="E184" s="2379" t="s">
        <v>10153</v>
      </c>
      <c r="F184" s="2380" t="s">
        <v>10181</v>
      </c>
      <c r="G184" s="2379" t="s">
        <v>9799</v>
      </c>
      <c r="H184" s="2376"/>
      <c r="I184" s="2376"/>
      <c r="J184" s="2376"/>
      <c r="K184" s="2376"/>
      <c r="L184" s="2393" t="s">
        <v>9748</v>
      </c>
      <c r="M184" s="2378">
        <f t="shared" si="10"/>
        <v>1396.0800000000002</v>
      </c>
      <c r="N184" s="2377">
        <f t="shared" si="11"/>
        <v>168</v>
      </c>
      <c r="O184" s="2376"/>
      <c r="P184" s="2373"/>
      <c r="Q184" s="2375">
        <v>80</v>
      </c>
      <c r="U184" s="2513"/>
    </row>
    <row r="185" spans="1:21" ht="33">
      <c r="A185" s="2373">
        <v>1</v>
      </c>
      <c r="B185" s="2459">
        <v>1</v>
      </c>
      <c r="C185" s="2383" t="s">
        <v>8620</v>
      </c>
      <c r="D185" s="2382" t="s">
        <v>9776</v>
      </c>
      <c r="E185" s="2379" t="s">
        <v>10156</v>
      </c>
      <c r="F185" s="2380" t="s">
        <v>10182</v>
      </c>
      <c r="G185" s="2379" t="s">
        <v>9960</v>
      </c>
      <c r="H185" s="2376"/>
      <c r="I185" s="2376"/>
      <c r="J185" s="2376"/>
      <c r="K185" s="2376"/>
      <c r="L185" s="2393" t="s">
        <v>9748</v>
      </c>
      <c r="M185" s="2378">
        <f t="shared" si="10"/>
        <v>1745.1000000000001</v>
      </c>
      <c r="N185" s="2377">
        <f t="shared" si="11"/>
        <v>210</v>
      </c>
      <c r="O185" s="2376"/>
      <c r="P185" s="2373"/>
      <c r="Q185" s="2392">
        <v>100</v>
      </c>
      <c r="U185" s="2513"/>
    </row>
    <row r="186" spans="1:21" s="2514" customFormat="1" ht="16.5" hidden="1">
      <c r="A186" s="2373">
        <v>1</v>
      </c>
      <c r="B186" s="2459">
        <v>0</v>
      </c>
      <c r="C186" s="2522" t="s">
        <v>8620</v>
      </c>
      <c r="D186" s="2521" t="s">
        <v>9777</v>
      </c>
      <c r="E186" s="2520" t="s">
        <v>10154</v>
      </c>
      <c r="F186" s="2520"/>
      <c r="G186" s="2520" t="s">
        <v>9800</v>
      </c>
      <c r="H186" s="2517"/>
      <c r="I186" s="2517"/>
      <c r="J186" s="2517"/>
      <c r="K186" s="2517"/>
      <c r="L186" s="2519" t="s">
        <v>9748</v>
      </c>
      <c r="M186" s="2518">
        <f t="shared" si="10"/>
        <v>1657.845</v>
      </c>
      <c r="N186" s="2518">
        <f t="shared" si="11"/>
        <v>199.5</v>
      </c>
      <c r="O186" s="2517"/>
      <c r="P186" s="2516"/>
      <c r="Q186" s="2515">
        <v>95</v>
      </c>
    </row>
    <row r="187" spans="1:21" s="2514" customFormat="1" ht="16.5" hidden="1">
      <c r="A187" s="2373">
        <v>1</v>
      </c>
      <c r="B187" s="2459">
        <v>0</v>
      </c>
      <c r="C187" s="2522" t="s">
        <v>8620</v>
      </c>
      <c r="D187" s="2521" t="s">
        <v>9777</v>
      </c>
      <c r="E187" s="2520" t="s">
        <v>10155</v>
      </c>
      <c r="F187" s="2520"/>
      <c r="G187" s="2520" t="s">
        <v>9801</v>
      </c>
      <c r="H187" s="2517"/>
      <c r="I187" s="2517"/>
      <c r="J187" s="2517"/>
      <c r="K187" s="2517"/>
      <c r="L187" s="2519" t="s">
        <v>9748</v>
      </c>
      <c r="M187" s="2518">
        <f t="shared" si="10"/>
        <v>1657.845</v>
      </c>
      <c r="N187" s="2518">
        <f t="shared" si="11"/>
        <v>199.5</v>
      </c>
      <c r="O187" s="2517"/>
      <c r="P187" s="2516"/>
      <c r="Q187" s="2515">
        <v>95</v>
      </c>
    </row>
    <row r="188" spans="1:21" s="2514" customFormat="1" ht="33" hidden="1">
      <c r="A188" s="2373">
        <v>1</v>
      </c>
      <c r="B188" s="2459">
        <v>0</v>
      </c>
      <c r="C188" s="2522" t="s">
        <v>8620</v>
      </c>
      <c r="D188" s="2521" t="s">
        <v>9778</v>
      </c>
      <c r="E188" s="2520" t="s">
        <v>10160</v>
      </c>
      <c r="F188" s="2520"/>
      <c r="G188" s="2520" t="s">
        <v>9961</v>
      </c>
      <c r="H188" s="2517"/>
      <c r="I188" s="2517"/>
      <c r="J188" s="2517"/>
      <c r="K188" s="2517"/>
      <c r="L188" s="2519" t="s">
        <v>9748</v>
      </c>
      <c r="M188" s="2518">
        <f t="shared" si="10"/>
        <v>2006.865</v>
      </c>
      <c r="N188" s="2518">
        <f t="shared" si="11"/>
        <v>241.5</v>
      </c>
      <c r="O188" s="2517"/>
      <c r="P188" s="2516"/>
      <c r="Q188" s="2523">
        <v>115</v>
      </c>
    </row>
    <row r="189" spans="1:21" s="2514" customFormat="1" ht="16.5" hidden="1">
      <c r="A189" s="2373">
        <v>1</v>
      </c>
      <c r="B189" s="2459">
        <v>0</v>
      </c>
      <c r="C189" s="2522" t="s">
        <v>8620</v>
      </c>
      <c r="D189" s="2521" t="s">
        <v>9779</v>
      </c>
      <c r="E189" s="2520" t="s">
        <v>10157</v>
      </c>
      <c r="F189" s="2520"/>
      <c r="G189" s="2520" t="s">
        <v>9802</v>
      </c>
      <c r="H189" s="2517"/>
      <c r="I189" s="2517"/>
      <c r="J189" s="2517"/>
      <c r="K189" s="2517"/>
      <c r="L189" s="2519" t="s">
        <v>9748</v>
      </c>
      <c r="M189" s="2518">
        <f t="shared" si="10"/>
        <v>1588.0409999999999</v>
      </c>
      <c r="N189" s="2518">
        <f t="shared" si="11"/>
        <v>191.1</v>
      </c>
      <c r="O189" s="2517"/>
      <c r="P189" s="2516"/>
      <c r="Q189" s="2515">
        <v>91</v>
      </c>
    </row>
    <row r="190" spans="1:21" s="2514" customFormat="1" ht="16.5" hidden="1">
      <c r="A190" s="2373">
        <v>1</v>
      </c>
      <c r="B190" s="2459">
        <v>0</v>
      </c>
      <c r="C190" s="2522" t="s">
        <v>8620</v>
      </c>
      <c r="D190" s="2521" t="s">
        <v>9779</v>
      </c>
      <c r="E190" s="2520" t="s">
        <v>10158</v>
      </c>
      <c r="F190" s="2520"/>
      <c r="G190" s="2520" t="s">
        <v>9803</v>
      </c>
      <c r="H190" s="2517"/>
      <c r="I190" s="2517"/>
      <c r="J190" s="2517"/>
      <c r="K190" s="2517"/>
      <c r="L190" s="2519" t="s">
        <v>9748</v>
      </c>
      <c r="M190" s="2518">
        <f t="shared" si="10"/>
        <v>1588.0409999999999</v>
      </c>
      <c r="N190" s="2518">
        <f t="shared" si="11"/>
        <v>191.1</v>
      </c>
      <c r="O190" s="2517"/>
      <c r="P190" s="2516"/>
      <c r="Q190" s="2515">
        <v>91</v>
      </c>
    </row>
    <row r="191" spans="1:21" s="2514" customFormat="1" ht="33" hidden="1">
      <c r="A191" s="2373">
        <v>1</v>
      </c>
      <c r="B191" s="2459">
        <v>0</v>
      </c>
      <c r="C191" s="2522" t="s">
        <v>8620</v>
      </c>
      <c r="D191" s="2521" t="s">
        <v>9780</v>
      </c>
      <c r="E191" s="2520" t="s">
        <v>10159</v>
      </c>
      <c r="F191" s="2520"/>
      <c r="G191" s="2520" t="s">
        <v>9804</v>
      </c>
      <c r="H191" s="2517"/>
      <c r="I191" s="2517"/>
      <c r="J191" s="2517"/>
      <c r="K191" s="2517"/>
      <c r="L191" s="2519" t="s">
        <v>9748</v>
      </c>
      <c r="M191" s="2518">
        <f t="shared" si="10"/>
        <v>1937.0610000000001</v>
      </c>
      <c r="N191" s="2518">
        <f t="shared" si="11"/>
        <v>233.1</v>
      </c>
      <c r="O191" s="2517"/>
      <c r="P191" s="2516"/>
      <c r="Q191" s="2515">
        <v>111</v>
      </c>
    </row>
    <row r="192" spans="1:21" ht="16.5">
      <c r="A192" s="2373">
        <v>1</v>
      </c>
      <c r="B192" s="2459">
        <v>1</v>
      </c>
      <c r="C192" s="2383" t="s">
        <v>8620</v>
      </c>
      <c r="D192" s="2382" t="s">
        <v>9781</v>
      </c>
      <c r="E192" s="2381" t="s">
        <v>10161</v>
      </c>
      <c r="F192" s="2380" t="s">
        <v>10183</v>
      </c>
      <c r="G192" s="2379" t="s">
        <v>9805</v>
      </c>
      <c r="H192" s="2376"/>
      <c r="I192" s="2376"/>
      <c r="J192" s="2376"/>
      <c r="K192" s="2376"/>
      <c r="L192" s="2376" t="s">
        <v>9958</v>
      </c>
      <c r="M192" s="2378">
        <f t="shared" si="10"/>
        <v>575.88300000000004</v>
      </c>
      <c r="N192" s="2377">
        <f t="shared" si="11"/>
        <v>69.3</v>
      </c>
      <c r="O192" s="2376"/>
      <c r="P192" s="2373"/>
      <c r="Q192" s="2375">
        <v>33</v>
      </c>
      <c r="U192" s="2513"/>
    </row>
    <row r="193" spans="1:21" ht="16.5">
      <c r="A193" s="2373"/>
      <c r="B193" s="2373"/>
      <c r="C193" s="2373"/>
      <c r="D193" s="2374"/>
      <c r="E193" s="2373"/>
      <c r="F193" s="2372"/>
      <c r="G193" s="2373"/>
      <c r="H193" s="2373"/>
      <c r="I193" s="2373"/>
      <c r="J193" s="2373"/>
      <c r="K193" s="2373"/>
      <c r="L193" s="2373"/>
      <c r="M193" s="2373"/>
      <c r="N193" s="2373"/>
      <c r="O193" s="2373"/>
      <c r="P193" s="2373"/>
      <c r="Q193" s="2373"/>
      <c r="U193" s="2513"/>
    </row>
    <row r="194" spans="1:21" ht="16.5">
      <c r="D194" s="2374"/>
      <c r="E194" s="2373"/>
      <c r="F194" s="2372"/>
      <c r="U194" s="2513"/>
    </row>
    <row r="195" spans="1:21" ht="16.5">
      <c r="D195" s="2374"/>
      <c r="E195" s="2373"/>
      <c r="F195" s="2372"/>
      <c r="U195" s="2513"/>
    </row>
    <row r="196" spans="1:21" ht="16.5">
      <c r="D196" s="2374"/>
      <c r="E196" s="2373"/>
      <c r="F196" s="2372"/>
      <c r="U196" s="2513"/>
    </row>
    <row r="197" spans="1:21" ht="16.5">
      <c r="D197" s="2374"/>
      <c r="E197" s="2373"/>
      <c r="F197" s="2372"/>
      <c r="U197" s="2513"/>
    </row>
    <row r="198" spans="1:21" ht="16.5">
      <c r="D198" s="2374"/>
      <c r="E198" s="2373"/>
      <c r="F198" s="2372"/>
      <c r="U198" s="2513"/>
    </row>
    <row r="199" spans="1:21" ht="16.5">
      <c r="D199" s="2374"/>
      <c r="E199" s="2373"/>
      <c r="F199" s="2372"/>
      <c r="U199" s="2513"/>
    </row>
    <row r="200" spans="1:21" ht="16.5">
      <c r="D200" s="2374"/>
      <c r="E200" s="2373"/>
      <c r="F200" s="2372"/>
      <c r="U200" s="2513"/>
    </row>
    <row r="201" spans="1:21" ht="16.5">
      <c r="D201" s="2374"/>
      <c r="E201" s="2373"/>
      <c r="F201" s="2372"/>
      <c r="U201" s="2513"/>
    </row>
    <row r="202" spans="1:21" ht="16.5">
      <c r="D202" s="2374"/>
      <c r="E202" s="2373"/>
      <c r="F202" s="2372"/>
      <c r="U202" s="2513"/>
    </row>
    <row r="203" spans="1:21" ht="16.5">
      <c r="D203" s="2374"/>
      <c r="E203" s="2373"/>
      <c r="F203" s="2372"/>
      <c r="U203" s="2513"/>
    </row>
    <row r="204" spans="1:21" ht="16.5">
      <c r="D204" s="2374"/>
      <c r="E204" s="2373"/>
      <c r="F204" s="2372"/>
      <c r="U204" s="2513"/>
    </row>
    <row r="205" spans="1:21" ht="16.5">
      <c r="D205" s="2374"/>
      <c r="E205" s="2373"/>
      <c r="F205" s="2372"/>
      <c r="U205" s="2513"/>
    </row>
    <row r="206" spans="1:21" ht="16.5">
      <c r="D206" s="2374"/>
      <c r="E206" s="2373"/>
      <c r="F206" s="2372"/>
      <c r="U206" s="2513"/>
    </row>
    <row r="207" spans="1:21" ht="16.5">
      <c r="D207" s="2374"/>
      <c r="E207" s="2373"/>
      <c r="F207" s="2372"/>
      <c r="U207" s="2513"/>
    </row>
    <row r="208" spans="1:21" ht="16.5">
      <c r="D208" s="2374"/>
      <c r="E208" s="2373"/>
      <c r="F208" s="2372"/>
      <c r="U208" s="2513"/>
    </row>
    <row r="209" spans="4:21" ht="16.5">
      <c r="D209" s="2374"/>
      <c r="E209" s="2373"/>
      <c r="F209" s="2372"/>
      <c r="U209" s="2513"/>
    </row>
    <row r="210" spans="4:21" ht="16.5">
      <c r="D210" s="2374"/>
      <c r="E210" s="2373"/>
      <c r="F210" s="2372"/>
      <c r="U210" s="2513"/>
    </row>
    <row r="211" spans="4:21" ht="16.5">
      <c r="D211" s="2374"/>
      <c r="E211" s="2373"/>
      <c r="F211" s="2372"/>
      <c r="U211" s="2513"/>
    </row>
    <row r="212" spans="4:21" ht="16.5">
      <c r="D212" s="2374"/>
      <c r="E212" s="2373"/>
      <c r="F212" s="2372"/>
      <c r="U212" s="2513"/>
    </row>
    <row r="213" spans="4:21" ht="16.5">
      <c r="D213" s="2374"/>
      <c r="E213" s="2373"/>
      <c r="F213" s="2372"/>
      <c r="U213" s="2513"/>
    </row>
    <row r="214" spans="4:21" ht="16.5">
      <c r="D214" s="2374"/>
      <c r="E214" s="2373"/>
      <c r="F214" s="2372"/>
      <c r="U214" s="2513"/>
    </row>
    <row r="215" spans="4:21" ht="16.5">
      <c r="D215" s="2374"/>
      <c r="E215" s="2373"/>
      <c r="F215" s="2372"/>
      <c r="U215" s="2513"/>
    </row>
    <row r="216" spans="4:21" ht="16.5">
      <c r="D216" s="2374"/>
      <c r="E216" s="2373"/>
      <c r="F216" s="2372"/>
      <c r="U216" s="2513"/>
    </row>
    <row r="217" spans="4:21" ht="16.5">
      <c r="D217" s="2374"/>
      <c r="E217" s="2373"/>
      <c r="F217" s="2372"/>
      <c r="U217" s="2513"/>
    </row>
    <row r="218" spans="4:21" ht="16.5">
      <c r="D218" s="2374"/>
      <c r="E218" s="2373"/>
      <c r="F218" s="2372"/>
      <c r="U218" s="2513"/>
    </row>
    <row r="219" spans="4:21" ht="16.5">
      <c r="D219" s="2374"/>
      <c r="E219" s="2373"/>
      <c r="F219" s="2372"/>
      <c r="U219" s="2513"/>
    </row>
    <row r="220" spans="4:21" ht="16.5">
      <c r="D220" s="2374"/>
      <c r="E220" s="2373"/>
      <c r="F220" s="2372"/>
      <c r="U220" s="2513"/>
    </row>
    <row r="221" spans="4:21" ht="16.5">
      <c r="D221" s="2374"/>
      <c r="E221" s="2373"/>
      <c r="F221" s="2372"/>
      <c r="U221" s="2513"/>
    </row>
    <row r="222" spans="4:21" ht="16.5">
      <c r="D222" s="2374"/>
      <c r="E222" s="2373"/>
      <c r="F222" s="2372"/>
      <c r="U222" s="2513"/>
    </row>
    <row r="223" spans="4:21" ht="16.5">
      <c r="D223" s="2374"/>
      <c r="E223" s="2373"/>
      <c r="F223" s="2372"/>
      <c r="U223" s="2513"/>
    </row>
    <row r="224" spans="4:21" ht="16.5">
      <c r="D224" s="2374"/>
      <c r="E224" s="2373"/>
      <c r="F224" s="2372"/>
      <c r="U224" s="2513"/>
    </row>
    <row r="225" spans="4:21" ht="16.5">
      <c r="D225" s="2374"/>
      <c r="E225" s="2373"/>
      <c r="F225" s="2372"/>
      <c r="U225" s="2513"/>
    </row>
    <row r="226" spans="4:21" ht="16.5">
      <c r="D226" s="2374"/>
      <c r="E226" s="2373"/>
      <c r="F226" s="2372"/>
      <c r="U226" s="2513"/>
    </row>
    <row r="227" spans="4:21" ht="16.5">
      <c r="D227" s="2374"/>
      <c r="E227" s="2373"/>
      <c r="F227" s="2372"/>
      <c r="U227" s="2513"/>
    </row>
    <row r="228" spans="4:21" ht="16.5">
      <c r="D228" s="2374"/>
      <c r="E228" s="2373"/>
      <c r="F228" s="2372"/>
      <c r="U228" s="2513"/>
    </row>
    <row r="229" spans="4:21" ht="16.5">
      <c r="D229" s="2374"/>
      <c r="E229" s="2373"/>
      <c r="F229" s="2372"/>
      <c r="U229" s="2513"/>
    </row>
    <row r="230" spans="4:21" ht="16.5">
      <c r="D230" s="2374"/>
      <c r="E230" s="2373"/>
      <c r="F230" s="2372"/>
      <c r="U230" s="2513"/>
    </row>
    <row r="231" spans="4:21" ht="16.5">
      <c r="D231" s="2374"/>
      <c r="E231" s="2373"/>
      <c r="F231" s="2372"/>
      <c r="U231" s="2513"/>
    </row>
    <row r="232" spans="4:21" ht="16.5">
      <c r="D232" s="2374"/>
      <c r="E232" s="2373"/>
      <c r="F232" s="2372"/>
      <c r="U232" s="2513"/>
    </row>
    <row r="233" spans="4:21" ht="16.5">
      <c r="D233" s="2374"/>
      <c r="E233" s="2373"/>
      <c r="F233" s="2372"/>
      <c r="U233" s="2513"/>
    </row>
    <row r="234" spans="4:21" ht="16.5">
      <c r="D234" s="2374"/>
      <c r="E234" s="2373"/>
      <c r="F234" s="2372"/>
      <c r="U234" s="2513"/>
    </row>
    <row r="235" spans="4:21" ht="16.5">
      <c r="D235" s="2374"/>
      <c r="E235" s="2373"/>
      <c r="F235" s="2372"/>
      <c r="U235" s="2513"/>
    </row>
    <row r="236" spans="4:21" ht="16.5">
      <c r="D236" s="2374"/>
      <c r="E236" s="2373"/>
      <c r="F236" s="2372"/>
      <c r="U236" s="2513"/>
    </row>
    <row r="237" spans="4:21" ht="16.5">
      <c r="D237" s="2374"/>
      <c r="E237" s="2373"/>
      <c r="F237" s="2372"/>
      <c r="U237" s="2513"/>
    </row>
    <row r="238" spans="4:21" ht="16.5">
      <c r="D238" s="2374"/>
      <c r="E238" s="2373"/>
      <c r="F238" s="2372"/>
      <c r="U238" s="2513"/>
    </row>
    <row r="239" spans="4:21" ht="16.5">
      <c r="D239" s="2374"/>
      <c r="E239" s="2373"/>
      <c r="F239" s="2372"/>
      <c r="U239" s="2513"/>
    </row>
    <row r="240" spans="4:21" ht="16.5">
      <c r="D240" s="2374"/>
      <c r="E240" s="2373"/>
      <c r="F240" s="2372"/>
      <c r="U240" s="2513"/>
    </row>
  </sheetData>
  <autoFilter ref="A1:O192">
    <filterColumn colId="1">
      <filters>
        <filter val="1"/>
      </filters>
    </filterColumn>
  </autoFilter>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sheetPr codeName="Лист13">
    <tabColor rgb="FFFF0000"/>
  </sheetPr>
  <dimension ref="A1:N35"/>
  <sheetViews>
    <sheetView topLeftCell="B3" workbookViewId="0">
      <pane xSplit="3" ySplit="6" topLeftCell="E21" activePane="bottomRight" state="frozen"/>
      <selection activeCell="Q46" sqref="Q46"/>
      <selection pane="topRight" activeCell="Q46" sqref="Q46"/>
      <selection pane="bottomLeft" activeCell="Q46" sqref="Q46"/>
      <selection pane="bottomRight" activeCell="Q46" sqref="Q46"/>
    </sheetView>
  </sheetViews>
  <sheetFormatPr defaultColWidth="9.140625" defaultRowHeight="13.5"/>
  <cols>
    <col min="1" max="1" width="0" style="704" hidden="1" customWidth="1"/>
    <col min="2" max="2" width="6.42578125" style="705" customWidth="1"/>
    <col min="3" max="3" width="32.140625" style="760" customWidth="1"/>
    <col min="4" max="4" width="0" style="760" hidden="1" customWidth="1"/>
    <col min="5" max="7" width="6.42578125" style="704" customWidth="1"/>
    <col min="8" max="8" width="7.140625" style="704" customWidth="1"/>
    <col min="9" max="9" width="6.42578125" style="754" customWidth="1"/>
    <col min="10" max="10" width="6.42578125" style="704" customWidth="1"/>
    <col min="11" max="11" width="0" style="704" hidden="1" customWidth="1"/>
    <col min="12" max="12" width="7.140625" style="1578" customWidth="1"/>
    <col min="13" max="13" width="0" style="1578" hidden="1" customWidth="1"/>
    <col min="14" max="14" width="7.140625" style="1578" customWidth="1"/>
    <col min="15" max="16384" width="9.140625" style="712"/>
  </cols>
  <sheetData>
    <row r="1" spans="1:14" s="724" customFormat="1" ht="12.75" hidden="1" customHeight="1">
      <c r="A1" s="2699" t="s">
        <v>8670</v>
      </c>
      <c r="B1" s="2754" t="s">
        <v>3497</v>
      </c>
      <c r="C1" s="2755" t="s">
        <v>3498</v>
      </c>
      <c r="D1" s="1579" t="s">
        <v>3499</v>
      </c>
      <c r="E1" s="2756" t="s">
        <v>4738</v>
      </c>
      <c r="F1" s="2756"/>
      <c r="G1" s="2752" t="s">
        <v>6984</v>
      </c>
      <c r="H1" s="2753" t="s">
        <v>6289</v>
      </c>
      <c r="I1" s="2757" t="s">
        <v>3500</v>
      </c>
      <c r="J1" s="2757"/>
      <c r="K1" s="2757"/>
      <c r="L1" s="2757"/>
      <c r="M1" s="2757"/>
      <c r="N1" s="2757"/>
    </row>
    <row r="2" spans="1:14" s="1587" customFormat="1" ht="16.5" hidden="1">
      <c r="A2" s="2699"/>
      <c r="B2" s="2754"/>
      <c r="C2" s="2755"/>
      <c r="D2" s="1579"/>
      <c r="E2" s="1580" t="s">
        <v>3501</v>
      </c>
      <c r="F2" s="1579" t="s">
        <v>3502</v>
      </c>
      <c r="G2" s="2752"/>
      <c r="H2" s="2753"/>
      <c r="I2" s="1581" t="s">
        <v>3503</v>
      </c>
      <c r="J2" s="1582" t="s">
        <v>3504</v>
      </c>
      <c r="K2" s="1583" t="s">
        <v>8612</v>
      </c>
      <c r="L2" s="1584" t="s">
        <v>3505</v>
      </c>
      <c r="M2" s="1585" t="s">
        <v>8612</v>
      </c>
      <c r="N2" s="1586" t="s">
        <v>3506</v>
      </c>
    </row>
    <row r="7" spans="1:14" ht="45.75">
      <c r="B7" s="2751" t="s">
        <v>3507</v>
      </c>
      <c r="C7" s="2751"/>
      <c r="D7" s="2751"/>
      <c r="E7" s="2751"/>
      <c r="F7" s="2751"/>
      <c r="G7" s="2751"/>
      <c r="H7" s="2751"/>
      <c r="I7" s="2751"/>
      <c r="J7" s="2751"/>
      <c r="K7" s="2751"/>
      <c r="L7" s="2751"/>
      <c r="M7" s="2751"/>
      <c r="N7" s="2751"/>
    </row>
    <row r="12" spans="1:14" s="1589" customFormat="1" ht="23.25">
      <c r="A12" s="1588"/>
      <c r="B12" s="2749" t="s">
        <v>3508</v>
      </c>
      <c r="C12" s="2749"/>
      <c r="D12" s="2749"/>
      <c r="E12" s="2749"/>
      <c r="F12" s="2749"/>
      <c r="G12" s="2749"/>
      <c r="H12" s="2749"/>
      <c r="I12" s="2749"/>
      <c r="J12" s="2749"/>
      <c r="K12" s="2749"/>
      <c r="L12" s="2749"/>
      <c r="M12" s="2749"/>
      <c r="N12" s="2749"/>
    </row>
    <row r="16" spans="1:14" s="1591" customFormat="1" ht="25.5" customHeight="1">
      <c r="A16" s="1590"/>
      <c r="B16" s="2750" t="s">
        <v>3509</v>
      </c>
      <c r="C16" s="2750"/>
      <c r="D16" s="2750"/>
      <c r="E16" s="2750"/>
      <c r="F16" s="2750"/>
      <c r="G16" s="2750"/>
      <c r="H16" s="2750"/>
      <c r="I16" s="2750"/>
      <c r="J16" s="2750"/>
      <c r="K16" s="2750"/>
      <c r="L16" s="2750"/>
      <c r="M16" s="2750"/>
      <c r="N16" s="2750"/>
    </row>
    <row r="17" spans="1:14" s="1595" customFormat="1">
      <c r="A17" s="1592"/>
      <c r="B17" s="1593"/>
      <c r="C17" s="754"/>
      <c r="D17" s="754"/>
      <c r="E17" s="1592"/>
      <c r="F17" s="1592"/>
      <c r="G17" s="1592"/>
      <c r="H17" s="1592"/>
      <c r="I17" s="754"/>
      <c r="J17" s="1592"/>
      <c r="K17" s="1592"/>
      <c r="L17" s="1594"/>
      <c r="M17" s="1594"/>
      <c r="N17" s="1594"/>
    </row>
    <row r="18" spans="1:14" s="1591" customFormat="1" ht="25.5" customHeight="1">
      <c r="A18" s="1590"/>
      <c r="B18" s="2750" t="s">
        <v>3510</v>
      </c>
      <c r="C18" s="2750"/>
      <c r="D18" s="2750"/>
      <c r="E18" s="2750"/>
      <c r="F18" s="2750"/>
      <c r="G18" s="2750"/>
      <c r="H18" s="2750"/>
      <c r="I18" s="2750"/>
      <c r="J18" s="2750"/>
      <c r="K18" s="2750"/>
      <c r="L18" s="2750"/>
      <c r="M18" s="2750"/>
      <c r="N18" s="2750"/>
    </row>
    <row r="19" spans="1:14" s="1595" customFormat="1">
      <c r="A19" s="1592"/>
      <c r="B19" s="1593"/>
      <c r="C19" s="754"/>
      <c r="D19" s="754"/>
      <c r="E19" s="1592"/>
      <c r="F19" s="1592"/>
      <c r="G19" s="1592"/>
      <c r="H19" s="1592"/>
      <c r="I19" s="754"/>
      <c r="J19" s="1592"/>
      <c r="K19" s="1592"/>
      <c r="L19" s="1594"/>
      <c r="M19" s="1594"/>
      <c r="N19" s="1594"/>
    </row>
    <row r="20" spans="1:14" s="1591" customFormat="1" ht="25.5" customHeight="1">
      <c r="A20" s="1590"/>
      <c r="B20" s="2750" t="s">
        <v>3511</v>
      </c>
      <c r="C20" s="2750"/>
      <c r="D20" s="2750"/>
      <c r="E20" s="2750"/>
      <c r="F20" s="2750"/>
      <c r="G20" s="2750"/>
      <c r="H20" s="2750"/>
      <c r="I20" s="2750"/>
      <c r="J20" s="2750"/>
      <c r="K20" s="2750"/>
      <c r="L20" s="2750"/>
      <c r="M20" s="2750"/>
      <c r="N20" s="2750"/>
    </row>
    <row r="21" spans="1:14" s="1595" customFormat="1">
      <c r="A21" s="1592"/>
      <c r="B21" s="1593"/>
      <c r="C21" s="754"/>
      <c r="D21" s="754"/>
      <c r="E21" s="1592"/>
      <c r="F21" s="1592"/>
      <c r="G21" s="1592"/>
      <c r="H21" s="1592"/>
      <c r="I21" s="754"/>
      <c r="J21" s="1592"/>
      <c r="K21" s="1592"/>
      <c r="L21" s="1594"/>
      <c r="M21" s="1594"/>
      <c r="N21" s="1594"/>
    </row>
    <row r="22" spans="1:14" s="1591" customFormat="1" ht="12.75" hidden="1" customHeight="1">
      <c r="A22" s="1590"/>
      <c r="B22" s="2750" t="s">
        <v>3512</v>
      </c>
      <c r="C22" s="2750"/>
      <c r="D22" s="2750"/>
      <c r="E22" s="2750"/>
      <c r="F22" s="2750"/>
      <c r="G22" s="2750"/>
      <c r="H22" s="2750"/>
      <c r="I22" s="2750"/>
      <c r="J22" s="2750"/>
      <c r="K22" s="2750"/>
      <c r="L22" s="2750"/>
      <c r="M22" s="2750"/>
      <c r="N22" s="2750"/>
    </row>
    <row r="23" spans="1:14" s="1595" customFormat="1" hidden="1">
      <c r="A23" s="1592"/>
      <c r="B23" s="1593"/>
      <c r="C23" s="754"/>
      <c r="D23" s="754"/>
      <c r="E23" s="1592"/>
      <c r="F23" s="1592"/>
      <c r="G23" s="1592"/>
      <c r="H23" s="1592"/>
      <c r="I23" s="754"/>
      <c r="J23" s="1592"/>
      <c r="K23" s="1592"/>
      <c r="L23" s="1594"/>
      <c r="M23" s="1594"/>
      <c r="N23" s="1594"/>
    </row>
    <row r="24" spans="1:14" s="1591" customFormat="1" ht="12.75" hidden="1" customHeight="1">
      <c r="A24" s="1590"/>
      <c r="B24" s="2750" t="s">
        <v>1455</v>
      </c>
      <c r="C24" s="2750"/>
      <c r="D24" s="2750"/>
      <c r="E24" s="2750"/>
      <c r="F24" s="2750"/>
      <c r="G24" s="2750"/>
      <c r="H24" s="2750"/>
      <c r="I24" s="2750"/>
      <c r="J24" s="2750"/>
      <c r="K24" s="2750"/>
      <c r="L24" s="2750"/>
      <c r="M24" s="2750"/>
      <c r="N24" s="2750"/>
    </row>
    <row r="25" spans="1:14" s="1595" customFormat="1" hidden="1">
      <c r="A25" s="1592"/>
      <c r="B25" s="1593"/>
      <c r="C25" s="754"/>
      <c r="D25" s="754"/>
      <c r="E25" s="1592"/>
      <c r="F25" s="1592"/>
      <c r="G25" s="1592"/>
      <c r="H25" s="1592"/>
      <c r="I25" s="754"/>
      <c r="J25" s="1592"/>
      <c r="K25" s="1592"/>
      <c r="L25" s="1594"/>
      <c r="M25" s="1594"/>
      <c r="N25" s="1594"/>
    </row>
    <row r="26" spans="1:14" s="1591" customFormat="1" ht="12.75" hidden="1" customHeight="1">
      <c r="A26" s="1590"/>
      <c r="B26" s="2750" t="s">
        <v>1456</v>
      </c>
      <c r="C26" s="2750"/>
      <c r="D26" s="2750"/>
      <c r="E26" s="2750"/>
      <c r="F26" s="2750"/>
      <c r="G26" s="2750"/>
      <c r="H26" s="2750"/>
      <c r="I26" s="2750"/>
      <c r="J26" s="2750"/>
      <c r="K26" s="2750"/>
      <c r="L26" s="2750"/>
      <c r="M26" s="2750"/>
      <c r="N26" s="2750"/>
    </row>
    <row r="27" spans="1:14" s="1591" customFormat="1" ht="25.5" customHeight="1">
      <c r="A27" s="1590"/>
      <c r="B27" s="2750" t="s">
        <v>1457</v>
      </c>
      <c r="C27" s="2750"/>
      <c r="D27" s="2750"/>
      <c r="E27" s="2750"/>
      <c r="F27" s="2750"/>
      <c r="G27" s="2750"/>
      <c r="H27" s="2750"/>
      <c r="I27" s="2750"/>
      <c r="J27" s="2750"/>
      <c r="K27" s="2750"/>
      <c r="L27" s="2750"/>
      <c r="M27" s="2750"/>
      <c r="N27" s="2750"/>
    </row>
    <row r="28" spans="1:14" s="1595" customFormat="1">
      <c r="A28" s="1592"/>
      <c r="B28" s="1593"/>
      <c r="C28" s="754"/>
      <c r="D28" s="754"/>
      <c r="E28" s="1592"/>
      <c r="F28" s="1592"/>
      <c r="G28" s="1592"/>
      <c r="H28" s="1592"/>
      <c r="I28" s="754"/>
      <c r="J28" s="1592"/>
      <c r="K28" s="1592"/>
      <c r="L28" s="1594"/>
      <c r="M28" s="1594"/>
      <c r="N28" s="1594"/>
    </row>
    <row r="29" spans="1:14" s="1591" customFormat="1" ht="25.5" customHeight="1">
      <c r="A29" s="1590"/>
      <c r="B29" s="2750" t="s">
        <v>1458</v>
      </c>
      <c r="C29" s="2750"/>
      <c r="D29" s="2750"/>
      <c r="E29" s="2750"/>
      <c r="F29" s="2750"/>
      <c r="G29" s="2750"/>
      <c r="H29" s="2750"/>
      <c r="I29" s="2750"/>
      <c r="J29" s="2750"/>
      <c r="K29" s="2750"/>
      <c r="L29" s="2750"/>
      <c r="M29" s="2750"/>
      <c r="N29" s="2750"/>
    </row>
    <row r="35" spans="1:14" s="1597" customFormat="1" ht="27">
      <c r="A35" s="1596"/>
      <c r="B35" s="2748" t="s">
        <v>1459</v>
      </c>
      <c r="C35" s="2748"/>
      <c r="D35" s="2748"/>
      <c r="E35" s="2748"/>
      <c r="F35" s="2748"/>
      <c r="G35" s="2748"/>
      <c r="H35" s="2748"/>
      <c r="I35" s="2748"/>
      <c r="J35" s="2748"/>
      <c r="K35" s="2748"/>
      <c r="L35" s="2748"/>
      <c r="M35" s="2748"/>
      <c r="N35" s="2748"/>
    </row>
  </sheetData>
  <sheetProtection sheet="1" objects="1" scenarios="1"/>
  <mergeCells count="18">
    <mergeCell ref="B7:N7"/>
    <mergeCell ref="G1:G2"/>
    <mergeCell ref="H1:H2"/>
    <mergeCell ref="A1:A2"/>
    <mergeCell ref="B1:B2"/>
    <mergeCell ref="C1:C2"/>
    <mergeCell ref="E1:F1"/>
    <mergeCell ref="I1:N1"/>
    <mergeCell ref="B35:N35"/>
    <mergeCell ref="B12:N12"/>
    <mergeCell ref="B16:N16"/>
    <mergeCell ref="B18:N18"/>
    <mergeCell ref="B20:N20"/>
    <mergeCell ref="B22:N22"/>
    <mergeCell ref="B24:N24"/>
    <mergeCell ref="B26:N26"/>
    <mergeCell ref="B27:N27"/>
    <mergeCell ref="B29:N29"/>
  </mergeCells>
  <phoneticPr fontId="132" type="noConversion"/>
  <pageMargins left="0.59027777777777779" right="0.59027777777777779" top="0.59097222222222223" bottom="0.59097222222222223" header="0.31527777777777777" footer="0.31527777777777777"/>
  <pageSetup paperSize="9" firstPageNumber="22" orientation="portrait" useFirstPageNumber="1" horizontalDpi="300" verticalDpi="300" r:id="rId1"/>
  <headerFooter alignWithMargins="0">
    <oddHeader>&amp;C&amp;"Monotype Corsiva,Обычный"&amp;11ДІАМЕБ - Ваш партнер в лабораторній діагностиці !</oddHeader>
    <oddFooter>&amp;C- &amp;P -</oddFooter>
  </headerFooter>
</worksheet>
</file>

<file path=xl/worksheets/sheet23.xml><?xml version="1.0" encoding="utf-8"?>
<worksheet xmlns="http://schemas.openxmlformats.org/spreadsheetml/2006/main" xmlns:r="http://schemas.openxmlformats.org/officeDocument/2006/relationships">
  <sheetPr codeName="Лист23">
    <tabColor rgb="FFFF0000"/>
  </sheetPr>
  <dimension ref="A7:N35"/>
  <sheetViews>
    <sheetView workbookViewId="0">
      <selection activeCell="Q46" sqref="Q46"/>
    </sheetView>
  </sheetViews>
  <sheetFormatPr defaultColWidth="9.140625" defaultRowHeight="13.5"/>
  <cols>
    <col min="1" max="1" width="6.42578125" style="704" customWidth="1"/>
    <col min="2" max="2" width="7.140625" style="705" customWidth="1"/>
    <col min="3" max="3" width="30.5703125" style="760" customWidth="1"/>
    <col min="4" max="6" width="6.42578125" style="704" customWidth="1"/>
    <col min="7" max="7" width="7.140625" style="704" customWidth="1"/>
    <col min="8" max="8" width="7.85546875" style="754" customWidth="1"/>
    <col min="9" max="9" width="7" style="704" customWidth="1"/>
    <col min="10" max="16384" width="9.140625" style="712"/>
  </cols>
  <sheetData>
    <row r="7" spans="1:14" s="1599" customFormat="1" ht="40.5">
      <c r="A7" s="2760" t="s">
        <v>1460</v>
      </c>
      <c r="B7" s="2760"/>
      <c r="C7" s="2760"/>
      <c r="D7" s="2760"/>
      <c r="E7" s="2760"/>
      <c r="F7" s="2760"/>
      <c r="G7" s="2760"/>
      <c r="H7" s="2760"/>
      <c r="I7" s="2760"/>
      <c r="J7" s="1598"/>
      <c r="K7" s="1598"/>
      <c r="L7" s="1598"/>
      <c r="M7" s="157"/>
      <c r="N7" s="157"/>
    </row>
    <row r="9" spans="1:14" s="1599" customFormat="1" ht="42">
      <c r="A9" s="2758" t="s">
        <v>1461</v>
      </c>
      <c r="B9" s="2758"/>
      <c r="C9" s="2758"/>
      <c r="D9" s="2758"/>
      <c r="E9" s="2758"/>
      <c r="F9" s="2758"/>
      <c r="G9" s="2758"/>
      <c r="H9" s="2758"/>
      <c r="I9" s="2758"/>
      <c r="J9" s="1598"/>
      <c r="K9" s="1598"/>
      <c r="L9" s="1598"/>
      <c r="M9" s="157"/>
      <c r="N9" s="157"/>
    </row>
    <row r="15" spans="1:14" ht="23.25">
      <c r="A15" s="2761" t="s">
        <v>1462</v>
      </c>
      <c r="B15" s="2761"/>
      <c r="C15" s="2761"/>
      <c r="D15" s="2761"/>
      <c r="E15" s="2761"/>
      <c r="F15" s="2761"/>
      <c r="G15" s="2761"/>
      <c r="H15" s="2761"/>
      <c r="I15" s="2761"/>
    </row>
    <row r="21" spans="1:14" s="1599" customFormat="1" ht="40.5">
      <c r="A21" s="2760" t="s">
        <v>1463</v>
      </c>
      <c r="B21" s="2760"/>
      <c r="C21" s="2760"/>
      <c r="D21" s="2760"/>
      <c r="E21" s="2760"/>
      <c r="F21" s="2760"/>
      <c r="G21" s="2760"/>
      <c r="H21" s="2760"/>
      <c r="I21" s="2760"/>
      <c r="J21" s="1598"/>
      <c r="K21" s="1598"/>
      <c r="L21" s="1598"/>
      <c r="M21" s="157"/>
      <c r="N21" s="157"/>
    </row>
    <row r="23" spans="1:14" s="1599" customFormat="1" ht="42">
      <c r="A23" s="2758" t="s">
        <v>1464</v>
      </c>
      <c r="B23" s="2758"/>
      <c r="C23" s="2758"/>
      <c r="D23" s="2758"/>
      <c r="E23" s="2758"/>
      <c r="F23" s="2758"/>
      <c r="G23" s="2758"/>
      <c r="H23" s="2758"/>
      <c r="I23" s="2758"/>
      <c r="J23" s="1598"/>
      <c r="K23" s="1598"/>
      <c r="L23" s="1598"/>
      <c r="M23" s="157"/>
      <c r="N23" s="157"/>
    </row>
    <row r="34" spans="1:9">
      <c r="A34" s="712"/>
      <c r="B34" s="712"/>
      <c r="C34" s="712"/>
      <c r="D34" s="712"/>
      <c r="E34" s="712"/>
      <c r="F34" s="712"/>
      <c r="G34" s="712"/>
      <c r="H34" s="712"/>
      <c r="I34" s="712"/>
    </row>
    <row r="35" spans="1:9" ht="35.25">
      <c r="A35" s="2759" t="s">
        <v>1459</v>
      </c>
      <c r="B35" s="2759"/>
      <c r="C35" s="2759"/>
      <c r="D35" s="2759"/>
      <c r="E35" s="2759"/>
      <c r="F35" s="2759"/>
      <c r="G35" s="2759"/>
      <c r="H35" s="2759"/>
      <c r="I35" s="2759"/>
    </row>
  </sheetData>
  <sheetProtection sheet="1" objects="1" scenarios="1"/>
  <mergeCells count="6">
    <mergeCell ref="A23:I23"/>
    <mergeCell ref="A35:I35"/>
    <mergeCell ref="A7:I7"/>
    <mergeCell ref="A9:I9"/>
    <mergeCell ref="A15:I15"/>
    <mergeCell ref="A21:I21"/>
  </mergeCells>
  <phoneticPr fontId="132" type="noConversion"/>
  <pageMargins left="0.59027777777777779" right="0.59027777777777779" top="0.59097222222222223" bottom="0.59097222222222223" header="0.31527777777777777" footer="0.31527777777777777"/>
  <pageSetup paperSize="9" firstPageNumber="39" orientation="portrait" useFirstPageNumber="1" horizontalDpi="300" verticalDpi="300" r:id="rId1"/>
  <headerFooter alignWithMargins="0">
    <oddHeader>&amp;C&amp;"Monotype Corsiva,Обычный"&amp;11ДІАМЕБ - Ваш партнер в лабораторній діагностиці !</oddHeader>
    <oddFooter>&amp;C- &amp;P -</oddFooter>
  </headerFooter>
</worksheet>
</file>

<file path=xl/worksheets/sheet24.xml><?xml version="1.0" encoding="utf-8"?>
<worksheet xmlns="http://schemas.openxmlformats.org/spreadsheetml/2006/main" xmlns:r="http://schemas.openxmlformats.org/officeDocument/2006/relationships">
  <sheetPr codeName="Лист24">
    <tabColor rgb="FFFF0000"/>
  </sheetPr>
  <dimension ref="A1:J39"/>
  <sheetViews>
    <sheetView topLeftCell="A10" workbookViewId="0">
      <selection activeCell="Q46" sqref="Q46"/>
    </sheetView>
  </sheetViews>
  <sheetFormatPr defaultColWidth="9.140625" defaultRowHeight="20.25"/>
  <cols>
    <col min="1" max="16384" width="9.140625" style="1600"/>
  </cols>
  <sheetData>
    <row r="1" spans="1:10" s="1601" customFormat="1"/>
    <row r="2" spans="1:10" s="1602" customFormat="1">
      <c r="A2" s="2762" t="s">
        <v>1465</v>
      </c>
      <c r="B2" s="2762"/>
      <c r="C2" s="2762"/>
      <c r="D2" s="2762"/>
      <c r="E2" s="2762"/>
      <c r="F2" s="2762"/>
      <c r="G2" s="2762"/>
      <c r="H2" s="2762"/>
      <c r="I2" s="2762"/>
      <c r="J2" s="2762"/>
    </row>
    <row r="3" spans="1:10" s="1603" customFormat="1">
      <c r="A3" s="1601"/>
      <c r="B3" s="1601"/>
      <c r="C3" s="1601"/>
      <c r="D3" s="1601"/>
      <c r="E3" s="1601"/>
      <c r="F3" s="1601"/>
      <c r="G3" s="1601"/>
      <c r="H3" s="1601"/>
      <c r="I3" s="1601"/>
      <c r="J3" s="1601"/>
    </row>
    <row r="4" spans="1:10" s="1603" customFormat="1">
      <c r="A4" s="1604"/>
      <c r="B4" s="1604"/>
      <c r="C4" s="1604"/>
      <c r="D4" s="1604"/>
      <c r="E4" s="1604"/>
      <c r="F4" s="1604"/>
      <c r="G4" s="1604"/>
      <c r="H4" s="1604"/>
      <c r="I4" s="1604"/>
      <c r="J4" s="1604"/>
    </row>
    <row r="5" spans="1:10" s="1603" customFormat="1">
      <c r="A5" s="1605"/>
      <c r="B5" s="1605"/>
      <c r="C5" s="1605"/>
      <c r="D5" s="1605"/>
      <c r="E5" s="1605"/>
      <c r="F5" s="1605"/>
      <c r="G5" s="1605"/>
      <c r="H5" s="1605"/>
      <c r="I5" s="1605"/>
      <c r="J5" s="1605"/>
    </row>
    <row r="6" spans="1:10" s="1603" customFormat="1">
      <c r="A6" s="1605"/>
      <c r="B6" s="1605"/>
      <c r="C6" s="1605"/>
      <c r="D6" s="1605"/>
      <c r="E6" s="1605"/>
      <c r="F6" s="1605"/>
      <c r="G6" s="1605"/>
      <c r="H6" s="1605"/>
      <c r="I6" s="1605"/>
      <c r="J6" s="1605"/>
    </row>
    <row r="7" spans="1:10" s="1603" customFormat="1">
      <c r="A7" s="1605"/>
      <c r="B7" s="1605"/>
      <c r="C7" s="1605"/>
      <c r="D7" s="1605"/>
      <c r="E7" s="1605"/>
      <c r="F7" s="1605"/>
      <c r="G7" s="1605"/>
      <c r="H7" s="1605"/>
      <c r="I7" s="1605"/>
      <c r="J7" s="1605"/>
    </row>
    <row r="8" spans="1:10" s="1603" customFormat="1">
      <c r="A8" s="1605"/>
      <c r="B8" s="1605"/>
      <c r="C8" s="1605"/>
      <c r="D8" s="1605"/>
      <c r="E8" s="1605"/>
      <c r="F8" s="1605"/>
      <c r="G8" s="1605"/>
      <c r="H8" s="1605"/>
      <c r="I8" s="1605"/>
      <c r="J8" s="1605"/>
    </row>
    <row r="9" spans="1:10" s="1603" customFormat="1">
      <c r="A9" s="1605"/>
      <c r="B9" s="1605"/>
      <c r="C9" s="1605"/>
      <c r="D9" s="1605"/>
      <c r="E9" s="1605"/>
      <c r="F9" s="1605"/>
      <c r="G9" s="1605"/>
      <c r="H9" s="1605"/>
      <c r="I9" s="1605"/>
      <c r="J9" s="1605"/>
    </row>
    <row r="10" spans="1:10" s="1603" customFormat="1">
      <c r="A10" s="1605"/>
      <c r="B10" s="1605"/>
      <c r="C10" s="1605"/>
      <c r="D10" s="1605"/>
      <c r="E10" s="1605"/>
      <c r="F10" s="1605"/>
      <c r="G10" s="1605"/>
      <c r="H10" s="1605"/>
      <c r="I10" s="1605"/>
      <c r="J10" s="1605"/>
    </row>
    <row r="11" spans="1:10" s="1603" customFormat="1">
      <c r="A11" s="1605"/>
      <c r="B11" s="1605"/>
      <c r="C11" s="1605"/>
      <c r="D11" s="1605"/>
      <c r="E11" s="1605"/>
      <c r="F11" s="1605"/>
      <c r="G11" s="1605"/>
      <c r="H11" s="1605"/>
      <c r="I11" s="1605"/>
      <c r="J11" s="1605"/>
    </row>
    <row r="12" spans="1:10" s="1603" customFormat="1">
      <c r="A12" s="1605"/>
      <c r="B12" s="1605"/>
      <c r="C12" s="1605"/>
      <c r="D12" s="1605"/>
      <c r="E12" s="1605"/>
      <c r="F12" s="1605"/>
      <c r="G12" s="1605"/>
      <c r="H12" s="1605"/>
      <c r="I12" s="1605"/>
      <c r="J12" s="1605"/>
    </row>
    <row r="13" spans="1:10" s="1603" customFormat="1">
      <c r="A13" s="1605"/>
      <c r="B13" s="1605"/>
      <c r="C13" s="1605"/>
      <c r="D13" s="1605"/>
      <c r="E13" s="1605"/>
      <c r="F13" s="1605"/>
      <c r="G13" s="1605"/>
      <c r="H13" s="1605"/>
      <c r="I13" s="1605"/>
      <c r="J13" s="1605"/>
    </row>
    <row r="14" spans="1:10" s="1603" customFormat="1">
      <c r="A14" s="1605"/>
      <c r="B14" s="1605"/>
      <c r="C14" s="1605"/>
      <c r="D14" s="1605"/>
      <c r="E14" s="1605"/>
      <c r="F14" s="1605"/>
      <c r="G14" s="1605"/>
      <c r="H14" s="1605"/>
      <c r="I14" s="1605"/>
      <c r="J14" s="1605"/>
    </row>
    <row r="15" spans="1:10" s="1603" customFormat="1">
      <c r="A15" s="1605"/>
      <c r="B15" s="1605"/>
      <c r="C15" s="1605"/>
      <c r="D15" s="1605"/>
      <c r="E15" s="1605"/>
      <c r="F15" s="1605"/>
      <c r="G15" s="1605"/>
      <c r="H15" s="1605"/>
      <c r="I15" s="1605"/>
      <c r="J15" s="1605"/>
    </row>
    <row r="16" spans="1:10" s="1603" customFormat="1">
      <c r="A16" s="1605"/>
      <c r="B16" s="1605"/>
      <c r="C16" s="1605"/>
      <c r="D16" s="1605"/>
      <c r="E16" s="1605"/>
      <c r="F16" s="1605"/>
      <c r="G16" s="1605"/>
      <c r="H16" s="1605"/>
      <c r="I16" s="1605"/>
      <c r="J16" s="1605"/>
    </row>
    <row r="17" spans="1:10" s="1603" customFormat="1">
      <c r="A17" s="1605"/>
      <c r="B17" s="1605"/>
      <c r="C17" s="1605"/>
      <c r="D17" s="1605"/>
      <c r="E17" s="1605"/>
      <c r="F17" s="1605"/>
      <c r="G17" s="1605"/>
      <c r="H17" s="1605"/>
      <c r="I17" s="1605"/>
      <c r="J17" s="1605"/>
    </row>
    <row r="18" spans="1:10" s="1603" customFormat="1">
      <c r="A18" s="1605"/>
      <c r="B18" s="1605"/>
      <c r="C18" s="1605"/>
      <c r="D18" s="1605"/>
      <c r="E18" s="1605"/>
      <c r="F18" s="1605"/>
      <c r="G18" s="1605"/>
      <c r="H18" s="1605"/>
      <c r="I18" s="1605"/>
      <c r="J18" s="1605"/>
    </row>
    <row r="19" spans="1:10" s="1603" customFormat="1">
      <c r="A19" s="1605"/>
      <c r="B19" s="1605"/>
      <c r="C19" s="1605"/>
      <c r="D19" s="1605"/>
      <c r="E19" s="1605"/>
      <c r="F19" s="1605"/>
      <c r="G19" s="1605"/>
      <c r="H19" s="1605"/>
      <c r="I19" s="1605"/>
      <c r="J19" s="1605"/>
    </row>
    <row r="20" spans="1:10" s="1603" customFormat="1">
      <c r="A20" s="1605"/>
      <c r="B20" s="1605"/>
      <c r="C20" s="1605"/>
      <c r="D20" s="1605"/>
      <c r="E20" s="1605"/>
      <c r="F20" s="1605"/>
      <c r="G20" s="1605"/>
      <c r="H20" s="1605"/>
      <c r="I20" s="1605"/>
      <c r="J20" s="1605"/>
    </row>
    <row r="21" spans="1:10" s="1603" customFormat="1">
      <c r="A21" s="1605"/>
      <c r="B21" s="1605"/>
      <c r="C21" s="1605"/>
      <c r="D21" s="1605"/>
      <c r="E21" s="1605"/>
      <c r="F21" s="1605"/>
      <c r="G21" s="1605"/>
      <c r="H21" s="1605"/>
      <c r="I21" s="1605"/>
      <c r="J21" s="1605"/>
    </row>
    <row r="22" spans="1:10" s="1603" customFormat="1">
      <c r="A22" s="1605"/>
      <c r="B22" s="1605"/>
      <c r="C22" s="1605"/>
      <c r="D22" s="1605"/>
      <c r="E22" s="1605"/>
      <c r="F22" s="1605"/>
      <c r="G22" s="1605"/>
      <c r="H22" s="1605"/>
      <c r="I22" s="1605"/>
      <c r="J22" s="1605"/>
    </row>
    <row r="23" spans="1:10" s="1603" customFormat="1">
      <c r="A23" s="1605"/>
      <c r="B23" s="1605"/>
      <c r="C23" s="1605"/>
      <c r="D23" s="1605"/>
      <c r="E23" s="1605"/>
      <c r="F23" s="1605"/>
      <c r="G23" s="1605"/>
      <c r="H23" s="1605"/>
      <c r="I23" s="1605"/>
      <c r="J23" s="1605"/>
    </row>
    <row r="24" spans="1:10" s="1603" customFormat="1">
      <c r="A24" s="1605"/>
      <c r="B24" s="1605"/>
      <c r="C24" s="1605"/>
      <c r="D24" s="1605"/>
      <c r="E24" s="1605"/>
      <c r="F24" s="1605"/>
      <c r="G24" s="1605"/>
      <c r="H24" s="1605"/>
      <c r="I24" s="1605"/>
      <c r="J24" s="1605"/>
    </row>
    <row r="25" spans="1:10" s="1603" customFormat="1">
      <c r="A25" s="1605"/>
      <c r="B25" s="1605"/>
      <c r="C25" s="1605"/>
      <c r="D25" s="1605"/>
      <c r="E25" s="1605"/>
      <c r="F25" s="1605"/>
      <c r="G25" s="1605"/>
      <c r="H25" s="1605"/>
      <c r="I25" s="1605"/>
      <c r="J25" s="1605"/>
    </row>
    <row r="26" spans="1:10" s="1603" customFormat="1">
      <c r="A26" s="1605"/>
      <c r="B26" s="1605"/>
      <c r="C26" s="1605"/>
      <c r="D26" s="1605"/>
      <c r="E26" s="1605"/>
      <c r="F26" s="1605"/>
      <c r="G26" s="1605"/>
      <c r="H26" s="1605"/>
      <c r="I26" s="1605"/>
      <c r="J26" s="1605"/>
    </row>
    <row r="27" spans="1:10" s="1603" customFormat="1">
      <c r="A27" s="1605"/>
      <c r="B27" s="1605"/>
      <c r="C27" s="1605"/>
      <c r="D27" s="1605"/>
      <c r="E27" s="1605"/>
      <c r="F27" s="1605"/>
      <c r="G27" s="1605"/>
      <c r="H27" s="1605"/>
      <c r="I27" s="1605"/>
      <c r="J27" s="1605"/>
    </row>
    <row r="28" spans="1:10" s="1603" customFormat="1">
      <c r="A28" s="1605"/>
      <c r="B28" s="1605"/>
      <c r="C28" s="1605"/>
      <c r="D28" s="1605"/>
      <c r="E28" s="1605"/>
      <c r="F28" s="1605"/>
      <c r="G28" s="1605"/>
      <c r="H28" s="1605"/>
      <c r="I28" s="1605"/>
      <c r="J28" s="1605"/>
    </row>
    <row r="29" spans="1:10" s="1603" customFormat="1">
      <c r="A29" s="1605"/>
      <c r="B29" s="1605"/>
      <c r="C29" s="1605"/>
      <c r="D29" s="1605"/>
      <c r="E29" s="1605"/>
      <c r="F29" s="1605"/>
      <c r="G29" s="1605"/>
      <c r="H29" s="1605"/>
      <c r="I29" s="1605"/>
      <c r="J29" s="1605"/>
    </row>
    <row r="30" spans="1:10" s="1603" customFormat="1">
      <c r="A30" s="1605"/>
      <c r="B30" s="1605"/>
      <c r="C30" s="1605"/>
      <c r="D30" s="1605"/>
      <c r="E30" s="1605"/>
      <c r="F30" s="1605"/>
      <c r="G30" s="1605"/>
      <c r="H30" s="1605"/>
      <c r="I30" s="1605"/>
      <c r="J30" s="1605"/>
    </row>
    <row r="31" spans="1:10" s="1603" customFormat="1">
      <c r="A31" s="1605"/>
      <c r="B31" s="1605"/>
      <c r="C31" s="1605"/>
      <c r="D31" s="1605"/>
      <c r="E31" s="1605"/>
      <c r="F31" s="1605"/>
      <c r="G31" s="1605"/>
      <c r="H31" s="1605"/>
      <c r="I31" s="1605"/>
      <c r="J31" s="1605"/>
    </row>
    <row r="32" spans="1:10" s="1603" customFormat="1">
      <c r="A32" s="1605"/>
      <c r="B32" s="1605"/>
      <c r="C32" s="1605"/>
      <c r="D32" s="1605"/>
      <c r="E32" s="1605"/>
      <c r="F32" s="1605"/>
      <c r="G32" s="1605"/>
      <c r="H32" s="1605"/>
      <c r="I32" s="1605"/>
      <c r="J32" s="1605"/>
    </row>
    <row r="33" spans="1:10" s="1603" customFormat="1">
      <c r="A33" s="1605"/>
      <c r="B33" s="1605"/>
      <c r="C33" s="1605"/>
      <c r="D33" s="1605"/>
      <c r="E33" s="1605"/>
      <c r="F33" s="1605"/>
      <c r="G33" s="1605"/>
      <c r="H33" s="1605"/>
      <c r="I33" s="1605"/>
      <c r="J33" s="1605"/>
    </row>
    <row r="34" spans="1:10" s="1603" customFormat="1">
      <c r="A34" s="1605"/>
      <c r="B34" s="1605"/>
      <c r="C34" s="1605"/>
      <c r="D34" s="1605"/>
      <c r="E34" s="1605"/>
      <c r="F34" s="1605"/>
      <c r="G34" s="1605"/>
      <c r="H34" s="1605"/>
      <c r="I34" s="1605"/>
      <c r="J34" s="1605"/>
    </row>
    <row r="35" spans="1:10" s="1603" customFormat="1">
      <c r="A35" s="1605"/>
      <c r="B35" s="1605"/>
      <c r="C35" s="1605"/>
      <c r="D35" s="1605"/>
      <c r="E35" s="1605"/>
      <c r="F35" s="1605"/>
      <c r="G35" s="1605"/>
      <c r="H35" s="1605"/>
      <c r="I35" s="1605"/>
      <c r="J35" s="1605"/>
    </row>
    <row r="36" spans="1:10" s="1603" customFormat="1">
      <c r="A36" s="1605"/>
      <c r="B36" s="1605"/>
      <c r="C36" s="1605"/>
      <c r="D36" s="1605"/>
      <c r="E36" s="1605"/>
      <c r="F36" s="1605"/>
      <c r="G36" s="1605"/>
      <c r="H36" s="1605"/>
      <c r="I36" s="1605"/>
      <c r="J36" s="1605"/>
    </row>
    <row r="37" spans="1:10" s="1603" customFormat="1">
      <c r="A37" s="1605"/>
      <c r="B37" s="1605"/>
      <c r="C37" s="1605"/>
      <c r="D37" s="1605"/>
      <c r="E37" s="1605"/>
      <c r="F37" s="1605"/>
      <c r="G37" s="1605"/>
      <c r="H37" s="1605"/>
      <c r="I37" s="1605"/>
      <c r="J37" s="1605"/>
    </row>
    <row r="38" spans="1:10" s="1603" customFormat="1">
      <c r="A38" s="1605"/>
      <c r="B38" s="1605"/>
      <c r="C38" s="1605"/>
      <c r="D38" s="1605"/>
      <c r="E38" s="1605"/>
      <c r="F38" s="1605"/>
      <c r="G38" s="1605"/>
      <c r="H38" s="1605"/>
      <c r="I38" s="1605"/>
      <c r="J38" s="1605"/>
    </row>
    <row r="39" spans="1:10" s="1603" customFormat="1">
      <c r="A39" s="1605"/>
      <c r="B39" s="1605"/>
      <c r="C39" s="1605"/>
      <c r="D39" s="1605"/>
      <c r="E39" s="1605"/>
      <c r="F39" s="1605"/>
      <c r="G39" s="1605"/>
      <c r="H39" s="1605"/>
      <c r="I39" s="1605"/>
      <c r="J39" s="1605"/>
    </row>
  </sheetData>
  <sheetProtection sheet="1" objects="1" scenarios="1"/>
  <mergeCells count="1">
    <mergeCell ref="A2:J2"/>
  </mergeCells>
  <phoneticPr fontId="132" type="noConversion"/>
  <pageMargins left="0.59027777777777779" right="0.59027777777777779" top="0.59097222222222223" bottom="0.59097222222222223" header="0.31527777777777777" footer="0.31527777777777777"/>
  <pageSetup paperSize="9" firstPageNumber="40" orientation="portrait" useFirstPageNumber="1" horizontalDpi="300" verticalDpi="300" r:id="rId1"/>
  <headerFooter alignWithMargins="0">
    <oddHeader>&amp;C&amp;"Monotype Corsiva,Обычный"&amp;11&amp;UДІАМЕБ - Ваш партнер в лабораторній діагностиці !</oddHeader>
    <oddFooter>&amp;LДля поміток&amp;C&amp;P&amp;RДля поміток</oddFooter>
  </headerFooter>
</worksheet>
</file>

<file path=xl/worksheets/sheet25.xml><?xml version="1.0" encoding="utf-8"?>
<worksheet xmlns="http://schemas.openxmlformats.org/spreadsheetml/2006/main" xmlns:r="http://schemas.openxmlformats.org/officeDocument/2006/relationships">
  <sheetPr codeName="Лист7" filterMode="1">
    <tabColor rgb="FFFF0000"/>
  </sheetPr>
  <dimension ref="A1:O645"/>
  <sheetViews>
    <sheetView topLeftCell="B1" workbookViewId="0">
      <pane ySplit="3" topLeftCell="A34" activePane="bottomLeft" state="frozen"/>
      <selection activeCell="Q46" sqref="Q46"/>
      <selection pane="bottomLeft" activeCell="Q46" sqref="Q46"/>
    </sheetView>
  </sheetViews>
  <sheetFormatPr defaultColWidth="20.5703125" defaultRowHeight="13.5" outlineLevelCol="1"/>
  <cols>
    <col min="1" max="1" width="0" style="638" hidden="1" customWidth="1" outlineLevel="1"/>
    <col min="2" max="2" width="10" style="72" customWidth="1" collapsed="1"/>
    <col min="3" max="3" width="8.140625" style="1658" customWidth="1"/>
    <col min="4" max="4" width="31.85546875" style="645" customWidth="1"/>
    <col min="5" max="6" width="0" style="645" hidden="1" customWidth="1" outlineLevel="1"/>
    <col min="7" max="8" width="0" style="1659" hidden="1" customWidth="1" outlineLevel="1"/>
    <col min="9" max="9" width="8" style="1658" customWidth="1" collapsed="1"/>
    <col min="10" max="10" width="10.85546875" style="1660" customWidth="1"/>
    <col min="11" max="11" width="13.140625" style="1661" customWidth="1"/>
    <col min="12" max="12" width="11.140625" style="1660" customWidth="1"/>
    <col min="13" max="13" width="0" style="638" hidden="1" customWidth="1"/>
    <col min="14" max="16384" width="20.5703125" style="638"/>
  </cols>
  <sheetData>
    <row r="1" spans="1:13" s="304" customFormat="1" ht="41.1" customHeight="1">
      <c r="A1" s="545" t="s">
        <v>8669</v>
      </c>
      <c r="B1" s="1662" t="s">
        <v>8670</v>
      </c>
      <c r="C1" s="1663" t="s">
        <v>8671</v>
      </c>
      <c r="D1" s="551" t="s">
        <v>8672</v>
      </c>
      <c r="E1" s="1664" t="s">
        <v>8673</v>
      </c>
      <c r="F1" s="1665" t="s">
        <v>8674</v>
      </c>
      <c r="G1" s="1665" t="s">
        <v>4092</v>
      </c>
      <c r="H1" s="1666" t="s">
        <v>4093</v>
      </c>
      <c r="I1" s="1667" t="s">
        <v>6289</v>
      </c>
      <c r="J1" s="1668" t="s">
        <v>6740</v>
      </c>
      <c r="K1" s="1662" t="s">
        <v>4094</v>
      </c>
      <c r="L1" s="77" t="s">
        <v>6741</v>
      </c>
      <c r="M1" s="304">
        <v>2010</v>
      </c>
    </row>
    <row r="2" spans="1:13" s="304" customFormat="1" ht="12.75" hidden="1" customHeight="1">
      <c r="A2" s="75" t="s">
        <v>8678</v>
      </c>
      <c r="B2" s="80" t="s">
        <v>8679</v>
      </c>
      <c r="C2" s="81" t="s">
        <v>8671</v>
      </c>
      <c r="D2" s="82" t="s">
        <v>8672</v>
      </c>
      <c r="E2" s="1664" t="s">
        <v>8673</v>
      </c>
      <c r="F2" s="1665" t="s">
        <v>8674</v>
      </c>
      <c r="G2" s="1665" t="s">
        <v>4095</v>
      </c>
      <c r="H2" s="1665" t="s">
        <v>4096</v>
      </c>
      <c r="I2" s="1665" t="s">
        <v>6290</v>
      </c>
      <c r="J2" s="83" t="s">
        <v>8680</v>
      </c>
      <c r="K2" s="83" t="s">
        <v>8681</v>
      </c>
      <c r="L2" s="83" t="s">
        <v>8682</v>
      </c>
    </row>
    <row r="3" spans="1:13" s="304" customFormat="1" ht="12.75" hidden="1" customHeight="1">
      <c r="A3" s="75" t="s">
        <v>8678</v>
      </c>
      <c r="B3" s="84" t="s">
        <v>8683</v>
      </c>
      <c r="C3" s="85" t="s">
        <v>9328</v>
      </c>
      <c r="D3" s="75" t="s">
        <v>8672</v>
      </c>
      <c r="E3" s="1664" t="s">
        <v>8673</v>
      </c>
      <c r="F3" s="1665" t="s">
        <v>8674</v>
      </c>
      <c r="G3" s="1665" t="s">
        <v>4097</v>
      </c>
      <c r="H3" s="1665" t="s">
        <v>4098</v>
      </c>
      <c r="I3" s="1665" t="s">
        <v>5628</v>
      </c>
      <c r="J3" s="86" t="s">
        <v>8685</v>
      </c>
      <c r="K3" s="86" t="s">
        <v>4099</v>
      </c>
      <c r="L3" s="86" t="s">
        <v>8687</v>
      </c>
    </row>
    <row r="6" spans="1:13" ht="62.25" customHeight="1">
      <c r="A6" s="87" t="s">
        <v>8688</v>
      </c>
      <c r="B6" s="2694" t="s">
        <v>4100</v>
      </c>
      <c r="C6" s="2694"/>
      <c r="D6" s="2694"/>
      <c r="E6" s="2694"/>
      <c r="F6" s="2694"/>
      <c r="G6" s="2694"/>
      <c r="H6" s="2694"/>
      <c r="I6" s="2694"/>
      <c r="J6" s="2694"/>
      <c r="K6" s="2694"/>
      <c r="L6" s="2694"/>
      <c r="M6" s="1669"/>
    </row>
    <row r="7" spans="1:13" ht="12.75" hidden="1" customHeight="1">
      <c r="A7" s="87" t="s">
        <v>8689</v>
      </c>
      <c r="B7" s="2694" t="s">
        <v>4101</v>
      </c>
      <c r="C7" s="2694"/>
      <c r="D7" s="2694"/>
      <c r="E7" s="2694"/>
      <c r="F7" s="2694"/>
      <c r="G7" s="2694"/>
      <c r="H7" s="2694"/>
      <c r="I7" s="2694"/>
      <c r="J7" s="2694"/>
      <c r="K7" s="2694"/>
      <c r="L7" s="2694"/>
      <c r="M7" s="1669"/>
    </row>
    <row r="8" spans="1:13" ht="12.75" hidden="1" customHeight="1">
      <c r="A8" s="87" t="s">
        <v>8689</v>
      </c>
      <c r="B8" s="2694" t="s">
        <v>4102</v>
      </c>
      <c r="C8" s="2694"/>
      <c r="D8" s="2694"/>
      <c r="E8" s="2694"/>
      <c r="F8" s="2694"/>
      <c r="G8" s="2694"/>
      <c r="H8" s="2694"/>
      <c r="I8" s="2694"/>
      <c r="J8" s="2694"/>
      <c r="K8" s="2694"/>
      <c r="L8" s="2694"/>
      <c r="M8" s="1669"/>
    </row>
    <row r="9" spans="1:13" ht="14.25" customHeight="1">
      <c r="B9" s="1670"/>
      <c r="C9" s="1670"/>
      <c r="D9" s="1670"/>
      <c r="E9" s="1670"/>
      <c r="F9" s="1670"/>
      <c r="G9" s="1670"/>
      <c r="H9" s="1670"/>
      <c r="I9" s="1670"/>
      <c r="J9" s="1671"/>
      <c r="K9" s="1670"/>
      <c r="L9" s="1671"/>
      <c r="M9" s="1672"/>
    </row>
    <row r="10" spans="1:13">
      <c r="C10" s="1673"/>
      <c r="D10" s="1674"/>
      <c r="E10" s="1674"/>
      <c r="F10" s="1674"/>
      <c r="G10" s="1675"/>
      <c r="H10" s="1675"/>
      <c r="I10" s="1673"/>
      <c r="J10" s="1676"/>
      <c r="K10" s="1677"/>
      <c r="L10" s="1676"/>
    </row>
    <row r="11" spans="1:13" s="90" customFormat="1" ht="23.25" customHeight="1">
      <c r="A11" s="89" t="s">
        <v>8692</v>
      </c>
      <c r="B11" s="2769" t="s">
        <v>4103</v>
      </c>
      <c r="C11" s="2769"/>
      <c r="D11" s="2769"/>
      <c r="E11" s="2769"/>
      <c r="F11" s="2769"/>
      <c r="G11" s="2769"/>
      <c r="H11" s="2769"/>
      <c r="I11" s="2769"/>
      <c r="J11" s="2769"/>
      <c r="K11" s="2769"/>
      <c r="L11" s="2769"/>
    </row>
    <row r="12" spans="1:13" s="90" customFormat="1" ht="23.25" hidden="1">
      <c r="A12" s="89" t="s">
        <v>8690</v>
      </c>
      <c r="B12" s="2768" t="s">
        <v>4104</v>
      </c>
      <c r="C12" s="2768"/>
      <c r="D12" s="2768"/>
      <c r="E12" s="2768"/>
      <c r="F12" s="2768"/>
      <c r="G12" s="2768"/>
      <c r="H12" s="2768"/>
      <c r="I12" s="2768"/>
      <c r="J12" s="2768"/>
      <c r="K12" s="2768"/>
      <c r="L12" s="2768"/>
    </row>
    <row r="13" spans="1:13" s="90" customFormat="1" ht="23.25" hidden="1">
      <c r="A13" s="89" t="s">
        <v>8690</v>
      </c>
      <c r="B13" s="2768" t="s">
        <v>4105</v>
      </c>
      <c r="C13" s="2768"/>
      <c r="D13" s="2768"/>
      <c r="E13" s="2768"/>
      <c r="F13" s="2768"/>
      <c r="G13" s="2768"/>
      <c r="H13" s="2768"/>
      <c r="I13" s="2768"/>
      <c r="J13" s="2768"/>
      <c r="K13" s="2768"/>
      <c r="L13" s="2768"/>
    </row>
    <row r="14" spans="1:13" s="57" customFormat="1" ht="22.5" customHeight="1">
      <c r="A14" s="57">
        <v>1</v>
      </c>
      <c r="B14" s="103" t="s">
        <v>8621</v>
      </c>
      <c r="C14" s="104" t="s">
        <v>8691</v>
      </c>
      <c r="D14" s="1678" t="s">
        <v>4106</v>
      </c>
      <c r="E14" s="1679" t="s">
        <v>4107</v>
      </c>
      <c r="F14" s="1679" t="s">
        <v>4108</v>
      </c>
      <c r="G14" s="1680"/>
      <c r="H14" s="1680"/>
      <c r="I14" s="1680"/>
      <c r="J14" s="119" t="e">
        <f>L14*#REF!</f>
        <v>#REF!</v>
      </c>
      <c r="K14" s="58"/>
      <c r="L14" s="119" t="e">
        <f>M14*#REF!+#REF!-48</f>
        <v>#REF!</v>
      </c>
      <c r="M14" s="57">
        <v>35000</v>
      </c>
    </row>
    <row r="15" spans="1:13">
      <c r="C15" s="1673"/>
      <c r="D15" s="1674"/>
      <c r="E15" s="1674"/>
      <c r="F15" s="1674"/>
      <c r="G15" s="1675"/>
      <c r="H15" s="1675"/>
      <c r="I15" s="1673"/>
      <c r="J15" s="1676"/>
      <c r="K15" s="1677"/>
      <c r="L15" s="1676"/>
    </row>
    <row r="16" spans="1:13">
      <c r="C16" s="1673"/>
      <c r="D16" s="1674"/>
      <c r="E16" s="1674"/>
      <c r="F16" s="1674"/>
      <c r="G16" s="1675"/>
      <c r="H16" s="1675"/>
      <c r="I16" s="1673"/>
      <c r="J16" s="1676"/>
      <c r="K16" s="1677"/>
      <c r="L16" s="1676"/>
    </row>
    <row r="17" spans="1:13" ht="23.25">
      <c r="A17" s="89" t="s">
        <v>8692</v>
      </c>
      <c r="B17" s="2764" t="s">
        <v>9334</v>
      </c>
      <c r="C17" s="2764"/>
      <c r="D17" s="2764"/>
      <c r="E17" s="2764"/>
      <c r="F17" s="2764"/>
      <c r="G17" s="2764"/>
      <c r="H17" s="2764"/>
      <c r="I17" s="2764"/>
      <c r="J17" s="2764"/>
      <c r="K17" s="2764"/>
      <c r="L17" s="2764"/>
    </row>
    <row r="18" spans="1:13" ht="23.25" hidden="1">
      <c r="A18" s="89" t="s">
        <v>8690</v>
      </c>
      <c r="B18" s="2766" t="s">
        <v>9335</v>
      </c>
      <c r="C18" s="2766"/>
      <c r="D18" s="2766"/>
      <c r="E18" s="2766"/>
      <c r="F18" s="2766"/>
      <c r="G18" s="2766"/>
      <c r="H18" s="2766"/>
      <c r="I18" s="2766"/>
      <c r="J18" s="2766"/>
      <c r="K18" s="2766"/>
      <c r="L18" s="2766"/>
    </row>
    <row r="19" spans="1:13" ht="23.25" hidden="1">
      <c r="A19" s="89" t="s">
        <v>8690</v>
      </c>
      <c r="B19" s="2766" t="s">
        <v>9429</v>
      </c>
      <c r="C19" s="2766"/>
      <c r="D19" s="2766"/>
      <c r="E19" s="2766"/>
      <c r="F19" s="2766"/>
      <c r="G19" s="2766"/>
      <c r="H19" s="2766"/>
      <c r="I19" s="2766"/>
      <c r="J19" s="2766"/>
      <c r="K19" s="2766"/>
      <c r="L19" s="2766"/>
    </row>
    <row r="20" spans="1:13">
      <c r="A20" s="638">
        <v>1</v>
      </c>
      <c r="B20" s="1681" t="s">
        <v>8627</v>
      </c>
      <c r="C20" s="1682" t="s">
        <v>4109</v>
      </c>
      <c r="D20" s="165" t="s">
        <v>4110</v>
      </c>
      <c r="E20" s="165" t="s">
        <v>4111</v>
      </c>
      <c r="F20" s="165" t="s">
        <v>4112</v>
      </c>
      <c r="G20" s="1683"/>
      <c r="H20" s="1683"/>
      <c r="I20" s="1683">
        <v>200</v>
      </c>
      <c r="J20" s="1684" t="e">
        <f>L20*#REF!</f>
        <v>#REF!</v>
      </c>
      <c r="K20" s="1685" t="e">
        <f>J20/I20</f>
        <v>#REF!</v>
      </c>
      <c r="L20" s="1684" t="e">
        <f>M20*#REF!+2</f>
        <v>#REF!</v>
      </c>
      <c r="M20" s="1686">
        <v>70</v>
      </c>
    </row>
    <row r="21" spans="1:13">
      <c r="A21" s="638">
        <v>1</v>
      </c>
      <c r="B21" s="1687" t="s">
        <v>8627</v>
      </c>
      <c r="C21" s="1688" t="s">
        <v>4113</v>
      </c>
      <c r="D21" s="168" t="s">
        <v>4114</v>
      </c>
      <c r="E21" s="168" t="s">
        <v>4115</v>
      </c>
      <c r="F21" s="168" t="s">
        <v>4116</v>
      </c>
      <c r="G21" s="1689"/>
      <c r="H21" s="1689"/>
      <c r="I21" s="1690"/>
      <c r="J21" s="1691" t="e">
        <f>L21*#REF!</f>
        <v>#REF!</v>
      </c>
      <c r="K21" s="676"/>
      <c r="L21" s="1691" t="e">
        <f>M21*#REF!+2</f>
        <v>#REF!</v>
      </c>
      <c r="M21" s="1686">
        <v>20</v>
      </c>
    </row>
    <row r="22" spans="1:13">
      <c r="A22" s="638">
        <v>1</v>
      </c>
      <c r="B22" s="1681" t="s">
        <v>8627</v>
      </c>
      <c r="C22" s="1682" t="s">
        <v>4117</v>
      </c>
      <c r="D22" s="165" t="s">
        <v>4118</v>
      </c>
      <c r="E22" s="165" t="s">
        <v>4119</v>
      </c>
      <c r="F22" s="165" t="s">
        <v>6379</v>
      </c>
      <c r="G22" s="1683">
        <v>13</v>
      </c>
      <c r="H22" s="1683" t="s">
        <v>9336</v>
      </c>
      <c r="I22" s="1683">
        <v>200</v>
      </c>
      <c r="J22" s="1684" t="e">
        <f>L22*#REF!</f>
        <v>#REF!</v>
      </c>
      <c r="K22" s="1685" t="e">
        <f t="shared" ref="K22:K36" si="0">J22/I22</f>
        <v>#REF!</v>
      </c>
      <c r="L22" s="1684" t="e">
        <f>M22*#REF!+2</f>
        <v>#REF!</v>
      </c>
      <c r="M22" s="1686">
        <v>50</v>
      </c>
    </row>
    <row r="23" spans="1:13">
      <c r="A23" s="638">
        <v>1</v>
      </c>
      <c r="B23" s="1687" t="s">
        <v>8627</v>
      </c>
      <c r="C23" s="1688" t="s">
        <v>4120</v>
      </c>
      <c r="D23" s="168" t="s">
        <v>4121</v>
      </c>
      <c r="E23" s="168" t="s">
        <v>4122</v>
      </c>
      <c r="F23" s="168" t="s">
        <v>4123</v>
      </c>
      <c r="G23" s="1689"/>
      <c r="H23" s="1689"/>
      <c r="I23" s="1690"/>
      <c r="J23" s="1691" t="e">
        <f>L23*#REF!</f>
        <v>#REF!</v>
      </c>
      <c r="K23" s="676"/>
      <c r="L23" s="1691" t="e">
        <f>M23*#REF!+2</f>
        <v>#REF!</v>
      </c>
      <c r="M23" s="1686">
        <v>15</v>
      </c>
    </row>
    <row r="24" spans="1:13">
      <c r="A24" s="638">
        <v>1</v>
      </c>
      <c r="B24" s="1681" t="s">
        <v>8627</v>
      </c>
      <c r="C24" s="1682" t="s">
        <v>4124</v>
      </c>
      <c r="D24" s="165" t="s">
        <v>4125</v>
      </c>
      <c r="E24" s="165" t="s">
        <v>4126</v>
      </c>
      <c r="F24" s="165" t="s">
        <v>7774</v>
      </c>
      <c r="G24" s="1683">
        <v>23</v>
      </c>
      <c r="H24" s="1683" t="s">
        <v>4127</v>
      </c>
      <c r="I24" s="1683">
        <v>200</v>
      </c>
      <c r="J24" s="1684" t="e">
        <f>L24*#REF!</f>
        <v>#REF!</v>
      </c>
      <c r="K24" s="1685" t="e">
        <f t="shared" si="0"/>
        <v>#REF!</v>
      </c>
      <c r="L24" s="1684" t="e">
        <f>M24*#REF!+2</f>
        <v>#REF!</v>
      </c>
      <c r="M24" s="1686">
        <v>52</v>
      </c>
    </row>
    <row r="25" spans="1:13">
      <c r="A25" s="638">
        <v>1</v>
      </c>
      <c r="B25" s="1687" t="s">
        <v>8627</v>
      </c>
      <c r="C25" s="1688" t="s">
        <v>4128</v>
      </c>
      <c r="D25" s="168" t="s">
        <v>4129</v>
      </c>
      <c r="E25" s="168" t="s">
        <v>4130</v>
      </c>
      <c r="F25" s="168" t="s">
        <v>4131</v>
      </c>
      <c r="G25" s="1689"/>
      <c r="H25" s="1689"/>
      <c r="I25" s="1690"/>
      <c r="J25" s="1691" t="e">
        <f>L25*#REF!</f>
        <v>#REF!</v>
      </c>
      <c r="K25" s="676"/>
      <c r="L25" s="1691" t="e">
        <f>M25*#REF!+2</f>
        <v>#REF!</v>
      </c>
      <c r="M25" s="1686">
        <v>19</v>
      </c>
    </row>
    <row r="26" spans="1:13">
      <c r="A26" s="638">
        <v>1</v>
      </c>
      <c r="B26" s="1681" t="s">
        <v>8627</v>
      </c>
      <c r="C26" s="1692" t="s">
        <v>4132</v>
      </c>
      <c r="D26" s="1693" t="s">
        <v>4133</v>
      </c>
      <c r="E26" s="1693" t="s">
        <v>4134</v>
      </c>
      <c r="F26" s="1693" t="s">
        <v>4135</v>
      </c>
      <c r="G26" s="1683">
        <v>17</v>
      </c>
      <c r="H26" s="1683" t="s">
        <v>4136</v>
      </c>
      <c r="I26" s="1683">
        <v>200</v>
      </c>
      <c r="J26" s="1684" t="e">
        <f>L26*#REF!</f>
        <v>#REF!</v>
      </c>
      <c r="K26" s="1685" t="e">
        <f t="shared" si="0"/>
        <v>#REF!</v>
      </c>
      <c r="L26" s="1684" t="e">
        <f>M26*#REF!+2</f>
        <v>#REF!</v>
      </c>
      <c r="M26" s="1686">
        <v>50</v>
      </c>
    </row>
    <row r="27" spans="1:13">
      <c r="A27" s="638">
        <v>1</v>
      </c>
      <c r="B27" s="1687" t="s">
        <v>8627</v>
      </c>
      <c r="C27" s="1694" t="s">
        <v>4137</v>
      </c>
      <c r="D27" s="1695" t="s">
        <v>4138</v>
      </c>
      <c r="E27" s="1695" t="s">
        <v>4139</v>
      </c>
      <c r="F27" s="1695" t="s">
        <v>4140</v>
      </c>
      <c r="G27" s="1689"/>
      <c r="H27" s="1689"/>
      <c r="I27" s="1690"/>
      <c r="J27" s="1691" t="e">
        <f>L27*#REF!</f>
        <v>#REF!</v>
      </c>
      <c r="K27" s="676"/>
      <c r="L27" s="1691" t="e">
        <f>M27*#REF!+2</f>
        <v>#REF!</v>
      </c>
      <c r="M27" s="1686">
        <v>15</v>
      </c>
    </row>
    <row r="28" spans="1:13">
      <c r="A28" s="638">
        <v>1</v>
      </c>
      <c r="B28" s="1681" t="s">
        <v>8627</v>
      </c>
      <c r="C28" s="1692" t="s">
        <v>4141</v>
      </c>
      <c r="D28" s="165" t="s">
        <v>4142</v>
      </c>
      <c r="E28" s="165" t="s">
        <v>4143</v>
      </c>
      <c r="F28" s="165" t="s">
        <v>5885</v>
      </c>
      <c r="G28" s="1683">
        <v>40</v>
      </c>
      <c r="H28" s="1683" t="s">
        <v>5886</v>
      </c>
      <c r="I28" s="1683">
        <v>150</v>
      </c>
      <c r="J28" s="1684" t="e">
        <f>L28*#REF!</f>
        <v>#REF!</v>
      </c>
      <c r="K28" s="1685" t="e">
        <f t="shared" si="0"/>
        <v>#REF!</v>
      </c>
      <c r="L28" s="1684" t="e">
        <f>M28*#REF!+2</f>
        <v>#REF!</v>
      </c>
      <c r="M28" s="1686">
        <v>50</v>
      </c>
    </row>
    <row r="29" spans="1:13">
      <c r="A29" s="638">
        <v>1</v>
      </c>
      <c r="B29" s="1687" t="s">
        <v>8627</v>
      </c>
      <c r="C29" s="1694" t="s">
        <v>5887</v>
      </c>
      <c r="D29" s="168" t="s">
        <v>5888</v>
      </c>
      <c r="E29" s="168" t="s">
        <v>5889</v>
      </c>
      <c r="F29" s="168" t="s">
        <v>5890</v>
      </c>
      <c r="G29" s="1689"/>
      <c r="H29" s="1689"/>
      <c r="I29" s="1690"/>
      <c r="J29" s="1691" t="e">
        <f>L29*#REF!</f>
        <v>#REF!</v>
      </c>
      <c r="K29" s="676"/>
      <c r="L29" s="1691" t="e">
        <f>M29*#REF!+2</f>
        <v>#REF!</v>
      </c>
      <c r="M29" s="1686">
        <v>15</v>
      </c>
    </row>
    <row r="30" spans="1:13">
      <c r="A30" s="638">
        <v>1</v>
      </c>
      <c r="B30" s="1681" t="s">
        <v>8627</v>
      </c>
      <c r="C30" s="1682" t="s">
        <v>5891</v>
      </c>
      <c r="D30" s="165" t="s">
        <v>5892</v>
      </c>
      <c r="E30" s="165" t="s">
        <v>5893</v>
      </c>
      <c r="F30" s="165" t="s">
        <v>5894</v>
      </c>
      <c r="G30" s="1683">
        <v>13</v>
      </c>
      <c r="H30" s="1683" t="s">
        <v>9336</v>
      </c>
      <c r="I30" s="1683">
        <v>200</v>
      </c>
      <c r="J30" s="1684" t="e">
        <f>L30*#REF!</f>
        <v>#REF!</v>
      </c>
      <c r="K30" s="1685" t="e">
        <f>J30/I30</f>
        <v>#REF!</v>
      </c>
      <c r="L30" s="1684" t="e">
        <f>M30*#REF!+2</f>
        <v>#REF!</v>
      </c>
      <c r="M30" s="1686">
        <v>50</v>
      </c>
    </row>
    <row r="31" spans="1:13">
      <c r="A31" s="638">
        <v>1</v>
      </c>
      <c r="B31" s="1687" t="s">
        <v>8627</v>
      </c>
      <c r="C31" s="1688" t="s">
        <v>5895</v>
      </c>
      <c r="D31" s="168" t="s">
        <v>5896</v>
      </c>
      <c r="E31" s="168" t="s">
        <v>5897</v>
      </c>
      <c r="F31" s="168" t="s">
        <v>5898</v>
      </c>
      <c r="G31" s="1689"/>
      <c r="H31" s="1689"/>
      <c r="I31" s="1690"/>
      <c r="J31" s="1691" t="e">
        <f>L31*#REF!</f>
        <v>#REF!</v>
      </c>
      <c r="K31" s="676"/>
      <c r="L31" s="1691" t="e">
        <f>M31*#REF!+2</f>
        <v>#REF!</v>
      </c>
      <c r="M31" s="1686">
        <v>15</v>
      </c>
    </row>
    <row r="32" spans="1:13">
      <c r="A32" s="638">
        <v>1</v>
      </c>
      <c r="B32" s="1681" t="s">
        <v>8627</v>
      </c>
      <c r="C32" s="1692" t="s">
        <v>5899</v>
      </c>
      <c r="D32" s="1693" t="s">
        <v>5900</v>
      </c>
      <c r="E32" s="1693" t="s">
        <v>5901</v>
      </c>
      <c r="F32" s="1693" t="s">
        <v>5900</v>
      </c>
      <c r="G32" s="1696">
        <v>10</v>
      </c>
      <c r="H32" s="1696" t="s">
        <v>5902</v>
      </c>
      <c r="I32" s="1696">
        <v>200</v>
      </c>
      <c r="J32" s="1684" t="e">
        <f>L32*#REF!</f>
        <v>#REF!</v>
      </c>
      <c r="K32" s="1685" t="e">
        <f t="shared" si="0"/>
        <v>#REF!</v>
      </c>
      <c r="L32" s="1684" t="e">
        <f>M32*#REF!+2</f>
        <v>#REF!</v>
      </c>
      <c r="M32" s="1686">
        <v>50</v>
      </c>
    </row>
    <row r="33" spans="1:13">
      <c r="A33" s="638">
        <v>1</v>
      </c>
      <c r="B33" s="1687" t="s">
        <v>8627</v>
      </c>
      <c r="C33" s="1694" t="s">
        <v>5903</v>
      </c>
      <c r="D33" s="1695" t="s">
        <v>5904</v>
      </c>
      <c r="E33" s="1695" t="s">
        <v>5905</v>
      </c>
      <c r="F33" s="1695" t="s">
        <v>5906</v>
      </c>
      <c r="G33" s="1697"/>
      <c r="H33" s="1697"/>
      <c r="I33" s="1698"/>
      <c r="J33" s="1691" t="e">
        <f>L33*#REF!</f>
        <v>#REF!</v>
      </c>
      <c r="K33" s="676"/>
      <c r="L33" s="1691" t="e">
        <f>M33*#REF!+2</f>
        <v>#REF!</v>
      </c>
      <c r="M33" s="1686">
        <v>15</v>
      </c>
    </row>
    <row r="34" spans="1:13">
      <c r="A34" s="638">
        <v>1</v>
      </c>
      <c r="B34" s="1681" t="s">
        <v>8627</v>
      </c>
      <c r="C34" s="1699" t="s">
        <v>5907</v>
      </c>
      <c r="D34" s="165" t="s">
        <v>5908</v>
      </c>
      <c r="E34" s="165" t="s">
        <v>5909</v>
      </c>
      <c r="F34" s="165" t="s">
        <v>9354</v>
      </c>
      <c r="G34" s="1696">
        <v>20</v>
      </c>
      <c r="H34" s="1696" t="s">
        <v>9360</v>
      </c>
      <c r="I34" s="1696">
        <v>200</v>
      </c>
      <c r="J34" s="1684" t="e">
        <f>L34*#REF!</f>
        <v>#REF!</v>
      </c>
      <c r="K34" s="1685" t="e">
        <f t="shared" si="0"/>
        <v>#REF!</v>
      </c>
      <c r="L34" s="1684" t="e">
        <f>M34*#REF!+2</f>
        <v>#REF!</v>
      </c>
      <c r="M34" s="1686">
        <v>50</v>
      </c>
    </row>
    <row r="35" spans="1:13">
      <c r="A35" s="638">
        <v>1</v>
      </c>
      <c r="B35" s="1687" t="s">
        <v>8627</v>
      </c>
      <c r="C35" s="1700" t="s">
        <v>5910</v>
      </c>
      <c r="D35" s="168" t="s">
        <v>5911</v>
      </c>
      <c r="E35" s="168" t="s">
        <v>5912</v>
      </c>
      <c r="F35" s="168" t="s">
        <v>5913</v>
      </c>
      <c r="G35" s="1697"/>
      <c r="H35" s="1697"/>
      <c r="I35" s="1698"/>
      <c r="J35" s="1691" t="e">
        <f>L35*#REF!</f>
        <v>#REF!</v>
      </c>
      <c r="K35" s="676"/>
      <c r="L35" s="1691" t="e">
        <f>M35*#REF!+2</f>
        <v>#REF!</v>
      </c>
      <c r="M35" s="1686">
        <v>15</v>
      </c>
    </row>
    <row r="36" spans="1:13">
      <c r="A36" s="638">
        <v>1</v>
      </c>
      <c r="B36" s="1681" t="s">
        <v>8627</v>
      </c>
      <c r="C36" s="1692" t="s">
        <v>5914</v>
      </c>
      <c r="D36" s="1693" t="s">
        <v>5915</v>
      </c>
      <c r="E36" s="1693" t="s">
        <v>9346</v>
      </c>
      <c r="F36" s="1693" t="s">
        <v>5916</v>
      </c>
      <c r="G36" s="1696">
        <v>33</v>
      </c>
      <c r="H36" s="1696" t="s">
        <v>9349</v>
      </c>
      <c r="I36" s="1696">
        <v>200</v>
      </c>
      <c r="J36" s="1684" t="e">
        <f>L36*#REF!</f>
        <v>#REF!</v>
      </c>
      <c r="K36" s="1685" t="e">
        <f t="shared" si="0"/>
        <v>#REF!</v>
      </c>
      <c r="L36" s="1684" t="e">
        <f>M36*#REF!+2</f>
        <v>#REF!</v>
      </c>
      <c r="M36" s="1686">
        <v>50</v>
      </c>
    </row>
    <row r="37" spans="1:13">
      <c r="A37" s="638">
        <v>1</v>
      </c>
      <c r="B37" s="1687" t="s">
        <v>8627</v>
      </c>
      <c r="C37" s="1694" t="s">
        <v>5917</v>
      </c>
      <c r="D37" s="1695" t="s">
        <v>5918</v>
      </c>
      <c r="E37" s="1695" t="s">
        <v>5919</v>
      </c>
      <c r="F37" s="1695" t="s">
        <v>5920</v>
      </c>
      <c r="G37" s="1697"/>
      <c r="H37" s="1697"/>
      <c r="I37" s="1698"/>
      <c r="J37" s="1691" t="e">
        <f>L37*#REF!</f>
        <v>#REF!</v>
      </c>
      <c r="K37" s="676"/>
      <c r="L37" s="1691" t="e">
        <f>M37*#REF!+2</f>
        <v>#REF!</v>
      </c>
      <c r="M37" s="1686">
        <v>15</v>
      </c>
    </row>
    <row r="38" spans="1:13">
      <c r="C38" s="1701"/>
      <c r="D38" s="1702"/>
      <c r="E38" s="1702"/>
      <c r="F38" s="1702"/>
      <c r="G38" s="1703"/>
      <c r="H38" s="1703"/>
      <c r="I38" s="1704"/>
      <c r="M38" s="1686"/>
    </row>
    <row r="40" spans="1:13" ht="23.25">
      <c r="A40" s="89" t="s">
        <v>8692</v>
      </c>
      <c r="B40" s="2764" t="s">
        <v>9481</v>
      </c>
      <c r="C40" s="2764"/>
      <c r="D40" s="2764"/>
      <c r="E40" s="2764"/>
      <c r="F40" s="2764"/>
      <c r="G40" s="2764"/>
      <c r="H40" s="2764"/>
      <c r="I40" s="2764"/>
      <c r="J40" s="2764"/>
      <c r="K40" s="2764"/>
      <c r="L40" s="2764"/>
    </row>
    <row r="41" spans="1:13" ht="23.25" hidden="1">
      <c r="A41" s="89" t="s">
        <v>8690</v>
      </c>
      <c r="B41" s="2766" t="s">
        <v>9361</v>
      </c>
      <c r="C41" s="2766"/>
      <c r="D41" s="2766"/>
      <c r="E41" s="2766"/>
      <c r="F41" s="2766"/>
      <c r="G41" s="2766"/>
      <c r="H41" s="2766"/>
      <c r="I41" s="2766"/>
      <c r="J41" s="2766"/>
      <c r="K41" s="2766"/>
      <c r="L41" s="2766"/>
    </row>
    <row r="42" spans="1:13" ht="23.25" hidden="1">
      <c r="A42" s="89" t="s">
        <v>8690</v>
      </c>
      <c r="B42" s="2766" t="s">
        <v>9362</v>
      </c>
      <c r="C42" s="2766"/>
      <c r="D42" s="2766"/>
      <c r="E42" s="2766"/>
      <c r="F42" s="2766"/>
      <c r="G42" s="2766"/>
      <c r="H42" s="2766"/>
      <c r="I42" s="2766"/>
      <c r="J42" s="2766"/>
      <c r="K42" s="2766"/>
      <c r="L42" s="2766"/>
    </row>
    <row r="43" spans="1:13">
      <c r="A43" s="638">
        <v>1</v>
      </c>
      <c r="B43" s="1681" t="s">
        <v>8627</v>
      </c>
      <c r="C43" s="1699" t="s">
        <v>5921</v>
      </c>
      <c r="D43" s="165" t="s">
        <v>8718</v>
      </c>
      <c r="E43" s="165" t="s">
        <v>5922</v>
      </c>
      <c r="F43" s="165" t="s">
        <v>5923</v>
      </c>
      <c r="G43" s="1696">
        <v>17</v>
      </c>
      <c r="H43" s="1696" t="s">
        <v>5924</v>
      </c>
      <c r="I43" s="1696">
        <v>200</v>
      </c>
      <c r="J43" s="1684" t="e">
        <f>L43*#REF!</f>
        <v>#REF!</v>
      </c>
      <c r="K43" s="1685" t="e">
        <f t="shared" ref="K43:K55" si="1">J43/I43</f>
        <v>#REF!</v>
      </c>
      <c r="L43" s="1684" t="e">
        <f>M43*#REF!+2</f>
        <v>#REF!</v>
      </c>
      <c r="M43" s="1686">
        <v>52</v>
      </c>
    </row>
    <row r="44" spans="1:13">
      <c r="A44" s="638">
        <v>1</v>
      </c>
      <c r="B44" s="1687" t="s">
        <v>8627</v>
      </c>
      <c r="C44" s="1700" t="s">
        <v>5925</v>
      </c>
      <c r="D44" s="168" t="s">
        <v>5926</v>
      </c>
      <c r="E44" s="168" t="s">
        <v>5927</v>
      </c>
      <c r="F44" s="168" t="s">
        <v>5928</v>
      </c>
      <c r="G44" s="1697"/>
      <c r="H44" s="1697"/>
      <c r="I44" s="1698"/>
      <c r="J44" s="1691" t="e">
        <f>L44*#REF!</f>
        <v>#REF!</v>
      </c>
      <c r="K44" s="676"/>
      <c r="L44" s="1691" t="e">
        <f>M44*#REF!+2</f>
        <v>#REF!</v>
      </c>
      <c r="M44" s="1686">
        <v>15</v>
      </c>
    </row>
    <row r="45" spans="1:13">
      <c r="A45" s="638">
        <v>1</v>
      </c>
      <c r="B45" s="1681" t="s">
        <v>8627</v>
      </c>
      <c r="C45" s="1699" t="s">
        <v>5929</v>
      </c>
      <c r="D45" s="165" t="s">
        <v>9312</v>
      </c>
      <c r="E45" s="165" t="s">
        <v>5930</v>
      </c>
      <c r="F45" s="165" t="s">
        <v>9312</v>
      </c>
      <c r="G45" s="1696">
        <v>17</v>
      </c>
      <c r="H45" s="1696" t="s">
        <v>5931</v>
      </c>
      <c r="I45" s="1696">
        <v>200</v>
      </c>
      <c r="J45" s="1684" t="e">
        <f>L45*#REF!</f>
        <v>#REF!</v>
      </c>
      <c r="K45" s="1685" t="e">
        <f t="shared" si="1"/>
        <v>#REF!</v>
      </c>
      <c r="L45" s="1684" t="e">
        <f>M45*#REF!+2</f>
        <v>#REF!</v>
      </c>
      <c r="M45" s="1686">
        <v>52</v>
      </c>
    </row>
    <row r="46" spans="1:13">
      <c r="A46" s="638">
        <v>1</v>
      </c>
      <c r="B46" s="1687" t="s">
        <v>8627</v>
      </c>
      <c r="C46" s="1700" t="s">
        <v>5932</v>
      </c>
      <c r="D46" s="168" t="s">
        <v>5933</v>
      </c>
      <c r="E46" s="168" t="s">
        <v>5934</v>
      </c>
      <c r="F46" s="168" t="s">
        <v>5935</v>
      </c>
      <c r="G46" s="1697"/>
      <c r="H46" s="1697"/>
      <c r="I46" s="1698"/>
      <c r="J46" s="1691" t="e">
        <f>L46*#REF!</f>
        <v>#REF!</v>
      </c>
      <c r="K46" s="676"/>
      <c r="L46" s="1691" t="e">
        <f>M46*#REF!+2</f>
        <v>#REF!</v>
      </c>
      <c r="M46" s="1686">
        <v>15</v>
      </c>
    </row>
    <row r="47" spans="1:13">
      <c r="A47" s="638">
        <v>1</v>
      </c>
      <c r="B47" s="1681" t="s">
        <v>8627</v>
      </c>
      <c r="C47" s="1699" t="s">
        <v>5936</v>
      </c>
      <c r="D47" s="165" t="s">
        <v>8719</v>
      </c>
      <c r="E47" s="165" t="s">
        <v>5937</v>
      </c>
      <c r="F47" s="165" t="s">
        <v>5938</v>
      </c>
      <c r="G47" s="1696">
        <v>17</v>
      </c>
      <c r="H47" s="1696" t="s">
        <v>5924</v>
      </c>
      <c r="I47" s="1696">
        <v>200</v>
      </c>
      <c r="J47" s="1684" t="e">
        <f>L47*#REF!</f>
        <v>#REF!</v>
      </c>
      <c r="K47" s="1685" t="e">
        <f t="shared" si="1"/>
        <v>#REF!</v>
      </c>
      <c r="L47" s="1684" t="e">
        <f>M47*#REF!+2</f>
        <v>#REF!</v>
      </c>
      <c r="M47" s="1686">
        <v>52</v>
      </c>
    </row>
    <row r="48" spans="1:13">
      <c r="A48" s="638">
        <v>1</v>
      </c>
      <c r="B48" s="1687" t="s">
        <v>8627</v>
      </c>
      <c r="C48" s="1700" t="s">
        <v>5939</v>
      </c>
      <c r="D48" s="168" t="s">
        <v>5940</v>
      </c>
      <c r="E48" s="168" t="s">
        <v>5941</v>
      </c>
      <c r="F48" s="168" t="s">
        <v>5942</v>
      </c>
      <c r="G48" s="1697"/>
      <c r="H48" s="1697"/>
      <c r="I48" s="1698"/>
      <c r="J48" s="1691" t="e">
        <f>L48*#REF!</f>
        <v>#REF!</v>
      </c>
      <c r="K48" s="676"/>
      <c r="L48" s="1691" t="e">
        <f>M48*#REF!+2</f>
        <v>#REF!</v>
      </c>
      <c r="M48" s="1686">
        <v>15</v>
      </c>
    </row>
    <row r="49" spans="1:13">
      <c r="A49" s="638">
        <v>1</v>
      </c>
      <c r="B49" s="1681" t="s">
        <v>8627</v>
      </c>
      <c r="C49" s="1699" t="s">
        <v>5943</v>
      </c>
      <c r="D49" s="165" t="s">
        <v>6890</v>
      </c>
      <c r="E49" s="165" t="s">
        <v>5944</v>
      </c>
      <c r="F49" s="165" t="s">
        <v>6891</v>
      </c>
      <c r="G49" s="1696">
        <v>17</v>
      </c>
      <c r="H49" s="1696" t="s">
        <v>5945</v>
      </c>
      <c r="I49" s="1696">
        <v>200</v>
      </c>
      <c r="J49" s="1684" t="e">
        <f>L49*#REF!</f>
        <v>#REF!</v>
      </c>
      <c r="K49" s="1685" t="e">
        <f t="shared" si="1"/>
        <v>#REF!</v>
      </c>
      <c r="L49" s="1684" t="e">
        <f>M49*#REF!+2</f>
        <v>#REF!</v>
      </c>
      <c r="M49" s="1686">
        <v>148</v>
      </c>
    </row>
    <row r="50" spans="1:13">
      <c r="A50" s="638">
        <v>1</v>
      </c>
      <c r="B50" s="1687" t="s">
        <v>8627</v>
      </c>
      <c r="C50" s="1700" t="s">
        <v>5946</v>
      </c>
      <c r="D50" s="168" t="s">
        <v>5947</v>
      </c>
      <c r="E50" s="168" t="s">
        <v>5948</v>
      </c>
      <c r="F50" s="168" t="s">
        <v>5949</v>
      </c>
      <c r="G50" s="1697"/>
      <c r="H50" s="1697"/>
      <c r="I50" s="1698"/>
      <c r="J50" s="1691" t="e">
        <f>L50*#REF!</f>
        <v>#REF!</v>
      </c>
      <c r="K50" s="676"/>
      <c r="L50" s="1691" t="e">
        <f>M50*#REF!+2</f>
        <v>#REF!</v>
      </c>
      <c r="M50" s="1686">
        <v>15</v>
      </c>
    </row>
    <row r="51" spans="1:13">
      <c r="A51" s="638">
        <v>1</v>
      </c>
      <c r="B51" s="1681" t="s">
        <v>8627</v>
      </c>
      <c r="C51" s="1699" t="s">
        <v>5950</v>
      </c>
      <c r="D51" s="165" t="s">
        <v>9295</v>
      </c>
      <c r="E51" s="165" t="s">
        <v>9297</v>
      </c>
      <c r="F51" s="165" t="s">
        <v>9296</v>
      </c>
      <c r="G51" s="1696">
        <v>63</v>
      </c>
      <c r="H51" s="1696" t="s">
        <v>5951</v>
      </c>
      <c r="I51" s="1696">
        <v>150</v>
      </c>
      <c r="J51" s="1684" t="e">
        <f>L51*#REF!</f>
        <v>#REF!</v>
      </c>
      <c r="K51" s="1685" t="e">
        <f t="shared" si="1"/>
        <v>#REF!</v>
      </c>
      <c r="L51" s="1684" t="e">
        <f>M51*#REF!+2</f>
        <v>#REF!</v>
      </c>
      <c r="M51" s="1686">
        <v>50</v>
      </c>
    </row>
    <row r="52" spans="1:13">
      <c r="A52" s="638">
        <v>1</v>
      </c>
      <c r="B52" s="1687" t="s">
        <v>8627</v>
      </c>
      <c r="C52" s="1700" t="s">
        <v>5952</v>
      </c>
      <c r="D52" s="168" t="s">
        <v>5953</v>
      </c>
      <c r="E52" s="168" t="s">
        <v>5954</v>
      </c>
      <c r="F52" s="168" t="s">
        <v>5955</v>
      </c>
      <c r="G52" s="1697"/>
      <c r="H52" s="1697"/>
      <c r="I52" s="1698"/>
      <c r="J52" s="1691" t="e">
        <f>L52*#REF!</f>
        <v>#REF!</v>
      </c>
      <c r="K52" s="676"/>
      <c r="L52" s="1691" t="e">
        <f>M52*#REF!+2</f>
        <v>#REF!</v>
      </c>
      <c r="M52" s="1686">
        <v>15</v>
      </c>
    </row>
    <row r="53" spans="1:13">
      <c r="A53" s="638">
        <v>1</v>
      </c>
      <c r="B53" s="1681" t="s">
        <v>8627</v>
      </c>
      <c r="C53" s="1699" t="s">
        <v>5956</v>
      </c>
      <c r="D53" s="165" t="s">
        <v>9307</v>
      </c>
      <c r="E53" s="165" t="s">
        <v>5957</v>
      </c>
      <c r="F53" s="165" t="s">
        <v>9307</v>
      </c>
      <c r="G53" s="1696">
        <v>20</v>
      </c>
      <c r="H53" s="1696" t="s">
        <v>5958</v>
      </c>
      <c r="I53" s="1696">
        <v>150</v>
      </c>
      <c r="J53" s="1684" t="e">
        <f>L53*#REF!</f>
        <v>#REF!</v>
      </c>
      <c r="K53" s="1685" t="e">
        <f t="shared" si="1"/>
        <v>#REF!</v>
      </c>
      <c r="L53" s="1684" t="e">
        <f>M53*#REF!+2</f>
        <v>#REF!</v>
      </c>
      <c r="M53" s="1686">
        <v>50</v>
      </c>
    </row>
    <row r="54" spans="1:13">
      <c r="A54" s="638">
        <v>1</v>
      </c>
      <c r="B54" s="1687" t="s">
        <v>8627</v>
      </c>
      <c r="C54" s="1700" t="s">
        <v>5959</v>
      </c>
      <c r="D54" s="168" t="s">
        <v>5960</v>
      </c>
      <c r="E54" s="168" t="s">
        <v>5961</v>
      </c>
      <c r="F54" s="168" t="s">
        <v>5962</v>
      </c>
      <c r="G54" s="1697"/>
      <c r="H54" s="1697"/>
      <c r="I54" s="1698"/>
      <c r="J54" s="1691" t="e">
        <f>L54*#REF!</f>
        <v>#REF!</v>
      </c>
      <c r="K54" s="676"/>
      <c r="L54" s="1691" t="e">
        <f>M54*#REF!+2</f>
        <v>#REF!</v>
      </c>
      <c r="M54" s="1686">
        <v>15</v>
      </c>
    </row>
    <row r="55" spans="1:13">
      <c r="A55" s="638">
        <v>1</v>
      </c>
      <c r="B55" s="1681" t="s">
        <v>8627</v>
      </c>
      <c r="C55" s="1699" t="s">
        <v>5963</v>
      </c>
      <c r="D55" s="165" t="s">
        <v>8541</v>
      </c>
      <c r="E55" s="165" t="s">
        <v>5964</v>
      </c>
      <c r="F55" s="165" t="s">
        <v>8541</v>
      </c>
      <c r="G55" s="1696">
        <v>30</v>
      </c>
      <c r="H55" s="1696" t="s">
        <v>5965</v>
      </c>
      <c r="I55" s="1696">
        <v>150</v>
      </c>
      <c r="J55" s="1684" t="e">
        <f>L55*#REF!</f>
        <v>#REF!</v>
      </c>
      <c r="K55" s="1685" t="e">
        <f t="shared" si="1"/>
        <v>#REF!</v>
      </c>
      <c r="L55" s="1684" t="e">
        <f>M55*#REF!+2</f>
        <v>#REF!</v>
      </c>
      <c r="M55" s="1686">
        <v>50</v>
      </c>
    </row>
    <row r="56" spans="1:13">
      <c r="A56" s="638">
        <v>1</v>
      </c>
      <c r="B56" s="1687" t="s">
        <v>8627</v>
      </c>
      <c r="C56" s="1700" t="s">
        <v>5966</v>
      </c>
      <c r="D56" s="168" t="s">
        <v>5967</v>
      </c>
      <c r="E56" s="168" t="s">
        <v>5968</v>
      </c>
      <c r="F56" s="168" t="s">
        <v>5969</v>
      </c>
      <c r="G56" s="1697"/>
      <c r="H56" s="1697"/>
      <c r="I56" s="1698"/>
      <c r="J56" s="1691" t="e">
        <f>L56*#REF!</f>
        <v>#REF!</v>
      </c>
      <c r="K56" s="676"/>
      <c r="L56" s="1691" t="e">
        <f>M56*#REF!+2</f>
        <v>#REF!</v>
      </c>
      <c r="M56" s="1686">
        <v>15</v>
      </c>
    </row>
    <row r="57" spans="1:13">
      <c r="C57" s="1705"/>
      <c r="D57" s="155"/>
      <c r="E57" s="155"/>
      <c r="F57" s="155"/>
      <c r="G57" s="1703"/>
      <c r="H57" s="1703"/>
      <c r="I57" s="1704"/>
      <c r="M57" s="1686"/>
    </row>
    <row r="59" spans="1:13" ht="23.25">
      <c r="A59" s="89" t="s">
        <v>8692</v>
      </c>
      <c r="B59" s="2764" t="s">
        <v>9482</v>
      </c>
      <c r="C59" s="2764"/>
      <c r="D59" s="2764"/>
      <c r="E59" s="2764"/>
      <c r="F59" s="2764"/>
      <c r="G59" s="2764"/>
      <c r="H59" s="2764"/>
      <c r="I59" s="2764"/>
      <c r="J59" s="2764"/>
      <c r="K59" s="2764"/>
      <c r="L59" s="2764"/>
    </row>
    <row r="60" spans="1:13" ht="23.25" hidden="1">
      <c r="A60" s="89" t="s">
        <v>8690</v>
      </c>
      <c r="B60" s="2766" t="s">
        <v>6897</v>
      </c>
      <c r="C60" s="2766"/>
      <c r="D60" s="2766"/>
      <c r="E60" s="2766"/>
      <c r="F60" s="2766"/>
      <c r="G60" s="2766"/>
      <c r="H60" s="2766"/>
      <c r="I60" s="2766"/>
      <c r="J60" s="2766"/>
      <c r="K60" s="2766"/>
      <c r="L60" s="2766"/>
    </row>
    <row r="61" spans="1:13" ht="23.25" hidden="1">
      <c r="A61" s="89" t="s">
        <v>8690</v>
      </c>
      <c r="B61" s="2766" t="s">
        <v>5970</v>
      </c>
      <c r="C61" s="2766"/>
      <c r="D61" s="2766"/>
      <c r="E61" s="2766"/>
      <c r="F61" s="2766"/>
      <c r="G61" s="2766"/>
      <c r="H61" s="2766"/>
      <c r="I61" s="2766"/>
      <c r="J61" s="2766"/>
      <c r="K61" s="2766"/>
      <c r="L61" s="2766"/>
    </row>
    <row r="62" spans="1:13">
      <c r="A62" s="638">
        <v>1</v>
      </c>
      <c r="B62" s="1681" t="s">
        <v>8627</v>
      </c>
      <c r="C62" s="1699" t="s">
        <v>5971</v>
      </c>
      <c r="D62" s="1693" t="s">
        <v>6900</v>
      </c>
      <c r="E62" s="1693" t="s">
        <v>5972</v>
      </c>
      <c r="F62" s="1693" t="s">
        <v>6797</v>
      </c>
      <c r="G62" s="1696">
        <v>20</v>
      </c>
      <c r="H62" s="1696" t="s">
        <v>9336</v>
      </c>
      <c r="I62" s="1696">
        <v>100</v>
      </c>
      <c r="J62" s="1684" t="e">
        <f>L62*#REF!</f>
        <v>#REF!</v>
      </c>
      <c r="K62" s="1685" t="e">
        <f>J62/I62</f>
        <v>#REF!</v>
      </c>
      <c r="L62" s="1684" t="e">
        <f>M62*#REF!+2</f>
        <v>#REF!</v>
      </c>
      <c r="M62" s="1686">
        <v>50</v>
      </c>
    </row>
    <row r="63" spans="1:13">
      <c r="A63" s="638">
        <v>1</v>
      </c>
      <c r="B63" s="1687" t="s">
        <v>8627</v>
      </c>
      <c r="C63" s="1700" t="s">
        <v>5973</v>
      </c>
      <c r="D63" s="1695" t="s">
        <v>5974</v>
      </c>
      <c r="E63" s="1695" t="s">
        <v>5975</v>
      </c>
      <c r="F63" s="1695" t="s">
        <v>5976</v>
      </c>
      <c r="G63" s="1697"/>
      <c r="H63" s="1697"/>
      <c r="I63" s="1698"/>
      <c r="J63" s="1691" t="e">
        <f>L63*#REF!</f>
        <v>#REF!</v>
      </c>
      <c r="K63" s="676"/>
      <c r="L63" s="1691" t="e">
        <f>M63*#REF!+2</f>
        <v>#REF!</v>
      </c>
      <c r="M63" s="1686">
        <v>16</v>
      </c>
    </row>
    <row r="64" spans="1:13">
      <c r="A64" s="638">
        <v>1</v>
      </c>
      <c r="B64" s="1681" t="s">
        <v>8627</v>
      </c>
      <c r="C64" s="1699" t="s">
        <v>5977</v>
      </c>
      <c r="D64" s="165" t="s">
        <v>6902</v>
      </c>
      <c r="E64" s="165" t="s">
        <v>5978</v>
      </c>
      <c r="F64" s="165" t="s">
        <v>6903</v>
      </c>
      <c r="G64" s="1696">
        <v>10</v>
      </c>
      <c r="H64" s="1696" t="s">
        <v>5979</v>
      </c>
      <c r="I64" s="1696">
        <v>200</v>
      </c>
      <c r="J64" s="1684" t="e">
        <f>L64*#REF!</f>
        <v>#REF!</v>
      </c>
      <c r="K64" s="1685" t="e">
        <f>J64/I64</f>
        <v>#REF!</v>
      </c>
      <c r="L64" s="1684" t="e">
        <f>M64*#REF!+2</f>
        <v>#REF!</v>
      </c>
      <c r="M64" s="1686">
        <v>53</v>
      </c>
    </row>
    <row r="65" spans="1:13">
      <c r="A65" s="638">
        <v>1</v>
      </c>
      <c r="B65" s="1687" t="s">
        <v>8627</v>
      </c>
      <c r="C65" s="1700" t="s">
        <v>5980</v>
      </c>
      <c r="D65" s="168" t="s">
        <v>5981</v>
      </c>
      <c r="E65" s="168" t="s">
        <v>5982</v>
      </c>
      <c r="F65" s="168" t="s">
        <v>5983</v>
      </c>
      <c r="G65" s="1697"/>
      <c r="H65" s="1697"/>
      <c r="I65" s="1698"/>
      <c r="J65" s="1691" t="e">
        <f>L65*#REF!</f>
        <v>#REF!</v>
      </c>
      <c r="K65" s="676"/>
      <c r="L65" s="1691" t="e">
        <f>M65*#REF!+2</f>
        <v>#REF!</v>
      </c>
      <c r="M65" s="1686">
        <v>15</v>
      </c>
    </row>
    <row r="66" spans="1:13">
      <c r="A66" s="638">
        <v>1</v>
      </c>
      <c r="B66" s="1681" t="s">
        <v>8627</v>
      </c>
      <c r="C66" s="1682" t="s">
        <v>5984</v>
      </c>
      <c r="D66" s="165" t="s">
        <v>5985</v>
      </c>
      <c r="E66" s="165" t="s">
        <v>5986</v>
      </c>
      <c r="F66" s="165" t="s">
        <v>5985</v>
      </c>
      <c r="G66" s="1683"/>
      <c r="H66" s="1683"/>
      <c r="I66" s="1683">
        <v>50</v>
      </c>
      <c r="J66" s="1684" t="e">
        <f>L66*#REF!</f>
        <v>#REF!</v>
      </c>
      <c r="K66" s="1685" t="e">
        <f>J66/I66</f>
        <v>#REF!</v>
      </c>
      <c r="L66" s="1684" t="e">
        <f>M66*#REF!+2</f>
        <v>#REF!</v>
      </c>
      <c r="M66" s="1686">
        <v>90</v>
      </c>
    </row>
    <row r="67" spans="1:13">
      <c r="A67" s="638">
        <v>1</v>
      </c>
      <c r="B67" s="1687" t="s">
        <v>8627</v>
      </c>
      <c r="C67" s="1688" t="s">
        <v>5987</v>
      </c>
      <c r="D67" s="168" t="s">
        <v>5988</v>
      </c>
      <c r="E67" s="168" t="s">
        <v>5989</v>
      </c>
      <c r="F67" s="168" t="s">
        <v>5990</v>
      </c>
      <c r="G67" s="1689"/>
      <c r="H67" s="1689"/>
      <c r="I67" s="1690"/>
      <c r="J67" s="1691" t="e">
        <f>L67*#REF!</f>
        <v>#REF!</v>
      </c>
      <c r="K67" s="676"/>
      <c r="L67" s="1691" t="e">
        <f>M67*#REF!+2</f>
        <v>#REF!</v>
      </c>
      <c r="M67" s="1686">
        <v>20</v>
      </c>
    </row>
    <row r="68" spans="1:13">
      <c r="A68" s="638">
        <v>1</v>
      </c>
      <c r="B68" s="1681" t="s">
        <v>8627</v>
      </c>
      <c r="C68" s="1682" t="s">
        <v>5991</v>
      </c>
      <c r="D68" s="165" t="s">
        <v>6911</v>
      </c>
      <c r="E68" s="165" t="s">
        <v>5992</v>
      </c>
      <c r="F68" s="165" t="s">
        <v>5993</v>
      </c>
      <c r="G68" s="1683">
        <v>30</v>
      </c>
      <c r="H68" s="1683" t="s">
        <v>9299</v>
      </c>
      <c r="I68" s="1683">
        <v>100</v>
      </c>
      <c r="J68" s="1684" t="e">
        <f>L68*#REF!</f>
        <v>#REF!</v>
      </c>
      <c r="K68" s="1685" t="e">
        <f>J68/I68</f>
        <v>#REF!</v>
      </c>
      <c r="L68" s="1684" t="e">
        <f>M68*#REF!+2</f>
        <v>#REF!</v>
      </c>
      <c r="M68" s="1686">
        <v>148</v>
      </c>
    </row>
    <row r="69" spans="1:13">
      <c r="A69" s="638">
        <v>1</v>
      </c>
      <c r="B69" s="1687" t="s">
        <v>8627</v>
      </c>
      <c r="C69" s="1688" t="s">
        <v>5994</v>
      </c>
      <c r="D69" s="168" t="s">
        <v>5995</v>
      </c>
      <c r="E69" s="168" t="s">
        <v>5996</v>
      </c>
      <c r="F69" s="168" t="s">
        <v>5997</v>
      </c>
      <c r="G69" s="1689"/>
      <c r="H69" s="1689"/>
      <c r="I69" s="1690"/>
      <c r="J69" s="1691" t="e">
        <f>L69*#REF!</f>
        <v>#REF!</v>
      </c>
      <c r="K69" s="676"/>
      <c r="L69" s="1691" t="e">
        <f>M69*#REF!+2</f>
        <v>#REF!</v>
      </c>
      <c r="M69" s="1686">
        <v>19</v>
      </c>
    </row>
    <row r="70" spans="1:13">
      <c r="A70" s="638">
        <v>1</v>
      </c>
      <c r="B70" s="1681" t="s">
        <v>8627</v>
      </c>
      <c r="C70" s="1682" t="s">
        <v>5998</v>
      </c>
      <c r="D70" s="165" t="s">
        <v>6913</v>
      </c>
      <c r="E70" s="165" t="s">
        <v>5999</v>
      </c>
      <c r="F70" s="165" t="s">
        <v>6000</v>
      </c>
      <c r="G70" s="1683">
        <v>15</v>
      </c>
      <c r="H70" s="1683" t="s">
        <v>6001</v>
      </c>
      <c r="I70" s="1683">
        <v>100</v>
      </c>
      <c r="J70" s="1684" t="e">
        <f>L70*#REF!</f>
        <v>#REF!</v>
      </c>
      <c r="K70" s="1685" t="e">
        <f>J70/I70</f>
        <v>#REF!</v>
      </c>
      <c r="L70" s="1684" t="e">
        <f>M70*#REF!+2</f>
        <v>#REF!</v>
      </c>
      <c r="M70" s="1686">
        <v>148</v>
      </c>
    </row>
    <row r="71" spans="1:13">
      <c r="A71" s="638">
        <v>1</v>
      </c>
      <c r="B71" s="1687" t="s">
        <v>8627</v>
      </c>
      <c r="C71" s="1688" t="s">
        <v>6002</v>
      </c>
      <c r="D71" s="168" t="s">
        <v>6003</v>
      </c>
      <c r="E71" s="168" t="s">
        <v>6004</v>
      </c>
      <c r="F71" s="168" t="s">
        <v>6005</v>
      </c>
      <c r="G71" s="1689"/>
      <c r="H71" s="1689"/>
      <c r="I71" s="1690"/>
      <c r="J71" s="1691" t="e">
        <f>L71*#REF!</f>
        <v>#REF!</v>
      </c>
      <c r="K71" s="676"/>
      <c r="L71" s="1691" t="e">
        <f>M71*#REF!+2</f>
        <v>#REF!</v>
      </c>
      <c r="M71" s="1686">
        <v>195</v>
      </c>
    </row>
    <row r="72" spans="1:13">
      <c r="A72" s="638">
        <v>1</v>
      </c>
      <c r="B72" s="1681" t="s">
        <v>8627</v>
      </c>
      <c r="C72" s="1682" t="s">
        <v>6006</v>
      </c>
      <c r="D72" s="165" t="s">
        <v>6007</v>
      </c>
      <c r="E72" s="165" t="s">
        <v>6008</v>
      </c>
      <c r="F72" s="165" t="s">
        <v>6009</v>
      </c>
      <c r="G72" s="1683"/>
      <c r="H72" s="1683"/>
      <c r="I72" s="1683">
        <v>100</v>
      </c>
      <c r="J72" s="1684" t="e">
        <f>L72*#REF!</f>
        <v>#REF!</v>
      </c>
      <c r="K72" s="1685" t="e">
        <f>J72/I72</f>
        <v>#REF!</v>
      </c>
      <c r="L72" s="1684" t="e">
        <f>M72*#REF!+2</f>
        <v>#REF!</v>
      </c>
      <c r="M72" s="1686">
        <v>110</v>
      </c>
    </row>
    <row r="73" spans="1:13">
      <c r="A73" s="638">
        <v>1</v>
      </c>
      <c r="B73" s="1687" t="s">
        <v>8627</v>
      </c>
      <c r="C73" s="1688" t="s">
        <v>6010</v>
      </c>
      <c r="D73" s="168" t="s">
        <v>6011</v>
      </c>
      <c r="E73" s="168" t="s">
        <v>6012</v>
      </c>
      <c r="F73" s="168" t="s">
        <v>6013</v>
      </c>
      <c r="G73" s="1689"/>
      <c r="H73" s="1689"/>
      <c r="I73" s="1690"/>
      <c r="J73" s="1691" t="e">
        <f>L73*#REF!</f>
        <v>#REF!</v>
      </c>
      <c r="K73" s="676"/>
      <c r="L73" s="1691" t="e">
        <f>M73*#REF!+2</f>
        <v>#REF!</v>
      </c>
      <c r="M73" s="1686">
        <v>20</v>
      </c>
    </row>
    <row r="74" spans="1:13">
      <c r="A74" s="638">
        <v>1</v>
      </c>
      <c r="B74" s="1681" t="s">
        <v>8627</v>
      </c>
      <c r="C74" s="1682" t="s">
        <v>6014</v>
      </c>
      <c r="D74" s="165" t="s">
        <v>6915</v>
      </c>
      <c r="E74" s="165" t="s">
        <v>6015</v>
      </c>
      <c r="F74" s="165" t="s">
        <v>6016</v>
      </c>
      <c r="G74" s="1683"/>
      <c r="H74" s="1683"/>
      <c r="I74" s="1683">
        <v>100</v>
      </c>
      <c r="J74" s="1684" t="e">
        <f>L74*#REF!</f>
        <v>#REF!</v>
      </c>
      <c r="K74" s="1685" t="e">
        <f>J74/I74</f>
        <v>#REF!</v>
      </c>
      <c r="L74" s="1684" t="e">
        <f>M74*#REF!+2</f>
        <v>#REF!</v>
      </c>
      <c r="M74" s="1686">
        <v>110</v>
      </c>
    </row>
    <row r="75" spans="1:13">
      <c r="A75" s="638">
        <v>1</v>
      </c>
      <c r="B75" s="1687" t="s">
        <v>8627</v>
      </c>
      <c r="C75" s="1688" t="s">
        <v>6017</v>
      </c>
      <c r="D75" s="168" t="s">
        <v>6018</v>
      </c>
      <c r="E75" s="168" t="s">
        <v>6019</v>
      </c>
      <c r="F75" s="168" t="s">
        <v>6020</v>
      </c>
      <c r="G75" s="1689"/>
      <c r="H75" s="1689"/>
      <c r="I75" s="1690"/>
      <c r="J75" s="1691" t="e">
        <f>L75*#REF!</f>
        <v>#REF!</v>
      </c>
      <c r="K75" s="676"/>
      <c r="L75" s="1691" t="e">
        <f>M75*#REF!+2</f>
        <v>#REF!</v>
      </c>
      <c r="M75" s="1686">
        <v>20</v>
      </c>
    </row>
    <row r="76" spans="1:13">
      <c r="A76" s="638">
        <v>1</v>
      </c>
      <c r="B76" s="1681" t="s">
        <v>8627</v>
      </c>
      <c r="C76" s="1682" t="s">
        <v>6021</v>
      </c>
      <c r="D76" s="165" t="s">
        <v>6022</v>
      </c>
      <c r="E76" s="165" t="s">
        <v>6023</v>
      </c>
      <c r="F76" s="165" t="s">
        <v>6024</v>
      </c>
      <c r="G76" s="1683"/>
      <c r="H76" s="1683"/>
      <c r="I76" s="1683">
        <v>100</v>
      </c>
      <c r="J76" s="1684" t="e">
        <f>L76*#REF!</f>
        <v>#REF!</v>
      </c>
      <c r="K76" s="1685" t="e">
        <f>J76/I76</f>
        <v>#REF!</v>
      </c>
      <c r="L76" s="1684" t="e">
        <f>M76*#REF!+2</f>
        <v>#REF!</v>
      </c>
      <c r="M76" s="1686">
        <v>110</v>
      </c>
    </row>
    <row r="77" spans="1:13">
      <c r="A77" s="638">
        <v>1</v>
      </c>
      <c r="B77" s="1687" t="s">
        <v>8627</v>
      </c>
      <c r="C77" s="1688" t="s">
        <v>6025</v>
      </c>
      <c r="D77" s="168" t="s">
        <v>6026</v>
      </c>
      <c r="E77" s="168" t="s">
        <v>6027</v>
      </c>
      <c r="F77" s="168" t="s">
        <v>6028</v>
      </c>
      <c r="G77" s="1689"/>
      <c r="H77" s="1689"/>
      <c r="I77" s="1690"/>
      <c r="J77" s="1691" t="e">
        <f>L77*#REF!</f>
        <v>#REF!</v>
      </c>
      <c r="K77" s="676"/>
      <c r="L77" s="1691" t="e">
        <f>M77*#REF!+2</f>
        <v>#REF!</v>
      </c>
      <c r="M77" s="1686">
        <v>20</v>
      </c>
    </row>
    <row r="78" spans="1:13">
      <c r="A78" s="638">
        <v>1</v>
      </c>
      <c r="B78" s="1681" t="s">
        <v>8627</v>
      </c>
      <c r="C78" s="1682" t="s">
        <v>6029</v>
      </c>
      <c r="D78" s="165" t="s">
        <v>8721</v>
      </c>
      <c r="E78" s="165" t="s">
        <v>6030</v>
      </c>
      <c r="F78" s="165" t="s">
        <v>6031</v>
      </c>
      <c r="G78" s="1683">
        <v>30</v>
      </c>
      <c r="H78" s="1683" t="s">
        <v>9675</v>
      </c>
      <c r="I78" s="1683">
        <v>100</v>
      </c>
      <c r="J78" s="1684" t="e">
        <f>L78*#REF!</f>
        <v>#REF!</v>
      </c>
      <c r="K78" s="1685" t="e">
        <f>J78/I78</f>
        <v>#REF!</v>
      </c>
      <c r="L78" s="1684" t="e">
        <f>M78*#REF!+2</f>
        <v>#REF!</v>
      </c>
      <c r="M78" s="1686">
        <v>50</v>
      </c>
    </row>
    <row r="79" spans="1:13">
      <c r="A79" s="638">
        <v>1</v>
      </c>
      <c r="B79" s="1687" t="s">
        <v>8627</v>
      </c>
      <c r="C79" s="1688" t="s">
        <v>6032</v>
      </c>
      <c r="D79" s="168" t="s">
        <v>6033</v>
      </c>
      <c r="E79" s="168" t="s">
        <v>6034</v>
      </c>
      <c r="F79" s="168" t="s">
        <v>6035</v>
      </c>
      <c r="G79" s="1689"/>
      <c r="H79" s="1689"/>
      <c r="I79" s="1690"/>
      <c r="J79" s="1691" t="e">
        <f>L79*#REF!</f>
        <v>#REF!</v>
      </c>
      <c r="K79" s="676"/>
      <c r="L79" s="1691" t="e">
        <f>M79*#REF!+2</f>
        <v>#REF!</v>
      </c>
      <c r="M79" s="1686">
        <v>16</v>
      </c>
    </row>
    <row r="80" spans="1:13">
      <c r="A80" s="638">
        <v>1</v>
      </c>
      <c r="B80" s="1681" t="s">
        <v>8627</v>
      </c>
      <c r="C80" s="1682" t="s">
        <v>6036</v>
      </c>
      <c r="D80" s="165" t="s">
        <v>6922</v>
      </c>
      <c r="E80" s="165" t="s">
        <v>6923</v>
      </c>
      <c r="F80" s="165" t="s">
        <v>6924</v>
      </c>
      <c r="G80" s="1683">
        <v>13</v>
      </c>
      <c r="H80" s="1683" t="s">
        <v>6927</v>
      </c>
      <c r="I80" s="1683">
        <v>200</v>
      </c>
      <c r="J80" s="1684" t="e">
        <f>L80*#REF!</f>
        <v>#REF!</v>
      </c>
      <c r="K80" s="1685" t="e">
        <f>J80/I80</f>
        <v>#REF!</v>
      </c>
      <c r="L80" s="1684" t="e">
        <f>M80*#REF!+2</f>
        <v>#REF!</v>
      </c>
      <c r="M80" s="1686">
        <v>53</v>
      </c>
    </row>
    <row r="81" spans="1:13">
      <c r="A81" s="638">
        <v>1</v>
      </c>
      <c r="B81" s="1687" t="s">
        <v>8627</v>
      </c>
      <c r="C81" s="1688" t="s">
        <v>6037</v>
      </c>
      <c r="D81" s="168" t="s">
        <v>6038</v>
      </c>
      <c r="E81" s="168" t="s">
        <v>6039</v>
      </c>
      <c r="F81" s="168" t="s">
        <v>6040</v>
      </c>
      <c r="G81" s="1689"/>
      <c r="H81" s="1689"/>
      <c r="I81" s="1690"/>
      <c r="J81" s="1691" t="e">
        <f>L81*#REF!</f>
        <v>#REF!</v>
      </c>
      <c r="K81" s="676"/>
      <c r="L81" s="1691" t="e">
        <f>M81*#REF!+2</f>
        <v>#REF!</v>
      </c>
      <c r="M81" s="1686">
        <v>15</v>
      </c>
    </row>
    <row r="82" spans="1:13">
      <c r="A82" s="638">
        <v>1</v>
      </c>
      <c r="B82" s="1681" t="s">
        <v>8627</v>
      </c>
      <c r="C82" s="1682" t="s">
        <v>6041</v>
      </c>
      <c r="D82" s="165" t="s">
        <v>6042</v>
      </c>
      <c r="E82" s="165" t="s">
        <v>6043</v>
      </c>
      <c r="F82" s="165" t="s">
        <v>6044</v>
      </c>
      <c r="G82" s="1683"/>
      <c r="H82" s="1683"/>
      <c r="I82" s="1683">
        <v>50</v>
      </c>
      <c r="J82" s="1684" t="e">
        <f>L82*#REF!</f>
        <v>#REF!</v>
      </c>
      <c r="K82" s="1685" t="e">
        <f>J82/I82</f>
        <v>#REF!</v>
      </c>
      <c r="L82" s="1684" t="e">
        <f>M82*#REF!+2</f>
        <v>#REF!</v>
      </c>
      <c r="M82" s="1686">
        <v>90</v>
      </c>
    </row>
    <row r="83" spans="1:13">
      <c r="A83" s="638">
        <v>1</v>
      </c>
      <c r="B83" s="1687" t="s">
        <v>8627</v>
      </c>
      <c r="C83" s="1688" t="s">
        <v>6045</v>
      </c>
      <c r="D83" s="168" t="s">
        <v>6046</v>
      </c>
      <c r="E83" s="168" t="s">
        <v>6047</v>
      </c>
      <c r="F83" s="168" t="s">
        <v>6048</v>
      </c>
      <c r="G83" s="1689"/>
      <c r="H83" s="1689"/>
      <c r="I83" s="1690"/>
      <c r="J83" s="1691" t="e">
        <f>L83*#REF!</f>
        <v>#REF!</v>
      </c>
      <c r="K83" s="676"/>
      <c r="L83" s="1691" t="e">
        <f>M83*#REF!+2</f>
        <v>#REF!</v>
      </c>
      <c r="M83" s="1686">
        <v>20</v>
      </c>
    </row>
    <row r="86" spans="1:13" ht="23.25">
      <c r="A86" s="89" t="s">
        <v>8692</v>
      </c>
      <c r="B86" s="2764" t="s">
        <v>6049</v>
      </c>
      <c r="C86" s="2764"/>
      <c r="D86" s="2764"/>
      <c r="E86" s="2764"/>
      <c r="F86" s="2764"/>
      <c r="G86" s="2764"/>
      <c r="H86" s="2764"/>
      <c r="I86" s="2764"/>
      <c r="J86" s="2764"/>
      <c r="K86" s="2764"/>
      <c r="L86" s="2764"/>
      <c r="M86" s="1686"/>
    </row>
    <row r="87" spans="1:13" ht="23.25" hidden="1">
      <c r="A87" s="89" t="s">
        <v>8690</v>
      </c>
      <c r="B87" s="2766" t="s">
        <v>6050</v>
      </c>
      <c r="C87" s="2766"/>
      <c r="D87" s="2766"/>
      <c r="E87" s="2766"/>
      <c r="F87" s="2766"/>
      <c r="G87" s="2766"/>
      <c r="H87" s="2766"/>
      <c r="I87" s="2766"/>
      <c r="J87" s="2766"/>
      <c r="K87" s="2766"/>
      <c r="L87" s="2766"/>
      <c r="M87" s="1686"/>
    </row>
    <row r="88" spans="1:13" ht="23.25" hidden="1">
      <c r="A88" s="89" t="s">
        <v>8690</v>
      </c>
      <c r="B88" s="2766" t="s">
        <v>6051</v>
      </c>
      <c r="C88" s="2766"/>
      <c r="D88" s="2766"/>
      <c r="E88" s="2766"/>
      <c r="F88" s="2766"/>
      <c r="G88" s="2766"/>
      <c r="H88" s="2766"/>
      <c r="I88" s="2766"/>
      <c r="J88" s="2766"/>
      <c r="K88" s="2766"/>
      <c r="L88" s="2766"/>
      <c r="M88" s="1686"/>
    </row>
    <row r="89" spans="1:13">
      <c r="A89" s="638">
        <v>1</v>
      </c>
      <c r="B89" s="1681" t="s">
        <v>8627</v>
      </c>
      <c r="C89" s="1682" t="s">
        <v>6052</v>
      </c>
      <c r="D89" s="165" t="s">
        <v>6053</v>
      </c>
      <c r="E89" s="165" t="s">
        <v>6054</v>
      </c>
      <c r="F89" s="165" t="s">
        <v>6055</v>
      </c>
      <c r="G89" s="1683"/>
      <c r="H89" s="1683"/>
      <c r="I89" s="1683">
        <v>100</v>
      </c>
      <c r="J89" s="1684" t="e">
        <f>L89*#REF!</f>
        <v>#REF!</v>
      </c>
      <c r="K89" s="1685" t="e">
        <f>J89/I89</f>
        <v>#REF!</v>
      </c>
      <c r="L89" s="1684" t="e">
        <f>M89*#REF!+2</f>
        <v>#REF!</v>
      </c>
      <c r="M89" s="1686">
        <v>60</v>
      </c>
    </row>
    <row r="90" spans="1:13">
      <c r="A90" s="638">
        <v>1</v>
      </c>
      <c r="B90" s="1687" t="s">
        <v>8627</v>
      </c>
      <c r="C90" s="1688" t="s">
        <v>6056</v>
      </c>
      <c r="D90" s="168" t="s">
        <v>6057</v>
      </c>
      <c r="E90" s="168" t="s">
        <v>6058</v>
      </c>
      <c r="F90" s="168" t="s">
        <v>6059</v>
      </c>
      <c r="G90" s="1689"/>
      <c r="H90" s="1689"/>
      <c r="I90" s="1690"/>
      <c r="J90" s="1691" t="e">
        <f>L90*#REF!</f>
        <v>#REF!</v>
      </c>
      <c r="K90" s="676"/>
      <c r="L90" s="1691" t="e">
        <f>M90*#REF!+2</f>
        <v>#REF!</v>
      </c>
      <c r="M90" s="1686">
        <v>15</v>
      </c>
    </row>
    <row r="91" spans="1:13">
      <c r="A91" s="638">
        <v>1</v>
      </c>
      <c r="B91" s="1681" t="s">
        <v>8627</v>
      </c>
      <c r="C91" s="1682" t="s">
        <v>6060</v>
      </c>
      <c r="D91" s="165" t="s">
        <v>6061</v>
      </c>
      <c r="E91" s="165" t="s">
        <v>6062</v>
      </c>
      <c r="F91" s="165" t="s">
        <v>6063</v>
      </c>
      <c r="G91" s="1683"/>
      <c r="H91" s="1683"/>
      <c r="I91" s="1683">
        <v>100</v>
      </c>
      <c r="J91" s="1684" t="e">
        <f>L91*#REF!</f>
        <v>#REF!</v>
      </c>
      <c r="K91" s="1685" t="e">
        <f>J91/I91</f>
        <v>#REF!</v>
      </c>
      <c r="L91" s="1684" t="e">
        <f>M91*#REF!+2</f>
        <v>#REF!</v>
      </c>
      <c r="M91" s="1686">
        <v>60</v>
      </c>
    </row>
    <row r="92" spans="1:13">
      <c r="A92" s="638">
        <v>1</v>
      </c>
      <c r="B92" s="1687" t="s">
        <v>8627</v>
      </c>
      <c r="C92" s="1688" t="s">
        <v>6064</v>
      </c>
      <c r="D92" s="168" t="s">
        <v>6065</v>
      </c>
      <c r="E92" s="168" t="s">
        <v>6066</v>
      </c>
      <c r="F92" s="168" t="s">
        <v>6067</v>
      </c>
      <c r="G92" s="1689"/>
      <c r="H92" s="1689"/>
      <c r="I92" s="1690"/>
      <c r="J92" s="1691" t="e">
        <f>L92*#REF!</f>
        <v>#REF!</v>
      </c>
      <c r="K92" s="676"/>
      <c r="L92" s="1691" t="e">
        <f>M92*#REF!+2</f>
        <v>#REF!</v>
      </c>
      <c r="M92" s="1686">
        <v>15</v>
      </c>
    </row>
    <row r="93" spans="1:13">
      <c r="C93" s="1705"/>
      <c r="D93" s="1702"/>
      <c r="E93" s="1702"/>
      <c r="F93" s="1702"/>
      <c r="G93" s="1703"/>
      <c r="H93" s="1703"/>
      <c r="I93" s="1703"/>
      <c r="M93" s="1686"/>
    </row>
    <row r="95" spans="1:13" ht="23.25">
      <c r="A95" s="89" t="s">
        <v>8692</v>
      </c>
      <c r="B95" s="2764" t="s">
        <v>6068</v>
      </c>
      <c r="C95" s="2764"/>
      <c r="D95" s="2764"/>
      <c r="E95" s="2764"/>
      <c r="F95" s="2764"/>
      <c r="G95" s="2764"/>
      <c r="H95" s="2764"/>
      <c r="I95" s="2764"/>
      <c r="J95" s="2764"/>
      <c r="K95" s="2764"/>
      <c r="L95" s="2764"/>
      <c r="M95" s="1686"/>
    </row>
    <row r="96" spans="1:13" ht="23.25" hidden="1">
      <c r="A96" s="89" t="s">
        <v>8690</v>
      </c>
      <c r="B96" s="2766" t="s">
        <v>6069</v>
      </c>
      <c r="C96" s="2766"/>
      <c r="D96" s="2766"/>
      <c r="E96" s="2766"/>
      <c r="F96" s="2766"/>
      <c r="G96" s="2766"/>
      <c r="H96" s="2766"/>
      <c r="I96" s="2766"/>
      <c r="J96" s="2766"/>
      <c r="K96" s="2766"/>
      <c r="L96" s="2766"/>
      <c r="M96" s="1686"/>
    </row>
    <row r="97" spans="1:13" ht="23.25" hidden="1">
      <c r="A97" s="89" t="s">
        <v>8690</v>
      </c>
      <c r="B97" s="2766" t="s">
        <v>6070</v>
      </c>
      <c r="C97" s="2766"/>
      <c r="D97" s="2766"/>
      <c r="E97" s="2766"/>
      <c r="F97" s="2766"/>
      <c r="G97" s="2766"/>
      <c r="H97" s="2766"/>
      <c r="I97" s="2766"/>
      <c r="J97" s="2766"/>
      <c r="K97" s="2766"/>
      <c r="L97" s="2766"/>
      <c r="M97" s="1686"/>
    </row>
    <row r="98" spans="1:13">
      <c r="A98" s="638">
        <v>1</v>
      </c>
      <c r="B98" s="1681" t="s">
        <v>8627</v>
      </c>
      <c r="C98" s="1682" t="s">
        <v>6071</v>
      </c>
      <c r="D98" s="165" t="s">
        <v>6072</v>
      </c>
      <c r="E98" s="165" t="s">
        <v>6073</v>
      </c>
      <c r="F98" s="165" t="s">
        <v>6074</v>
      </c>
      <c r="G98" s="1683"/>
      <c r="H98" s="1683"/>
      <c r="I98" s="1683">
        <v>100</v>
      </c>
      <c r="J98" s="1684" t="e">
        <f>L98*#REF!</f>
        <v>#REF!</v>
      </c>
      <c r="K98" s="1685" t="e">
        <f>J98/I98</f>
        <v>#REF!</v>
      </c>
      <c r="L98" s="1684" t="e">
        <f>M98*#REF!+2</f>
        <v>#REF!</v>
      </c>
      <c r="M98" s="1686">
        <v>65</v>
      </c>
    </row>
    <row r="99" spans="1:13">
      <c r="A99" s="638">
        <v>1</v>
      </c>
      <c r="B99" s="1687" t="s">
        <v>8627</v>
      </c>
      <c r="C99" s="1688" t="s">
        <v>6075</v>
      </c>
      <c r="D99" s="168" t="s">
        <v>6076</v>
      </c>
      <c r="E99" s="168" t="s">
        <v>6077</v>
      </c>
      <c r="F99" s="168" t="s">
        <v>6078</v>
      </c>
      <c r="G99" s="1689"/>
      <c r="H99" s="1689"/>
      <c r="I99" s="1690"/>
      <c r="J99" s="1691" t="e">
        <f>L99*#REF!</f>
        <v>#REF!</v>
      </c>
      <c r="K99" s="676"/>
      <c r="L99" s="1691" t="e">
        <f>M99*#REF!+2</f>
        <v>#REF!</v>
      </c>
      <c r="M99" s="1686">
        <v>20</v>
      </c>
    </row>
    <row r="100" spans="1:13">
      <c r="A100" s="638">
        <v>1</v>
      </c>
      <c r="B100" s="1681" t="s">
        <v>8627</v>
      </c>
      <c r="C100" s="1682" t="s">
        <v>6079</v>
      </c>
      <c r="D100" s="165" t="s">
        <v>6080</v>
      </c>
      <c r="E100" s="165" t="s">
        <v>6081</v>
      </c>
      <c r="F100" s="165" t="s">
        <v>6080</v>
      </c>
      <c r="G100" s="1683"/>
      <c r="H100" s="1683"/>
      <c r="I100" s="1683">
        <v>100</v>
      </c>
      <c r="J100" s="1684" t="e">
        <f>L100*#REF!</f>
        <v>#REF!</v>
      </c>
      <c r="K100" s="1685" t="e">
        <f>J100/I100</f>
        <v>#REF!</v>
      </c>
      <c r="L100" s="1684" t="e">
        <f>M100*#REF!+2</f>
        <v>#REF!</v>
      </c>
      <c r="M100" s="1686">
        <v>60</v>
      </c>
    </row>
    <row r="101" spans="1:13">
      <c r="A101" s="638">
        <v>1</v>
      </c>
      <c r="B101" s="1687" t="s">
        <v>8627</v>
      </c>
      <c r="C101" s="1688" t="s">
        <v>6082</v>
      </c>
      <c r="D101" s="168" t="s">
        <v>6083</v>
      </c>
      <c r="E101" s="168" t="s">
        <v>6084</v>
      </c>
      <c r="F101" s="168" t="s">
        <v>6085</v>
      </c>
      <c r="G101" s="1689"/>
      <c r="H101" s="1689"/>
      <c r="I101" s="1690"/>
      <c r="J101" s="1691" t="e">
        <f>L101*#REF!</f>
        <v>#REF!</v>
      </c>
      <c r="K101" s="676"/>
      <c r="L101" s="1691" t="e">
        <f>M101*#REF!+2</f>
        <v>#REF!</v>
      </c>
      <c r="M101" s="1686">
        <v>20</v>
      </c>
    </row>
    <row r="102" spans="1:13" hidden="1">
      <c r="A102" s="638">
        <v>0</v>
      </c>
      <c r="B102" s="1681" t="s">
        <v>8627</v>
      </c>
      <c r="C102" s="1682" t="s">
        <v>6086</v>
      </c>
      <c r="D102" s="165" t="s">
        <v>6087</v>
      </c>
      <c r="E102" s="165" t="s">
        <v>6088</v>
      </c>
      <c r="F102" s="165" t="s">
        <v>6089</v>
      </c>
      <c r="G102" s="1683"/>
      <c r="H102" s="1683"/>
      <c r="I102" s="1683"/>
      <c r="J102" s="1684" t="e">
        <f>L102*#REF!</f>
        <v>#REF!</v>
      </c>
      <c r="K102" s="1685" t="e">
        <f>J102/I102</f>
        <v>#REF!</v>
      </c>
      <c r="L102" s="634" t="e">
        <f>M102*#REF!+2</f>
        <v>#REF!</v>
      </c>
      <c r="M102" s="1686"/>
    </row>
    <row r="103" spans="1:13" hidden="1">
      <c r="A103" s="638">
        <v>0</v>
      </c>
      <c r="B103" s="1687" t="s">
        <v>8627</v>
      </c>
      <c r="C103" s="1688" t="s">
        <v>6090</v>
      </c>
      <c r="D103" s="168" t="s">
        <v>6091</v>
      </c>
      <c r="E103" s="168" t="s">
        <v>6092</v>
      </c>
      <c r="F103" s="168" t="s">
        <v>6093</v>
      </c>
      <c r="G103" s="1689"/>
      <c r="H103" s="1689"/>
      <c r="I103" s="1690"/>
      <c r="J103" s="1691" t="e">
        <f>L103*#REF!</f>
        <v>#REF!</v>
      </c>
      <c r="K103" s="676"/>
      <c r="L103" s="1706" t="e">
        <f>M103*#REF!+2</f>
        <v>#REF!</v>
      </c>
      <c r="M103" s="1686"/>
    </row>
    <row r="104" spans="1:13">
      <c r="C104" s="1705"/>
      <c r="D104" s="1702"/>
      <c r="E104" s="1702"/>
      <c r="F104" s="1702"/>
      <c r="G104" s="1703"/>
      <c r="H104" s="1703"/>
      <c r="I104" s="1703"/>
      <c r="M104" s="1686"/>
    </row>
    <row r="106" spans="1:13" ht="23.25">
      <c r="A106" s="89" t="s">
        <v>8692</v>
      </c>
      <c r="B106" s="2764" t="s">
        <v>9483</v>
      </c>
      <c r="C106" s="2764"/>
      <c r="D106" s="2764"/>
      <c r="E106" s="2764"/>
      <c r="F106" s="2764"/>
      <c r="G106" s="2764"/>
      <c r="H106" s="2764"/>
      <c r="I106" s="2764"/>
      <c r="J106" s="2764"/>
      <c r="K106" s="2764"/>
      <c r="L106" s="2764"/>
      <c r="M106" s="1686"/>
    </row>
    <row r="107" spans="1:13" ht="23.25" hidden="1">
      <c r="A107" s="89" t="s">
        <v>8690</v>
      </c>
      <c r="B107" s="2766" t="s">
        <v>9073</v>
      </c>
      <c r="C107" s="2766"/>
      <c r="D107" s="2766"/>
      <c r="E107" s="2766"/>
      <c r="F107" s="2766"/>
      <c r="G107" s="2766"/>
      <c r="H107" s="2766"/>
      <c r="I107" s="2766"/>
      <c r="J107" s="2766"/>
      <c r="K107" s="2766"/>
      <c r="L107" s="2766"/>
      <c r="M107" s="1686"/>
    </row>
    <row r="108" spans="1:13" ht="23.25" hidden="1">
      <c r="A108" s="89" t="s">
        <v>8690</v>
      </c>
      <c r="B108" s="2766" t="s">
        <v>6094</v>
      </c>
      <c r="C108" s="2766"/>
      <c r="D108" s="2766"/>
      <c r="E108" s="2766"/>
      <c r="F108" s="2766"/>
      <c r="G108" s="2766"/>
      <c r="H108" s="2766"/>
      <c r="I108" s="2766"/>
      <c r="J108" s="2766"/>
      <c r="K108" s="2766"/>
      <c r="L108" s="2766"/>
      <c r="M108" s="1686"/>
    </row>
    <row r="109" spans="1:13">
      <c r="A109" s="638">
        <v>1</v>
      </c>
      <c r="B109" s="1681" t="s">
        <v>8627</v>
      </c>
      <c r="C109" s="1699" t="s">
        <v>6095</v>
      </c>
      <c r="D109" s="165" t="s">
        <v>6096</v>
      </c>
      <c r="E109" s="165" t="s">
        <v>6097</v>
      </c>
      <c r="F109" s="165" t="s">
        <v>6381</v>
      </c>
      <c r="G109" s="1696">
        <v>26</v>
      </c>
      <c r="H109" s="1696" t="s">
        <v>6098</v>
      </c>
      <c r="I109" s="1696">
        <v>100</v>
      </c>
      <c r="J109" s="1684" t="e">
        <f>L109*#REF!</f>
        <v>#REF!</v>
      </c>
      <c r="K109" s="1685" t="e">
        <f>J109/I109</f>
        <v>#REF!</v>
      </c>
      <c r="L109" s="1684" t="e">
        <f>M109*#REF!+2</f>
        <v>#REF!</v>
      </c>
      <c r="M109" s="1686">
        <v>130</v>
      </c>
    </row>
    <row r="110" spans="1:13">
      <c r="A110" s="638">
        <v>1</v>
      </c>
      <c r="B110" s="1687" t="s">
        <v>8627</v>
      </c>
      <c r="C110" s="1700" t="s">
        <v>6099</v>
      </c>
      <c r="D110" s="168" t="s">
        <v>6100</v>
      </c>
      <c r="E110" s="168" t="s">
        <v>6101</v>
      </c>
      <c r="F110" s="168" t="s">
        <v>6102</v>
      </c>
      <c r="G110" s="1697"/>
      <c r="H110" s="1697"/>
      <c r="I110" s="1698"/>
      <c r="J110" s="1691" t="e">
        <f>L110*#REF!</f>
        <v>#REF!</v>
      </c>
      <c r="K110" s="676"/>
      <c r="L110" s="1691" t="e">
        <f>M110*#REF!+2</f>
        <v>#REF!</v>
      </c>
      <c r="M110" s="1686">
        <v>16</v>
      </c>
    </row>
    <row r="111" spans="1:13">
      <c r="A111" s="638">
        <v>1</v>
      </c>
      <c r="B111" s="1681" t="s">
        <v>8627</v>
      </c>
      <c r="C111" s="1699" t="s">
        <v>6103</v>
      </c>
      <c r="D111" s="165" t="s">
        <v>6104</v>
      </c>
      <c r="E111" s="165" t="s">
        <v>6105</v>
      </c>
      <c r="F111" s="165" t="s">
        <v>6106</v>
      </c>
      <c r="G111" s="1696">
        <v>26</v>
      </c>
      <c r="H111" s="1696" t="s">
        <v>8530</v>
      </c>
      <c r="I111" s="1696">
        <v>100</v>
      </c>
      <c r="J111" s="1684" t="e">
        <f>L111*#REF!</f>
        <v>#REF!</v>
      </c>
      <c r="K111" s="1685" t="e">
        <f>J111/I111</f>
        <v>#REF!</v>
      </c>
      <c r="L111" s="1684" t="e">
        <f>M111*#REF!+2</f>
        <v>#REF!</v>
      </c>
      <c r="M111" s="1686">
        <v>130</v>
      </c>
    </row>
    <row r="112" spans="1:13">
      <c r="A112" s="638">
        <v>1</v>
      </c>
      <c r="B112" s="1687" t="s">
        <v>8627</v>
      </c>
      <c r="C112" s="1700" t="s">
        <v>6107</v>
      </c>
      <c r="D112" s="168" t="s">
        <v>6108</v>
      </c>
      <c r="E112" s="168" t="s">
        <v>6109</v>
      </c>
      <c r="F112" s="168" t="s">
        <v>6110</v>
      </c>
      <c r="G112" s="1697"/>
      <c r="H112" s="1697"/>
      <c r="I112" s="1698"/>
      <c r="J112" s="1691" t="e">
        <f>L112*#REF!</f>
        <v>#REF!</v>
      </c>
      <c r="K112" s="676"/>
      <c r="L112" s="1691" t="e">
        <f>M112*#REF!+2</f>
        <v>#REF!</v>
      </c>
      <c r="M112" s="1686">
        <v>16</v>
      </c>
    </row>
    <row r="113" spans="1:13">
      <c r="A113" s="638">
        <v>1</v>
      </c>
      <c r="B113" s="1681" t="s">
        <v>8627</v>
      </c>
      <c r="C113" s="1699" t="s">
        <v>6111</v>
      </c>
      <c r="D113" s="165" t="s">
        <v>6112</v>
      </c>
      <c r="E113" s="165" t="s">
        <v>6113</v>
      </c>
      <c r="F113" s="165" t="s">
        <v>6114</v>
      </c>
      <c r="G113" s="1696">
        <v>28</v>
      </c>
      <c r="H113" s="1696" t="s">
        <v>6115</v>
      </c>
      <c r="I113" s="1696">
        <v>100</v>
      </c>
      <c r="J113" s="1684" t="e">
        <f>L113*#REF!</f>
        <v>#REF!</v>
      </c>
      <c r="K113" s="1685" t="e">
        <f>J113/I113</f>
        <v>#REF!</v>
      </c>
      <c r="L113" s="1684" t="e">
        <f>M113*#REF!+2</f>
        <v>#REF!</v>
      </c>
      <c r="M113" s="1686">
        <v>53</v>
      </c>
    </row>
    <row r="114" spans="1:13">
      <c r="A114" s="638">
        <v>1</v>
      </c>
      <c r="B114" s="1687" t="s">
        <v>8627</v>
      </c>
      <c r="C114" s="1700" t="s">
        <v>6116</v>
      </c>
      <c r="D114" s="168" t="s">
        <v>6117</v>
      </c>
      <c r="E114" s="168" t="s">
        <v>6118</v>
      </c>
      <c r="F114" s="168" t="s">
        <v>6119</v>
      </c>
      <c r="G114" s="1697"/>
      <c r="H114" s="1697"/>
      <c r="I114" s="1698"/>
      <c r="J114" s="1691" t="e">
        <f>L114*#REF!</f>
        <v>#REF!</v>
      </c>
      <c r="K114" s="676"/>
      <c r="L114" s="1691" t="e">
        <f>M114*#REF!+2</f>
        <v>#REF!</v>
      </c>
      <c r="M114" s="1686">
        <v>32</v>
      </c>
    </row>
    <row r="115" spans="1:13">
      <c r="A115" s="638">
        <v>1</v>
      </c>
      <c r="B115" s="1681" t="s">
        <v>8627</v>
      </c>
      <c r="C115" s="1699" t="s">
        <v>6120</v>
      </c>
      <c r="D115" s="1693" t="s">
        <v>6121</v>
      </c>
      <c r="E115" s="1693" t="s">
        <v>6122</v>
      </c>
      <c r="F115" s="1693" t="s">
        <v>6123</v>
      </c>
      <c r="G115" s="1696">
        <v>26</v>
      </c>
      <c r="H115" s="1696" t="s">
        <v>6124</v>
      </c>
      <c r="I115" s="1696">
        <v>100</v>
      </c>
      <c r="J115" s="1684" t="e">
        <f>L115*#REF!</f>
        <v>#REF!</v>
      </c>
      <c r="K115" s="1685" t="e">
        <f>J115/I115</f>
        <v>#REF!</v>
      </c>
      <c r="L115" s="1684" t="e">
        <f>M115*#REF!+2</f>
        <v>#REF!</v>
      </c>
      <c r="M115" s="1686">
        <v>53</v>
      </c>
    </row>
    <row r="116" spans="1:13">
      <c r="A116" s="638">
        <v>1</v>
      </c>
      <c r="B116" s="1687" t="s">
        <v>8627</v>
      </c>
      <c r="C116" s="1700" t="s">
        <v>6125</v>
      </c>
      <c r="D116" s="1695" t="s">
        <v>6126</v>
      </c>
      <c r="E116" s="1695" t="s">
        <v>6127</v>
      </c>
      <c r="F116" s="1695" t="s">
        <v>6128</v>
      </c>
      <c r="G116" s="1697"/>
      <c r="H116" s="1697"/>
      <c r="I116" s="1698"/>
      <c r="J116" s="1691" t="e">
        <f>L116*#REF!</f>
        <v>#REF!</v>
      </c>
      <c r="K116" s="676"/>
      <c r="L116" s="1691" t="e">
        <f>M116*#REF!+2</f>
        <v>#REF!</v>
      </c>
      <c r="M116" s="1686">
        <v>32</v>
      </c>
    </row>
    <row r="117" spans="1:13">
      <c r="A117" s="638">
        <v>1</v>
      </c>
      <c r="B117" s="1681" t="s">
        <v>8627</v>
      </c>
      <c r="C117" s="1682" t="s">
        <v>6129</v>
      </c>
      <c r="D117" s="165" t="s">
        <v>6572</v>
      </c>
      <c r="E117" s="165" t="s">
        <v>6130</v>
      </c>
      <c r="F117" s="165" t="s">
        <v>6574</v>
      </c>
      <c r="G117" s="1683"/>
      <c r="H117" s="1683"/>
      <c r="I117" s="1683">
        <v>200</v>
      </c>
      <c r="J117" s="1684" t="e">
        <f>L117*#REF!</f>
        <v>#REF!</v>
      </c>
      <c r="K117" s="1685" t="e">
        <f>J117/I117</f>
        <v>#REF!</v>
      </c>
      <c r="L117" s="1684" t="e">
        <f>M117*#REF!+2</f>
        <v>#REF!</v>
      </c>
      <c r="M117" s="1686">
        <v>50</v>
      </c>
    </row>
    <row r="118" spans="1:13">
      <c r="A118" s="638">
        <v>1</v>
      </c>
      <c r="B118" s="1687" t="s">
        <v>8627</v>
      </c>
      <c r="C118" s="1688" t="s">
        <v>6131</v>
      </c>
      <c r="D118" s="168" t="s">
        <v>6132</v>
      </c>
      <c r="E118" s="168" t="s">
        <v>6133</v>
      </c>
      <c r="F118" s="168" t="s">
        <v>6134</v>
      </c>
      <c r="G118" s="1689"/>
      <c r="H118" s="1689"/>
      <c r="I118" s="1690"/>
      <c r="J118" s="1691" t="e">
        <f>L118*#REF!</f>
        <v>#REF!</v>
      </c>
      <c r="K118" s="676"/>
      <c r="L118" s="1691" t="e">
        <f>M118*#REF!+2</f>
        <v>#REF!</v>
      </c>
      <c r="M118" s="1686">
        <v>15</v>
      </c>
    </row>
    <row r="119" spans="1:13">
      <c r="C119" s="1707"/>
      <c r="D119" s="1702"/>
      <c r="E119" s="1702"/>
      <c r="F119" s="1702"/>
      <c r="G119" s="1708"/>
      <c r="H119" s="1708"/>
      <c r="I119" s="1708"/>
      <c r="M119" s="1686"/>
    </row>
    <row r="121" spans="1:13" ht="23.25">
      <c r="A121" s="89" t="s">
        <v>8692</v>
      </c>
      <c r="B121" s="2764" t="s">
        <v>6135</v>
      </c>
      <c r="C121" s="2764"/>
      <c r="D121" s="2764"/>
      <c r="E121" s="2764"/>
      <c r="F121" s="2764"/>
      <c r="G121" s="2764"/>
      <c r="H121" s="2764"/>
      <c r="I121" s="2764"/>
      <c r="J121" s="2764"/>
      <c r="K121" s="2764"/>
      <c r="L121" s="2764"/>
    </row>
    <row r="122" spans="1:13" ht="23.25" hidden="1">
      <c r="A122" s="89" t="s">
        <v>8690</v>
      </c>
      <c r="B122" s="2766" t="s">
        <v>6136</v>
      </c>
      <c r="C122" s="2766"/>
      <c r="D122" s="2766"/>
      <c r="E122" s="2766"/>
      <c r="F122" s="2766"/>
      <c r="G122" s="2766"/>
      <c r="H122" s="2766"/>
      <c r="I122" s="2766"/>
      <c r="J122" s="2766"/>
      <c r="K122" s="2766"/>
      <c r="L122" s="2766"/>
    </row>
    <row r="123" spans="1:13" ht="23.25" hidden="1">
      <c r="A123" s="89" t="s">
        <v>8690</v>
      </c>
      <c r="B123" s="2766" t="s">
        <v>6137</v>
      </c>
      <c r="C123" s="2766"/>
      <c r="D123" s="2766"/>
      <c r="E123" s="2766"/>
      <c r="F123" s="2766"/>
      <c r="G123" s="2766"/>
      <c r="H123" s="2766"/>
      <c r="I123" s="2766"/>
      <c r="J123" s="2766"/>
      <c r="K123" s="2766"/>
      <c r="L123" s="2766"/>
    </row>
    <row r="124" spans="1:13">
      <c r="A124" s="638">
        <v>1</v>
      </c>
      <c r="B124" s="1681" t="s">
        <v>8627</v>
      </c>
      <c r="C124" s="1682" t="s">
        <v>6138</v>
      </c>
      <c r="D124" s="165" t="s">
        <v>6139</v>
      </c>
      <c r="E124" s="165" t="s">
        <v>6140</v>
      </c>
      <c r="F124" s="165" t="s">
        <v>6141</v>
      </c>
      <c r="G124" s="1683"/>
      <c r="H124" s="1683"/>
      <c r="I124" s="1683">
        <v>100</v>
      </c>
      <c r="J124" s="1684" t="e">
        <f>L124*#REF!</f>
        <v>#REF!</v>
      </c>
      <c r="K124" s="1685" t="e">
        <f>J124/I124</f>
        <v>#REF!</v>
      </c>
      <c r="L124" s="1684" t="e">
        <f>M124*#REF!+2</f>
        <v>#REF!</v>
      </c>
      <c r="M124" s="1686">
        <v>60</v>
      </c>
    </row>
    <row r="125" spans="1:13">
      <c r="A125" s="638">
        <v>1</v>
      </c>
      <c r="B125" s="1687" t="s">
        <v>8627</v>
      </c>
      <c r="C125" s="1688" t="s">
        <v>6142</v>
      </c>
      <c r="D125" s="168" t="s">
        <v>6143</v>
      </c>
      <c r="E125" s="168" t="s">
        <v>6144</v>
      </c>
      <c r="F125" s="168" t="s">
        <v>6145</v>
      </c>
      <c r="G125" s="1689"/>
      <c r="H125" s="1689"/>
      <c r="I125" s="1690"/>
      <c r="J125" s="1691" t="e">
        <f>L125*#REF!</f>
        <v>#REF!</v>
      </c>
      <c r="K125" s="676"/>
      <c r="L125" s="1691" t="e">
        <f>M125*#REF!+2</f>
        <v>#REF!</v>
      </c>
      <c r="M125" s="1686">
        <v>15</v>
      </c>
    </row>
    <row r="126" spans="1:13">
      <c r="A126" s="638">
        <v>1</v>
      </c>
      <c r="B126" s="1681" t="s">
        <v>8627</v>
      </c>
      <c r="C126" s="1699" t="s">
        <v>6146</v>
      </c>
      <c r="D126" s="165" t="s">
        <v>9292</v>
      </c>
      <c r="E126" s="165" t="s">
        <v>6147</v>
      </c>
      <c r="F126" s="165" t="s">
        <v>9293</v>
      </c>
      <c r="G126" s="1696">
        <v>30</v>
      </c>
      <c r="H126" s="1696" t="s">
        <v>6148</v>
      </c>
      <c r="I126" s="1696">
        <v>100</v>
      </c>
      <c r="J126" s="1684" t="e">
        <f>L126*#REF!</f>
        <v>#REF!</v>
      </c>
      <c r="K126" s="1685" t="e">
        <f>J126/I126</f>
        <v>#REF!</v>
      </c>
      <c r="L126" s="1684" t="e">
        <f>M126*#REF!+2</f>
        <v>#REF!</v>
      </c>
      <c r="M126" s="1686">
        <v>55</v>
      </c>
    </row>
    <row r="127" spans="1:13">
      <c r="A127" s="638">
        <v>1</v>
      </c>
      <c r="B127" s="1687" t="s">
        <v>8627</v>
      </c>
      <c r="C127" s="1700" t="s">
        <v>6149</v>
      </c>
      <c r="D127" s="168" t="s">
        <v>6150</v>
      </c>
      <c r="E127" s="168" t="s">
        <v>6151</v>
      </c>
      <c r="F127" s="168" t="s">
        <v>6152</v>
      </c>
      <c r="G127" s="1697"/>
      <c r="H127" s="1697"/>
      <c r="I127" s="1698"/>
      <c r="J127" s="1691" t="e">
        <f>L127*#REF!</f>
        <v>#REF!</v>
      </c>
      <c r="K127" s="676"/>
      <c r="L127" s="1691" t="e">
        <f>M127*#REF!+2</f>
        <v>#REF!</v>
      </c>
      <c r="M127" s="1686">
        <v>15</v>
      </c>
    </row>
    <row r="128" spans="1:13">
      <c r="A128" s="638">
        <v>1</v>
      </c>
      <c r="B128" s="1681" t="s">
        <v>8627</v>
      </c>
      <c r="C128" s="1699" t="s">
        <v>6153</v>
      </c>
      <c r="D128" s="165" t="s">
        <v>8525</v>
      </c>
      <c r="E128" s="165" t="s">
        <v>6154</v>
      </c>
      <c r="F128" s="165" t="s">
        <v>8527</v>
      </c>
      <c r="G128" s="1696">
        <v>30</v>
      </c>
      <c r="H128" s="1696" t="s">
        <v>6155</v>
      </c>
      <c r="I128" s="1696">
        <v>100</v>
      </c>
      <c r="J128" s="1684" t="e">
        <f>L128*#REF!</f>
        <v>#REF!</v>
      </c>
      <c r="K128" s="1685" t="e">
        <f>J128/I128</f>
        <v>#REF!</v>
      </c>
      <c r="L128" s="1684" t="e">
        <f>M128*#REF!+2</f>
        <v>#REF!</v>
      </c>
      <c r="M128" s="1686">
        <v>55</v>
      </c>
    </row>
    <row r="129" spans="1:13">
      <c r="A129" s="638">
        <v>1</v>
      </c>
      <c r="B129" s="1687" t="s">
        <v>8627</v>
      </c>
      <c r="C129" s="1700" t="s">
        <v>6156</v>
      </c>
      <c r="D129" s="168" t="s">
        <v>6157</v>
      </c>
      <c r="E129" s="168" t="s">
        <v>6158</v>
      </c>
      <c r="F129" s="168" t="s">
        <v>6159</v>
      </c>
      <c r="G129" s="1697"/>
      <c r="H129" s="1697"/>
      <c r="I129" s="1698"/>
      <c r="J129" s="1691" t="e">
        <f>L129*#REF!</f>
        <v>#REF!</v>
      </c>
      <c r="K129" s="676"/>
      <c r="L129" s="1691" t="e">
        <f>M129*#REF!+2</f>
        <v>#REF!</v>
      </c>
      <c r="M129" s="1686">
        <v>20</v>
      </c>
    </row>
    <row r="130" spans="1:13">
      <c r="A130" s="638">
        <v>1</v>
      </c>
      <c r="B130" s="1681" t="s">
        <v>8627</v>
      </c>
      <c r="C130" s="1699" t="s">
        <v>6160</v>
      </c>
      <c r="D130" s="165" t="s">
        <v>8523</v>
      </c>
      <c r="E130" s="184" t="s">
        <v>8524</v>
      </c>
      <c r="F130" s="184" t="s">
        <v>6161</v>
      </c>
      <c r="G130" s="1709">
        <v>30</v>
      </c>
      <c r="H130" s="1709"/>
      <c r="I130" s="1696">
        <v>100</v>
      </c>
      <c r="J130" s="1684" t="e">
        <f>L130*#REF!</f>
        <v>#REF!</v>
      </c>
      <c r="K130" s="1685" t="e">
        <f>J130/I130</f>
        <v>#REF!</v>
      </c>
      <c r="L130" s="1684" t="e">
        <f>M130*#REF!+2</f>
        <v>#REF!</v>
      </c>
      <c r="M130" s="1686">
        <v>60</v>
      </c>
    </row>
    <row r="131" spans="1:13">
      <c r="A131" s="638">
        <v>1</v>
      </c>
      <c r="B131" s="1687" t="s">
        <v>8627</v>
      </c>
      <c r="C131" s="1700" t="s">
        <v>6162</v>
      </c>
      <c r="D131" s="168" t="s">
        <v>6163</v>
      </c>
      <c r="E131" s="184" t="s">
        <v>6164</v>
      </c>
      <c r="F131" s="184" t="s">
        <v>6165</v>
      </c>
      <c r="G131" s="1709"/>
      <c r="H131" s="1709"/>
      <c r="I131" s="1698"/>
      <c r="J131" s="1691" t="e">
        <f>L131*#REF!</f>
        <v>#REF!</v>
      </c>
      <c r="K131" s="676"/>
      <c r="L131" s="1691" t="e">
        <f>M131*#REF!+2</f>
        <v>#REF!</v>
      </c>
      <c r="M131" s="1686">
        <v>15</v>
      </c>
    </row>
    <row r="132" spans="1:13">
      <c r="A132" s="638">
        <v>1</v>
      </c>
      <c r="B132" s="1681" t="s">
        <v>8627</v>
      </c>
      <c r="C132" s="1682" t="s">
        <v>6166</v>
      </c>
      <c r="D132" s="165" t="s">
        <v>5590</v>
      </c>
      <c r="E132" s="165" t="s">
        <v>6167</v>
      </c>
      <c r="F132" s="165" t="s">
        <v>5591</v>
      </c>
      <c r="G132" s="1683"/>
      <c r="H132" s="1683"/>
      <c r="I132" s="1683">
        <v>100</v>
      </c>
      <c r="J132" s="1684" t="e">
        <f>L132*#REF!</f>
        <v>#REF!</v>
      </c>
      <c r="K132" s="1685" t="e">
        <f>J132/I132</f>
        <v>#REF!</v>
      </c>
      <c r="L132" s="1684" t="e">
        <f>M132*#REF!+2</f>
        <v>#REF!</v>
      </c>
      <c r="M132" s="1686">
        <v>55</v>
      </c>
    </row>
    <row r="133" spans="1:13">
      <c r="A133" s="638">
        <v>1</v>
      </c>
      <c r="B133" s="1687" t="s">
        <v>8627</v>
      </c>
      <c r="C133" s="1688" t="s">
        <v>6168</v>
      </c>
      <c r="D133" s="168" t="s">
        <v>6169</v>
      </c>
      <c r="E133" s="168" t="s">
        <v>6170</v>
      </c>
      <c r="F133" s="168" t="s">
        <v>6171</v>
      </c>
      <c r="G133" s="1689"/>
      <c r="H133" s="1689"/>
      <c r="I133" s="1690"/>
      <c r="J133" s="1691" t="e">
        <f>L133*#REF!</f>
        <v>#REF!</v>
      </c>
      <c r="K133" s="676"/>
      <c r="L133" s="1691" t="e">
        <f>M133*#REF!+2</f>
        <v>#REF!</v>
      </c>
      <c r="M133" s="1686">
        <v>15</v>
      </c>
    </row>
    <row r="134" spans="1:13">
      <c r="A134" s="638">
        <v>1</v>
      </c>
      <c r="B134" s="1681" t="s">
        <v>8627</v>
      </c>
      <c r="C134" s="1682" t="s">
        <v>6172</v>
      </c>
      <c r="D134" s="165" t="s">
        <v>5592</v>
      </c>
      <c r="E134" s="165" t="s">
        <v>6173</v>
      </c>
      <c r="F134" s="165" t="s">
        <v>5593</v>
      </c>
      <c r="G134" s="1683"/>
      <c r="H134" s="1683"/>
      <c r="I134" s="1683">
        <v>100</v>
      </c>
      <c r="J134" s="1684" t="e">
        <f>L134*#REF!</f>
        <v>#REF!</v>
      </c>
      <c r="K134" s="1685" t="e">
        <f>J134/I134</f>
        <v>#REF!</v>
      </c>
      <c r="L134" s="1684" t="e">
        <f>M134*#REF!+2</f>
        <v>#REF!</v>
      </c>
      <c r="M134" s="1686">
        <v>55</v>
      </c>
    </row>
    <row r="135" spans="1:13">
      <c r="A135" s="638">
        <v>1</v>
      </c>
      <c r="B135" s="1687" t="s">
        <v>8627</v>
      </c>
      <c r="C135" s="1688" t="s">
        <v>6174</v>
      </c>
      <c r="D135" s="168" t="s">
        <v>6175</v>
      </c>
      <c r="E135" s="168" t="s">
        <v>6176</v>
      </c>
      <c r="F135" s="168" t="s">
        <v>6177</v>
      </c>
      <c r="G135" s="1689"/>
      <c r="H135" s="1689"/>
      <c r="I135" s="1690"/>
      <c r="J135" s="1691" t="e">
        <f>L135*#REF!</f>
        <v>#REF!</v>
      </c>
      <c r="K135" s="676"/>
      <c r="L135" s="1691" t="e">
        <f>M135*#REF!+2</f>
        <v>#REF!</v>
      </c>
      <c r="M135" s="1686">
        <v>15</v>
      </c>
    </row>
    <row r="136" spans="1:13">
      <c r="A136" s="638">
        <v>1</v>
      </c>
      <c r="B136" s="1681" t="s">
        <v>8627</v>
      </c>
      <c r="C136" s="1682" t="s">
        <v>6178</v>
      </c>
      <c r="D136" s="165" t="s">
        <v>6179</v>
      </c>
      <c r="E136" s="165" t="s">
        <v>6180</v>
      </c>
      <c r="F136" s="165" t="s">
        <v>6181</v>
      </c>
      <c r="G136" s="1683"/>
      <c r="H136" s="1683"/>
      <c r="I136" s="1683">
        <v>100</v>
      </c>
      <c r="J136" s="1684" t="e">
        <f>L136*#REF!</f>
        <v>#REF!</v>
      </c>
      <c r="K136" s="1685" t="e">
        <f>J136/I136</f>
        <v>#REF!</v>
      </c>
      <c r="L136" s="1684" t="e">
        <f>M136*#REF!+2</f>
        <v>#REF!</v>
      </c>
      <c r="M136" s="1686">
        <v>55</v>
      </c>
    </row>
    <row r="137" spans="1:13">
      <c r="A137" s="638">
        <v>1</v>
      </c>
      <c r="B137" s="1687" t="s">
        <v>8627</v>
      </c>
      <c r="C137" s="1688" t="s">
        <v>6182</v>
      </c>
      <c r="D137" s="168" t="s">
        <v>6183</v>
      </c>
      <c r="E137" s="168" t="s">
        <v>6184</v>
      </c>
      <c r="F137" s="168" t="s">
        <v>6185</v>
      </c>
      <c r="G137" s="1689"/>
      <c r="H137" s="1689"/>
      <c r="I137" s="1690"/>
      <c r="J137" s="1691" t="e">
        <f>L137*#REF!</f>
        <v>#REF!</v>
      </c>
      <c r="K137" s="676"/>
      <c r="L137" s="1691" t="e">
        <f>M137*#REF!+2</f>
        <v>#REF!</v>
      </c>
      <c r="M137" s="1686">
        <v>15</v>
      </c>
    </row>
    <row r="138" spans="1:13">
      <c r="A138" s="638">
        <v>1</v>
      </c>
      <c r="B138" s="1681" t="s">
        <v>8627</v>
      </c>
      <c r="C138" s="1699" t="s">
        <v>6186</v>
      </c>
      <c r="D138" s="165" t="s">
        <v>8528</v>
      </c>
      <c r="E138" s="165" t="s">
        <v>6187</v>
      </c>
      <c r="F138" s="165" t="s">
        <v>8528</v>
      </c>
      <c r="G138" s="1696">
        <v>30</v>
      </c>
      <c r="H138" s="1696" t="s">
        <v>6188</v>
      </c>
      <c r="I138" s="1696">
        <v>100</v>
      </c>
      <c r="J138" s="1684" t="e">
        <f>L138*#REF!</f>
        <v>#REF!</v>
      </c>
      <c r="K138" s="1685" t="e">
        <f>J138/I138</f>
        <v>#REF!</v>
      </c>
      <c r="L138" s="1684" t="e">
        <f>M138*#REF!+2</f>
        <v>#REF!</v>
      </c>
      <c r="M138" s="1686">
        <v>55</v>
      </c>
    </row>
    <row r="139" spans="1:13">
      <c r="A139" s="638">
        <v>1</v>
      </c>
      <c r="B139" s="1687" t="s">
        <v>8627</v>
      </c>
      <c r="C139" s="1700" t="s">
        <v>6189</v>
      </c>
      <c r="D139" s="168" t="s">
        <v>6190</v>
      </c>
      <c r="E139" s="168" t="s">
        <v>6191</v>
      </c>
      <c r="F139" s="168" t="s">
        <v>6192</v>
      </c>
      <c r="G139" s="1697"/>
      <c r="H139" s="1697"/>
      <c r="I139" s="1698"/>
      <c r="J139" s="1691" t="e">
        <f>L139*#REF!</f>
        <v>#REF!</v>
      </c>
      <c r="K139" s="676"/>
      <c r="L139" s="1691" t="e">
        <f>M139*#REF!+2</f>
        <v>#REF!</v>
      </c>
      <c r="M139" s="1686">
        <v>20</v>
      </c>
    </row>
    <row r="140" spans="1:13">
      <c r="A140" s="638">
        <v>1</v>
      </c>
      <c r="B140" s="1681" t="s">
        <v>8627</v>
      </c>
      <c r="C140" s="1699" t="s">
        <v>6193</v>
      </c>
      <c r="D140" s="165" t="s">
        <v>8532</v>
      </c>
      <c r="E140" s="165" t="s">
        <v>6194</v>
      </c>
      <c r="F140" s="165" t="s">
        <v>8532</v>
      </c>
      <c r="G140" s="1696">
        <v>45</v>
      </c>
      <c r="H140" s="1696" t="s">
        <v>6195</v>
      </c>
      <c r="I140" s="1696">
        <v>100</v>
      </c>
      <c r="J140" s="1684" t="e">
        <f>L140*#REF!</f>
        <v>#REF!</v>
      </c>
      <c r="K140" s="1685" t="e">
        <f>J140/I140</f>
        <v>#REF!</v>
      </c>
      <c r="L140" s="1684" t="e">
        <f>M140*#REF!+2</f>
        <v>#REF!</v>
      </c>
      <c r="M140" s="1686">
        <v>55</v>
      </c>
    </row>
    <row r="141" spans="1:13">
      <c r="A141" s="638">
        <v>1</v>
      </c>
      <c r="B141" s="1687" t="s">
        <v>8627</v>
      </c>
      <c r="C141" s="1700" t="s">
        <v>6196</v>
      </c>
      <c r="D141" s="168" t="s">
        <v>6197</v>
      </c>
      <c r="E141" s="168" t="s">
        <v>6198</v>
      </c>
      <c r="F141" s="168" t="s">
        <v>6199</v>
      </c>
      <c r="G141" s="1697"/>
      <c r="H141" s="1697"/>
      <c r="I141" s="1698"/>
      <c r="J141" s="1691" t="e">
        <f>L141*#REF!</f>
        <v>#REF!</v>
      </c>
      <c r="K141" s="676"/>
      <c r="L141" s="1691" t="e">
        <f>M141*#REF!+2</f>
        <v>#REF!</v>
      </c>
      <c r="M141" s="1686">
        <v>32</v>
      </c>
    </row>
    <row r="142" spans="1:13">
      <c r="A142" s="638">
        <v>1</v>
      </c>
      <c r="B142" s="1681" t="s">
        <v>8627</v>
      </c>
      <c r="C142" s="1682" t="s">
        <v>6200</v>
      </c>
      <c r="D142" s="165" t="s">
        <v>6201</v>
      </c>
      <c r="E142" s="165" t="s">
        <v>6202</v>
      </c>
      <c r="F142" s="165" t="s">
        <v>6203</v>
      </c>
      <c r="G142" s="1683"/>
      <c r="H142" s="1683"/>
      <c r="I142" s="1683">
        <v>100</v>
      </c>
      <c r="J142" s="1684" t="e">
        <f>L142*#REF!</f>
        <v>#REF!</v>
      </c>
      <c r="K142" s="1685" t="e">
        <f>J142/I142</f>
        <v>#REF!</v>
      </c>
      <c r="L142" s="1684" t="e">
        <f>M142*#REF!+2</f>
        <v>#REF!</v>
      </c>
      <c r="M142" s="1686">
        <v>55</v>
      </c>
    </row>
    <row r="143" spans="1:13">
      <c r="A143" s="638">
        <v>1</v>
      </c>
      <c r="B143" s="1687" t="s">
        <v>8627</v>
      </c>
      <c r="C143" s="1688" t="s">
        <v>6204</v>
      </c>
      <c r="D143" s="168" t="s">
        <v>4441</v>
      </c>
      <c r="E143" s="168" t="s">
        <v>4442</v>
      </c>
      <c r="F143" s="168" t="s">
        <v>4432</v>
      </c>
      <c r="G143" s="1689"/>
      <c r="H143" s="1689"/>
      <c r="I143" s="1690"/>
      <c r="J143" s="1691" t="e">
        <f>L143*#REF!</f>
        <v>#REF!</v>
      </c>
      <c r="K143" s="676"/>
      <c r="L143" s="1691" t="e">
        <f>M143*#REF!+2</f>
        <v>#REF!</v>
      </c>
      <c r="M143" s="1686">
        <v>15</v>
      </c>
    </row>
    <row r="144" spans="1:13">
      <c r="A144" s="638">
        <v>1</v>
      </c>
      <c r="B144" s="1681" t="s">
        <v>8627</v>
      </c>
      <c r="C144" s="1699" t="s">
        <v>4433</v>
      </c>
      <c r="D144" s="165" t="s">
        <v>8534</v>
      </c>
      <c r="E144" s="165" t="s">
        <v>4434</v>
      </c>
      <c r="F144" s="165" t="s">
        <v>8534</v>
      </c>
      <c r="G144" s="1696">
        <v>30</v>
      </c>
      <c r="H144" s="1696" t="s">
        <v>4435</v>
      </c>
      <c r="I144" s="1696">
        <v>100</v>
      </c>
      <c r="J144" s="1684" t="e">
        <f>L144*#REF!</f>
        <v>#REF!</v>
      </c>
      <c r="K144" s="1685" t="e">
        <f>J144/I144</f>
        <v>#REF!</v>
      </c>
      <c r="L144" s="1684" t="e">
        <f>M144*#REF!+2</f>
        <v>#REF!</v>
      </c>
      <c r="M144" s="1686">
        <v>46</v>
      </c>
    </row>
    <row r="145" spans="1:13">
      <c r="A145" s="638">
        <v>1</v>
      </c>
      <c r="B145" s="1687" t="s">
        <v>8627</v>
      </c>
      <c r="C145" s="1700" t="s">
        <v>4436</v>
      </c>
      <c r="D145" s="168" t="s">
        <v>4437</v>
      </c>
      <c r="E145" s="168" t="s">
        <v>4438</v>
      </c>
      <c r="F145" s="168" t="s">
        <v>4439</v>
      </c>
      <c r="G145" s="1697"/>
      <c r="H145" s="1697"/>
      <c r="I145" s="1698"/>
      <c r="J145" s="1691" t="e">
        <f>L145*#REF!</f>
        <v>#REF!</v>
      </c>
      <c r="K145" s="676"/>
      <c r="L145" s="1691" t="e">
        <f>M145*#REF!+2</f>
        <v>#REF!</v>
      </c>
      <c r="M145" s="1686">
        <v>20</v>
      </c>
    </row>
    <row r="146" spans="1:13" hidden="1">
      <c r="A146" s="638">
        <v>0</v>
      </c>
      <c r="B146" s="1681" t="s">
        <v>8627</v>
      </c>
      <c r="C146" s="1682" t="s">
        <v>4440</v>
      </c>
      <c r="D146" s="165" t="s">
        <v>2538</v>
      </c>
      <c r="E146" s="165" t="s">
        <v>2539</v>
      </c>
      <c r="F146" s="165" t="s">
        <v>2540</v>
      </c>
      <c r="G146" s="1683"/>
      <c r="H146" s="1683"/>
      <c r="I146" s="1683">
        <v>100</v>
      </c>
      <c r="J146" s="1684" t="e">
        <f>L146*#REF!</f>
        <v>#REF!</v>
      </c>
      <c r="K146" s="1685" t="e">
        <f>J146/I146</f>
        <v>#REF!</v>
      </c>
      <c r="L146" s="634" t="e">
        <f>M146*#REF!+2</f>
        <v>#REF!</v>
      </c>
      <c r="M146" s="1686"/>
    </row>
    <row r="147" spans="1:13" hidden="1">
      <c r="A147" s="638">
        <v>0</v>
      </c>
      <c r="B147" s="1687" t="s">
        <v>8627</v>
      </c>
      <c r="C147" s="1688" t="s">
        <v>2541</v>
      </c>
      <c r="D147" s="168" t="s">
        <v>2542</v>
      </c>
      <c r="E147" s="168" t="s">
        <v>2543</v>
      </c>
      <c r="F147" s="168" t="s">
        <v>2544</v>
      </c>
      <c r="G147" s="1689"/>
      <c r="H147" s="1689"/>
      <c r="I147" s="1690"/>
      <c r="J147" s="1691" t="e">
        <f>L147*#REF!</f>
        <v>#REF!</v>
      </c>
      <c r="K147" s="676"/>
      <c r="L147" s="1706" t="e">
        <f>M147*#REF!+2</f>
        <v>#REF!</v>
      </c>
      <c r="M147" s="1686"/>
    </row>
    <row r="148" spans="1:13">
      <c r="A148" s="638">
        <v>1</v>
      </c>
      <c r="B148" s="1681" t="s">
        <v>8627</v>
      </c>
      <c r="C148" s="1699" t="s">
        <v>2545</v>
      </c>
      <c r="D148" s="165" t="s">
        <v>8537</v>
      </c>
      <c r="E148" s="165" t="s">
        <v>2546</v>
      </c>
      <c r="F148" s="165" t="s">
        <v>8537</v>
      </c>
      <c r="G148" s="1696">
        <v>45</v>
      </c>
      <c r="H148" s="1696" t="s">
        <v>2547</v>
      </c>
      <c r="I148" s="1696">
        <v>100</v>
      </c>
      <c r="J148" s="1684" t="e">
        <f>L148*#REF!</f>
        <v>#REF!</v>
      </c>
      <c r="K148" s="1685" t="e">
        <f>J148/I148</f>
        <v>#REF!</v>
      </c>
      <c r="L148" s="1684" t="e">
        <f>M148*#REF!+2</f>
        <v>#REF!</v>
      </c>
      <c r="M148" s="1686">
        <v>55</v>
      </c>
    </row>
    <row r="149" spans="1:13">
      <c r="A149" s="638">
        <v>1</v>
      </c>
      <c r="B149" s="1687" t="s">
        <v>8627</v>
      </c>
      <c r="C149" s="1700" t="s">
        <v>2548</v>
      </c>
      <c r="D149" s="168" t="s">
        <v>2549</v>
      </c>
      <c r="E149" s="168" t="s">
        <v>2550</v>
      </c>
      <c r="F149" s="168" t="s">
        <v>2551</v>
      </c>
      <c r="G149" s="1697"/>
      <c r="H149" s="1697"/>
      <c r="I149" s="1698"/>
      <c r="J149" s="1691" t="e">
        <f>L149*#REF!</f>
        <v>#REF!</v>
      </c>
      <c r="K149" s="676"/>
      <c r="L149" s="1691" t="e">
        <f>M149*#REF!+2</f>
        <v>#REF!</v>
      </c>
      <c r="M149" s="1686">
        <v>32</v>
      </c>
    </row>
    <row r="150" spans="1:13">
      <c r="A150" s="638">
        <v>1</v>
      </c>
      <c r="B150" s="1681" t="s">
        <v>8627</v>
      </c>
      <c r="C150" s="1699" t="s">
        <v>2552</v>
      </c>
      <c r="D150" s="165" t="s">
        <v>6879</v>
      </c>
      <c r="E150" s="165" t="s">
        <v>2553</v>
      </c>
      <c r="F150" s="165" t="s">
        <v>6880</v>
      </c>
      <c r="G150" s="1696">
        <v>30</v>
      </c>
      <c r="H150" s="1696" t="s">
        <v>2554</v>
      </c>
      <c r="I150" s="1696">
        <v>100</v>
      </c>
      <c r="J150" s="1684" t="e">
        <f>L150*#REF!</f>
        <v>#REF!</v>
      </c>
      <c r="K150" s="1685" t="e">
        <f>J150/I150</f>
        <v>#REF!</v>
      </c>
      <c r="L150" s="1684" t="e">
        <f>M150*#REF!+2</f>
        <v>#REF!</v>
      </c>
      <c r="M150" s="1686">
        <v>45</v>
      </c>
    </row>
    <row r="151" spans="1:13">
      <c r="A151" s="638">
        <v>1</v>
      </c>
      <c r="B151" s="1687" t="s">
        <v>8627</v>
      </c>
      <c r="C151" s="1700" t="s">
        <v>2555</v>
      </c>
      <c r="D151" s="168" t="s">
        <v>2556</v>
      </c>
      <c r="E151" s="168" t="s">
        <v>2557</v>
      </c>
      <c r="F151" s="168" t="s">
        <v>2558</v>
      </c>
      <c r="G151" s="1697"/>
      <c r="H151" s="1697"/>
      <c r="I151" s="1698"/>
      <c r="J151" s="1691" t="e">
        <f>L151*#REF!</f>
        <v>#REF!</v>
      </c>
      <c r="K151" s="676"/>
      <c r="L151" s="1691" t="e">
        <f>M151*#REF!+2</f>
        <v>#REF!</v>
      </c>
      <c r="M151" s="1686">
        <v>15</v>
      </c>
    </row>
    <row r="152" spans="1:13" hidden="1">
      <c r="A152" s="638">
        <v>0</v>
      </c>
      <c r="B152" s="1681" t="s">
        <v>8627</v>
      </c>
      <c r="C152" s="1682" t="s">
        <v>2559</v>
      </c>
      <c r="D152" s="165" t="s">
        <v>2560</v>
      </c>
      <c r="E152" s="165" t="s">
        <v>7766</v>
      </c>
      <c r="F152" s="165" t="s">
        <v>2561</v>
      </c>
      <c r="G152" s="1683"/>
      <c r="H152" s="1683"/>
      <c r="I152" s="1683">
        <v>100</v>
      </c>
      <c r="J152" s="1684" t="e">
        <f>L152*#REF!</f>
        <v>#REF!</v>
      </c>
      <c r="K152" s="1685" t="e">
        <f>J152/I152</f>
        <v>#REF!</v>
      </c>
      <c r="L152" s="634" t="e">
        <f>M152*#REF!+2</f>
        <v>#REF!</v>
      </c>
      <c r="M152" s="1686"/>
    </row>
    <row r="153" spans="1:13" hidden="1">
      <c r="A153" s="638">
        <v>0</v>
      </c>
      <c r="B153" s="1687" t="s">
        <v>8627</v>
      </c>
      <c r="C153" s="1688" t="s">
        <v>2562</v>
      </c>
      <c r="D153" s="168" t="s">
        <v>2563</v>
      </c>
      <c r="E153" s="168" t="s">
        <v>2564</v>
      </c>
      <c r="F153" s="168" t="s">
        <v>2565</v>
      </c>
      <c r="G153" s="1689"/>
      <c r="H153" s="1689"/>
      <c r="I153" s="1690"/>
      <c r="J153" s="1691" t="e">
        <f>L153*#REF!</f>
        <v>#REF!</v>
      </c>
      <c r="K153" s="676"/>
      <c r="L153" s="1706" t="e">
        <f>M153*#REF!+2</f>
        <v>#REF!</v>
      </c>
      <c r="M153" s="1686"/>
    </row>
    <row r="154" spans="1:13">
      <c r="A154" s="638">
        <v>1</v>
      </c>
      <c r="B154" s="1681" t="s">
        <v>8627</v>
      </c>
      <c r="C154" s="1699" t="s">
        <v>2566</v>
      </c>
      <c r="D154" s="165" t="s">
        <v>6883</v>
      </c>
      <c r="E154" s="165" t="s">
        <v>2567</v>
      </c>
      <c r="F154" s="165" t="s">
        <v>6884</v>
      </c>
      <c r="G154" s="1710">
        <v>45</v>
      </c>
      <c r="H154" s="1710" t="s">
        <v>2568</v>
      </c>
      <c r="I154" s="1696">
        <v>100</v>
      </c>
      <c r="J154" s="1684" t="e">
        <f>L154*#REF!</f>
        <v>#REF!</v>
      </c>
      <c r="K154" s="1685" t="e">
        <f>J154/I154</f>
        <v>#REF!</v>
      </c>
      <c r="L154" s="1684" t="e">
        <f>M154*#REF!+2</f>
        <v>#REF!</v>
      </c>
      <c r="M154" s="1686">
        <v>45</v>
      </c>
    </row>
    <row r="155" spans="1:13">
      <c r="A155" s="638">
        <v>1</v>
      </c>
      <c r="B155" s="1687" t="s">
        <v>8627</v>
      </c>
      <c r="C155" s="1700" t="s">
        <v>2569</v>
      </c>
      <c r="D155" s="168" t="s">
        <v>2570</v>
      </c>
      <c r="E155" s="168" t="s">
        <v>2571</v>
      </c>
      <c r="F155" s="168" t="s">
        <v>2572</v>
      </c>
      <c r="G155" s="1697"/>
      <c r="H155" s="1697"/>
      <c r="I155" s="1698"/>
      <c r="J155" s="1691" t="e">
        <f>L155*#REF!</f>
        <v>#REF!</v>
      </c>
      <c r="K155" s="676"/>
      <c r="L155" s="1691" t="e">
        <f>M155*#REF!+2</f>
        <v>#REF!</v>
      </c>
      <c r="M155" s="1686">
        <v>15</v>
      </c>
    </row>
    <row r="156" spans="1:13">
      <c r="B156" s="1711"/>
      <c r="C156" s="1705"/>
      <c r="D156" s="155"/>
      <c r="E156" s="155"/>
      <c r="F156" s="155"/>
      <c r="G156" s="1712"/>
      <c r="H156" s="1712"/>
      <c r="I156" s="1703"/>
      <c r="K156" s="1713"/>
      <c r="M156" s="1686"/>
    </row>
    <row r="157" spans="1:13">
      <c r="B157" s="1714"/>
      <c r="C157" s="1715"/>
      <c r="D157" s="1716"/>
      <c r="E157" s="1716"/>
      <c r="F157" s="1716"/>
      <c r="G157" s="1717"/>
      <c r="H157" s="1717"/>
      <c r="I157" s="1718"/>
      <c r="J157" s="1719"/>
      <c r="K157" s="1720"/>
      <c r="L157" s="1719"/>
      <c r="M157" s="1686"/>
    </row>
    <row r="158" spans="1:13" ht="23.25">
      <c r="A158" s="89" t="s">
        <v>8692</v>
      </c>
      <c r="B158" s="2764" t="s">
        <v>9486</v>
      </c>
      <c r="C158" s="2764"/>
      <c r="D158" s="2764"/>
      <c r="E158" s="2764"/>
      <c r="F158" s="2764"/>
      <c r="G158" s="2764"/>
      <c r="H158" s="2764"/>
      <c r="I158" s="2764"/>
      <c r="J158" s="2764"/>
      <c r="K158" s="2764"/>
      <c r="L158" s="2764"/>
      <c r="M158" s="1721"/>
    </row>
    <row r="159" spans="1:13" ht="23.25" hidden="1">
      <c r="A159" s="89" t="s">
        <v>8690</v>
      </c>
      <c r="B159" s="2765" t="s">
        <v>2573</v>
      </c>
      <c r="C159" s="2765"/>
      <c r="D159" s="2765"/>
      <c r="E159" s="2765"/>
      <c r="F159" s="2765"/>
      <c r="G159" s="2765"/>
      <c r="H159" s="2765"/>
      <c r="I159" s="2765"/>
      <c r="J159" s="2765"/>
      <c r="K159" s="2765"/>
      <c r="L159" s="2765"/>
      <c r="M159" s="1721"/>
    </row>
    <row r="160" spans="1:13" ht="23.25" hidden="1">
      <c r="A160" s="89" t="s">
        <v>8690</v>
      </c>
      <c r="B160" s="2765" t="s">
        <v>2574</v>
      </c>
      <c r="C160" s="2765"/>
      <c r="D160" s="2765"/>
      <c r="E160" s="2765"/>
      <c r="F160" s="2765"/>
      <c r="G160" s="2765"/>
      <c r="H160" s="2765"/>
      <c r="I160" s="2765"/>
      <c r="J160" s="2765"/>
      <c r="K160" s="2765"/>
      <c r="L160" s="2765"/>
      <c r="M160" s="1721"/>
    </row>
    <row r="161" spans="1:13">
      <c r="A161" s="638">
        <v>1</v>
      </c>
      <c r="B161" s="1722" t="s">
        <v>8627</v>
      </c>
      <c r="C161" s="1723" t="s">
        <v>2575</v>
      </c>
      <c r="D161" s="1724" t="s">
        <v>2576</v>
      </c>
      <c r="E161" s="1724" t="s">
        <v>2577</v>
      </c>
      <c r="F161" s="1724" t="s">
        <v>2576</v>
      </c>
      <c r="G161" s="1725"/>
      <c r="H161" s="1726"/>
      <c r="I161" s="1727"/>
      <c r="J161" s="1728" t="e">
        <f>L161*#REF!</f>
        <v>#REF!</v>
      </c>
      <c r="K161" s="1729"/>
      <c r="L161" s="1728" t="e">
        <f>M161*#REF!+2</f>
        <v>#REF!</v>
      </c>
      <c r="M161" s="1730">
        <v>15</v>
      </c>
    </row>
    <row r="162" spans="1:13">
      <c r="A162" s="638">
        <v>1</v>
      </c>
      <c r="B162" s="1722" t="s">
        <v>8627</v>
      </c>
      <c r="C162" s="1731" t="s">
        <v>2578</v>
      </c>
      <c r="D162" s="1724" t="s">
        <v>2579</v>
      </c>
      <c r="E162" s="1724" t="s">
        <v>2580</v>
      </c>
      <c r="F162" s="1724" t="s">
        <v>2581</v>
      </c>
      <c r="G162" s="1725"/>
      <c r="H162" s="1726"/>
      <c r="I162" s="1727"/>
      <c r="J162" s="1728" t="e">
        <f>L162*#REF!</f>
        <v>#REF!</v>
      </c>
      <c r="K162" s="1729"/>
      <c r="L162" s="1728" t="e">
        <f>M162*#REF!+2</f>
        <v>#REF!</v>
      </c>
      <c r="M162" s="1730">
        <v>15</v>
      </c>
    </row>
    <row r="163" spans="1:13">
      <c r="A163" s="638">
        <v>1</v>
      </c>
      <c r="B163" s="1722" t="s">
        <v>8627</v>
      </c>
      <c r="C163" s="1731" t="s">
        <v>2582</v>
      </c>
      <c r="D163" s="1724" t="s">
        <v>2583</v>
      </c>
      <c r="E163" s="1724" t="s">
        <v>2584</v>
      </c>
      <c r="F163" s="1724" t="s">
        <v>2585</v>
      </c>
      <c r="G163" s="1725"/>
      <c r="H163" s="1726"/>
      <c r="I163" s="1727"/>
      <c r="J163" s="1728" t="e">
        <f>L163*#REF!</f>
        <v>#REF!</v>
      </c>
      <c r="K163" s="1729"/>
      <c r="L163" s="1728" t="e">
        <f>M163*#REF!+2</f>
        <v>#REF!</v>
      </c>
      <c r="M163" s="1730">
        <v>15</v>
      </c>
    </row>
    <row r="164" spans="1:13">
      <c r="A164" s="638">
        <v>1</v>
      </c>
      <c r="B164" s="1722" t="s">
        <v>8627</v>
      </c>
      <c r="C164" s="1731" t="s">
        <v>2586</v>
      </c>
      <c r="D164" s="1724" t="s">
        <v>2587</v>
      </c>
      <c r="E164" s="1724" t="s">
        <v>2588</v>
      </c>
      <c r="F164" s="1724" t="s">
        <v>2589</v>
      </c>
      <c r="G164" s="1725"/>
      <c r="H164" s="1726"/>
      <c r="I164" s="1727"/>
      <c r="J164" s="1728" t="e">
        <f>L164*#REF!</f>
        <v>#REF!</v>
      </c>
      <c r="K164" s="1729"/>
      <c r="L164" s="1728" t="e">
        <f>M164*#REF!+2</f>
        <v>#REF!</v>
      </c>
      <c r="M164" s="1730">
        <v>15</v>
      </c>
    </row>
    <row r="165" spans="1:13">
      <c r="A165" s="638">
        <v>1</v>
      </c>
      <c r="B165" s="1722" t="s">
        <v>8627</v>
      </c>
      <c r="C165" s="1731" t="s">
        <v>2590</v>
      </c>
      <c r="D165" s="1724" t="s">
        <v>2591</v>
      </c>
      <c r="E165" s="1724" t="s">
        <v>2592</v>
      </c>
      <c r="F165" s="1724" t="s">
        <v>2593</v>
      </c>
      <c r="G165" s="1725"/>
      <c r="H165" s="1726"/>
      <c r="I165" s="1727"/>
      <c r="J165" s="1728" t="e">
        <f>L165*#REF!</f>
        <v>#REF!</v>
      </c>
      <c r="K165" s="1729"/>
      <c r="L165" s="1728" t="e">
        <f>M165*#REF!+2</f>
        <v>#REF!</v>
      </c>
      <c r="M165" s="1730">
        <v>15</v>
      </c>
    </row>
    <row r="166" spans="1:13">
      <c r="A166" s="638">
        <v>1</v>
      </c>
      <c r="B166" s="1722" t="s">
        <v>8627</v>
      </c>
      <c r="C166" s="1731" t="s">
        <v>2594</v>
      </c>
      <c r="D166" s="1724" t="s">
        <v>2595</v>
      </c>
      <c r="E166" s="1724" t="s">
        <v>2596</v>
      </c>
      <c r="F166" s="1724" t="s">
        <v>2597</v>
      </c>
      <c r="G166" s="1725"/>
      <c r="H166" s="1726"/>
      <c r="I166" s="1727"/>
      <c r="J166" s="1728" t="e">
        <f>L166*#REF!</f>
        <v>#REF!</v>
      </c>
      <c r="K166" s="1729"/>
      <c r="L166" s="1728" t="e">
        <f>M166*#REF!+2</f>
        <v>#REF!</v>
      </c>
      <c r="M166" s="1730">
        <v>4</v>
      </c>
    </row>
    <row r="167" spans="1:13">
      <c r="A167" s="638">
        <v>1</v>
      </c>
      <c r="B167" s="1722" t="s">
        <v>8627</v>
      </c>
      <c r="C167" s="1731" t="s">
        <v>2598</v>
      </c>
      <c r="D167" s="1724" t="s">
        <v>2599</v>
      </c>
      <c r="E167" s="1724" t="s">
        <v>2600</v>
      </c>
      <c r="F167" s="1724" t="s">
        <v>2601</v>
      </c>
      <c r="G167" s="1725"/>
      <c r="H167" s="1726"/>
      <c r="I167" s="1727"/>
      <c r="J167" s="1728" t="e">
        <f>L167*#REF!</f>
        <v>#REF!</v>
      </c>
      <c r="K167" s="1729"/>
      <c r="L167" s="1728" t="e">
        <f>M167*#REF!+2</f>
        <v>#REF!</v>
      </c>
      <c r="M167" s="1730">
        <v>4</v>
      </c>
    </row>
    <row r="168" spans="1:13">
      <c r="A168" s="638">
        <v>1</v>
      </c>
      <c r="B168" s="1722" t="s">
        <v>8627</v>
      </c>
      <c r="C168" s="1731" t="s">
        <v>2602</v>
      </c>
      <c r="D168" s="1724" t="s">
        <v>2603</v>
      </c>
      <c r="E168" s="1724" t="s">
        <v>2604</v>
      </c>
      <c r="F168" s="1724" t="s">
        <v>2605</v>
      </c>
      <c r="G168" s="1725"/>
      <c r="H168" s="1726"/>
      <c r="I168" s="1727"/>
      <c r="J168" s="1728" t="e">
        <f>L168*#REF!</f>
        <v>#REF!</v>
      </c>
      <c r="K168" s="1729"/>
      <c r="L168" s="1728" t="e">
        <f>M168*#REF!+2</f>
        <v>#REF!</v>
      </c>
      <c r="M168" s="1730">
        <v>15</v>
      </c>
    </row>
    <row r="169" spans="1:13">
      <c r="C169" s="1732"/>
      <c r="G169" s="1733"/>
      <c r="H169" s="1733"/>
      <c r="I169" s="1733"/>
      <c r="J169" s="1734"/>
      <c r="L169" s="1734"/>
    </row>
    <row r="171" spans="1:13" ht="20.25">
      <c r="B171" s="2767" t="s">
        <v>2606</v>
      </c>
      <c r="C171" s="2767"/>
      <c r="D171" s="2767"/>
      <c r="E171" s="2767"/>
      <c r="F171" s="2767"/>
      <c r="G171" s="2767"/>
      <c r="H171" s="2767"/>
      <c r="I171" s="2767"/>
      <c r="J171" s="2767"/>
      <c r="K171" s="2767"/>
      <c r="L171" s="1735"/>
    </row>
    <row r="187" spans="1:12" ht="23.25" hidden="1">
      <c r="A187" s="638">
        <v>0</v>
      </c>
      <c r="B187" s="2764" t="s">
        <v>2607</v>
      </c>
      <c r="C187" s="2764"/>
      <c r="D187" s="2764"/>
      <c r="E187" s="2764"/>
      <c r="F187" s="2764"/>
      <c r="G187" s="2764"/>
      <c r="H187" s="2764"/>
      <c r="I187" s="2764"/>
      <c r="J187" s="2764"/>
      <c r="K187" s="2764"/>
      <c r="L187" s="1736"/>
    </row>
    <row r="188" spans="1:12" ht="15.75" hidden="1">
      <c r="A188" s="638">
        <v>0</v>
      </c>
      <c r="B188" s="2763" t="s">
        <v>9480</v>
      </c>
      <c r="C188" s="2763"/>
      <c r="D188" s="2763"/>
      <c r="E188" s="1737"/>
      <c r="F188" s="1737"/>
      <c r="G188" s="2763" t="s">
        <v>9482</v>
      </c>
      <c r="H188" s="2763"/>
      <c r="I188" s="2763"/>
      <c r="J188" s="2763"/>
      <c r="K188" s="2763"/>
      <c r="L188" s="1738"/>
    </row>
    <row r="189" spans="1:12" hidden="1">
      <c r="A189" s="638">
        <v>0</v>
      </c>
      <c r="B189" s="1739" t="s">
        <v>2608</v>
      </c>
      <c r="C189" s="1740"/>
      <c r="D189" s="1739"/>
      <c r="E189" s="1724"/>
      <c r="F189" s="1724"/>
      <c r="G189" s="1724" t="s">
        <v>2609</v>
      </c>
      <c r="H189" s="1741"/>
      <c r="I189" s="1742"/>
      <c r="J189" s="1743"/>
      <c r="K189" s="1744"/>
      <c r="L189" s="1745"/>
    </row>
    <row r="190" spans="1:12" hidden="1">
      <c r="A190" s="638">
        <v>0</v>
      </c>
      <c r="B190" s="645"/>
      <c r="L190" s="1746"/>
    </row>
    <row r="191" spans="1:12" ht="15.75" hidden="1">
      <c r="A191" s="638">
        <v>0</v>
      </c>
      <c r="B191" s="2763" t="s">
        <v>9481</v>
      </c>
      <c r="C191" s="2763"/>
      <c r="D191" s="2763"/>
      <c r="E191" s="1747"/>
      <c r="F191" s="1747"/>
      <c r="G191" s="2763" t="s">
        <v>2610</v>
      </c>
      <c r="H191" s="2763"/>
      <c r="I191" s="2763"/>
      <c r="J191" s="2763"/>
      <c r="K191" s="2763"/>
      <c r="L191" s="1738"/>
    </row>
    <row r="192" spans="1:12" hidden="1">
      <c r="A192" s="638">
        <v>0</v>
      </c>
      <c r="B192" s="1724" t="s">
        <v>2611</v>
      </c>
      <c r="C192" s="1741"/>
      <c r="D192" s="1748"/>
      <c r="E192" s="1742"/>
      <c r="F192" s="1742"/>
      <c r="G192" s="1724" t="s">
        <v>2612</v>
      </c>
      <c r="H192" s="1741"/>
      <c r="I192" s="1742"/>
      <c r="J192" s="1743"/>
      <c r="K192" s="1744"/>
      <c r="L192" s="1745"/>
    </row>
    <row r="193" spans="1:12" hidden="1">
      <c r="A193" s="638">
        <v>0</v>
      </c>
      <c r="B193" s="1724" t="s">
        <v>2613</v>
      </c>
      <c r="C193" s="1741"/>
      <c r="D193" s="1748"/>
      <c r="E193" s="1742"/>
      <c r="F193" s="1742"/>
      <c r="G193" s="1724" t="s">
        <v>2614</v>
      </c>
      <c r="H193" s="1741"/>
      <c r="I193" s="1742"/>
      <c r="J193" s="1743"/>
      <c r="K193" s="1744"/>
      <c r="L193" s="1745"/>
    </row>
    <row r="194" spans="1:12" hidden="1">
      <c r="A194" s="638">
        <v>0</v>
      </c>
      <c r="B194" s="645"/>
      <c r="L194" s="1746"/>
    </row>
    <row r="195" spans="1:12" ht="15.75" hidden="1">
      <c r="A195" s="638">
        <v>0</v>
      </c>
      <c r="B195" s="2763" t="s">
        <v>2615</v>
      </c>
      <c r="C195" s="2763"/>
      <c r="D195" s="2763"/>
      <c r="E195" s="1747"/>
      <c r="F195" s="1747"/>
      <c r="G195" s="2763" t="s">
        <v>2616</v>
      </c>
      <c r="H195" s="2763"/>
      <c r="I195" s="2763"/>
      <c r="J195" s="2763"/>
      <c r="K195" s="2763"/>
      <c r="L195" s="1738"/>
    </row>
    <row r="196" spans="1:12" hidden="1">
      <c r="A196" s="638">
        <v>0</v>
      </c>
      <c r="B196" s="1724" t="s">
        <v>2617</v>
      </c>
      <c r="C196" s="1741"/>
      <c r="D196" s="1748"/>
      <c r="E196" s="1742"/>
      <c r="F196" s="1742"/>
      <c r="G196" s="1724" t="s">
        <v>2618</v>
      </c>
      <c r="H196" s="1741"/>
      <c r="I196" s="1742"/>
      <c r="J196" s="1743"/>
      <c r="K196" s="1744"/>
      <c r="L196" s="1745"/>
    </row>
    <row r="197" spans="1:12" hidden="1">
      <c r="A197" s="638">
        <v>0</v>
      </c>
      <c r="B197" s="1724" t="s">
        <v>2619</v>
      </c>
      <c r="C197" s="1741"/>
      <c r="D197" s="1748"/>
      <c r="E197" s="1742"/>
      <c r="F197" s="1742"/>
      <c r="G197" s="1724" t="s">
        <v>2620</v>
      </c>
      <c r="H197" s="1741"/>
      <c r="I197" s="1742"/>
      <c r="J197" s="1743"/>
      <c r="K197" s="1744"/>
      <c r="L197" s="1745"/>
    </row>
    <row r="198" spans="1:12" hidden="1">
      <c r="A198" s="638">
        <v>0</v>
      </c>
      <c r="B198" s="645"/>
      <c r="L198" s="1746"/>
    </row>
    <row r="199" spans="1:12" ht="15.75" hidden="1">
      <c r="A199" s="638">
        <v>0</v>
      </c>
      <c r="B199" s="2763" t="s">
        <v>2621</v>
      </c>
      <c r="C199" s="2763"/>
      <c r="D199" s="2763"/>
      <c r="E199" s="1747"/>
      <c r="F199" s="1747"/>
      <c r="G199" s="2763" t="s">
        <v>2622</v>
      </c>
      <c r="H199" s="2763"/>
      <c r="I199" s="2763"/>
      <c r="J199" s="2763"/>
      <c r="K199" s="2763"/>
      <c r="L199" s="1738"/>
    </row>
    <row r="200" spans="1:12" hidden="1">
      <c r="A200" s="638">
        <v>0</v>
      </c>
      <c r="B200" s="1724" t="s">
        <v>2623</v>
      </c>
      <c r="C200" s="1741"/>
      <c r="D200" s="1748"/>
      <c r="E200" s="1742"/>
      <c r="F200" s="1742"/>
      <c r="G200" s="1724" t="s">
        <v>2624</v>
      </c>
      <c r="H200" s="1741"/>
      <c r="I200" s="1742"/>
      <c r="J200" s="1743"/>
      <c r="K200" s="1744"/>
      <c r="L200" s="1745"/>
    </row>
    <row r="201" spans="1:12" hidden="1">
      <c r="A201" s="638">
        <v>0</v>
      </c>
      <c r="B201" s="1724" t="s">
        <v>2625</v>
      </c>
      <c r="C201" s="1741"/>
      <c r="D201" s="1748"/>
      <c r="L201" s="1746"/>
    </row>
    <row r="202" spans="1:12" hidden="1">
      <c r="A202" s="638">
        <v>0</v>
      </c>
      <c r="B202" s="1724" t="s">
        <v>2626</v>
      </c>
      <c r="C202" s="1741"/>
      <c r="D202" s="1748"/>
      <c r="L202" s="1746"/>
    </row>
    <row r="203" spans="1:12">
      <c r="B203" s="638"/>
      <c r="C203" s="638"/>
      <c r="D203" s="638"/>
      <c r="E203" s="638"/>
      <c r="F203" s="638"/>
    </row>
    <row r="204" spans="1:12">
      <c r="B204" s="638"/>
      <c r="C204" s="638"/>
      <c r="D204" s="638"/>
      <c r="E204" s="638"/>
      <c r="F204" s="638"/>
    </row>
    <row r="205" spans="1:12">
      <c r="B205" s="645"/>
    </row>
    <row r="206" spans="1:12">
      <c r="B206" s="638"/>
      <c r="C206" s="638"/>
      <c r="D206" s="638"/>
      <c r="E206" s="638"/>
      <c r="F206" s="638"/>
    </row>
    <row r="207" spans="1:12">
      <c r="B207" s="638"/>
      <c r="C207" s="638"/>
      <c r="D207" s="638"/>
      <c r="E207" s="638"/>
      <c r="F207" s="638"/>
    </row>
    <row r="208" spans="1:12">
      <c r="B208" s="638"/>
      <c r="C208" s="638"/>
      <c r="D208" s="638"/>
      <c r="E208" s="638"/>
      <c r="F208" s="638"/>
    </row>
    <row r="209" spans="2:6">
      <c r="B209" s="638"/>
      <c r="C209" s="638"/>
      <c r="D209" s="638"/>
      <c r="E209" s="638"/>
      <c r="F209" s="638"/>
    </row>
    <row r="210" spans="2:6">
      <c r="B210" s="645"/>
    </row>
    <row r="211" spans="2:6">
      <c r="B211" s="638"/>
      <c r="C211" s="638"/>
      <c r="D211" s="638"/>
      <c r="E211" s="638"/>
      <c r="F211" s="638"/>
    </row>
    <row r="212" spans="2:6">
      <c r="B212" s="638"/>
      <c r="C212" s="638"/>
      <c r="D212" s="638"/>
      <c r="E212" s="638"/>
      <c r="F212" s="638"/>
    </row>
    <row r="213" spans="2:6">
      <c r="B213" s="645"/>
    </row>
    <row r="214" spans="2:6">
      <c r="B214" s="638"/>
      <c r="C214" s="638"/>
      <c r="D214" s="638"/>
      <c r="E214" s="638"/>
      <c r="F214" s="638"/>
    </row>
    <row r="215" spans="2:6">
      <c r="B215" s="638"/>
      <c r="C215" s="638"/>
      <c r="D215" s="638"/>
      <c r="E215" s="638"/>
      <c r="F215" s="638"/>
    </row>
    <row r="216" spans="2:6">
      <c r="B216" s="638"/>
      <c r="C216" s="638"/>
      <c r="D216" s="638"/>
      <c r="E216" s="638"/>
      <c r="F216" s="638"/>
    </row>
    <row r="466" spans="3:3">
      <c r="C466" s="1658">
        <v>0</v>
      </c>
    </row>
    <row r="467" spans="3:3">
      <c r="C467" s="1658">
        <v>0</v>
      </c>
    </row>
    <row r="468" spans="3:3">
      <c r="C468" s="1658">
        <v>0</v>
      </c>
    </row>
    <row r="469" spans="3:3">
      <c r="C469" s="1658">
        <v>0</v>
      </c>
    </row>
    <row r="470" spans="3:3">
      <c r="C470" s="1658">
        <v>0</v>
      </c>
    </row>
    <row r="471" spans="3:3">
      <c r="C471" s="1658">
        <v>0</v>
      </c>
    </row>
    <row r="472" spans="3:3">
      <c r="C472" s="1658">
        <v>0</v>
      </c>
    </row>
    <row r="473" spans="3:3">
      <c r="C473" s="1658">
        <v>0</v>
      </c>
    </row>
    <row r="474" spans="3:3">
      <c r="C474" s="1658">
        <v>0</v>
      </c>
    </row>
    <row r="475" spans="3:3">
      <c r="C475" s="1658">
        <v>0</v>
      </c>
    </row>
    <row r="476" spans="3:3">
      <c r="C476" s="1658">
        <v>0</v>
      </c>
    </row>
    <row r="477" spans="3:3">
      <c r="C477" s="1658">
        <v>0</v>
      </c>
    </row>
    <row r="478" spans="3:3">
      <c r="C478" s="1658">
        <v>0</v>
      </c>
    </row>
    <row r="479" spans="3:3">
      <c r="C479" s="1658">
        <v>0</v>
      </c>
    </row>
    <row r="480" spans="3:3">
      <c r="C480" s="1658">
        <v>0</v>
      </c>
    </row>
    <row r="481" spans="3:3">
      <c r="C481" s="1658">
        <v>0</v>
      </c>
    </row>
    <row r="482" spans="3:3">
      <c r="C482" s="1658">
        <v>0</v>
      </c>
    </row>
    <row r="483" spans="3:3">
      <c r="C483" s="1658">
        <v>0</v>
      </c>
    </row>
    <row r="484" spans="3:3">
      <c r="C484" s="1658">
        <v>0</v>
      </c>
    </row>
    <row r="485" spans="3:3">
      <c r="C485" s="1658">
        <v>0</v>
      </c>
    </row>
    <row r="486" spans="3:3">
      <c r="C486" s="1658">
        <v>0</v>
      </c>
    </row>
    <row r="487" spans="3:3">
      <c r="C487" s="1658">
        <v>0</v>
      </c>
    </row>
    <row r="488" spans="3:3">
      <c r="C488" s="1658">
        <v>0</v>
      </c>
    </row>
    <row r="489" spans="3:3">
      <c r="C489" s="1658">
        <v>0</v>
      </c>
    </row>
    <row r="490" spans="3:3">
      <c r="C490" s="1658">
        <v>0</v>
      </c>
    </row>
    <row r="491" spans="3:3">
      <c r="C491" s="1658">
        <v>0</v>
      </c>
    </row>
    <row r="492" spans="3:3">
      <c r="C492" s="1658">
        <v>0</v>
      </c>
    </row>
    <row r="493" spans="3:3">
      <c r="C493" s="1658">
        <v>0</v>
      </c>
    </row>
    <row r="494" spans="3:3">
      <c r="C494" s="1658">
        <v>0</v>
      </c>
    </row>
    <row r="495" spans="3:3">
      <c r="C495" s="1658">
        <v>0</v>
      </c>
    </row>
    <row r="499" spans="3:3">
      <c r="C499" s="1658">
        <v>0</v>
      </c>
    </row>
    <row r="500" spans="3:3">
      <c r="C500" s="1658">
        <v>0</v>
      </c>
    </row>
    <row r="501" spans="3:3">
      <c r="C501" s="1658">
        <v>0</v>
      </c>
    </row>
    <row r="502" spans="3:3">
      <c r="C502" s="1658">
        <v>0</v>
      </c>
    </row>
    <row r="506" spans="3:3">
      <c r="C506" s="1658">
        <v>0</v>
      </c>
    </row>
    <row r="507" spans="3:3">
      <c r="C507" s="1658">
        <v>0</v>
      </c>
    </row>
    <row r="514" spans="3:3">
      <c r="C514" s="1658">
        <v>0</v>
      </c>
    </row>
    <row r="515" spans="3:3">
      <c r="C515" s="1658">
        <v>0</v>
      </c>
    </row>
    <row r="516" spans="3:3">
      <c r="C516" s="1658">
        <v>0</v>
      </c>
    </row>
    <row r="517" spans="3:3">
      <c r="C517" s="1658">
        <v>0</v>
      </c>
    </row>
    <row r="518" spans="3:3">
      <c r="C518" s="1658">
        <v>0</v>
      </c>
    </row>
    <row r="519" spans="3:3">
      <c r="C519" s="1658">
        <v>0</v>
      </c>
    </row>
    <row r="520" spans="3:3">
      <c r="C520" s="1658">
        <v>1</v>
      </c>
    </row>
    <row r="522" spans="3:3">
      <c r="C522" s="1658">
        <v>0</v>
      </c>
    </row>
    <row r="523" spans="3:3">
      <c r="C523" s="1658">
        <v>0</v>
      </c>
    </row>
    <row r="526" spans="3:3">
      <c r="C526" s="1658">
        <v>0</v>
      </c>
    </row>
    <row r="527" spans="3:3">
      <c r="C527" s="1658">
        <v>0</v>
      </c>
    </row>
    <row r="528" spans="3:3">
      <c r="C528" s="1658">
        <v>0</v>
      </c>
    </row>
    <row r="529" spans="3:3">
      <c r="C529" s="1658">
        <v>0</v>
      </c>
    </row>
    <row r="530" spans="3:3">
      <c r="C530" s="1658">
        <v>0</v>
      </c>
    </row>
    <row r="531" spans="3:3">
      <c r="C531" s="1658">
        <v>0</v>
      </c>
    </row>
    <row r="532" spans="3:3">
      <c r="C532" s="1658">
        <v>0</v>
      </c>
    </row>
    <row r="533" spans="3:3">
      <c r="C533" s="1658">
        <v>0</v>
      </c>
    </row>
    <row r="535" spans="3:3">
      <c r="C535" s="1658">
        <v>0</v>
      </c>
    </row>
    <row r="536" spans="3:3">
      <c r="C536" s="1658">
        <v>0</v>
      </c>
    </row>
    <row r="537" spans="3:3">
      <c r="C537" s="1658">
        <v>0</v>
      </c>
    </row>
    <row r="538" spans="3:3">
      <c r="C538" s="1658">
        <v>0</v>
      </c>
    </row>
    <row r="539" spans="3:3">
      <c r="C539" s="1658">
        <v>0</v>
      </c>
    </row>
    <row r="540" spans="3:3">
      <c r="C540" s="1658">
        <v>0</v>
      </c>
    </row>
    <row r="546" spans="3:3">
      <c r="C546" s="1658">
        <v>0</v>
      </c>
    </row>
    <row r="547" spans="3:3">
      <c r="C547" s="1658">
        <v>0</v>
      </c>
    </row>
    <row r="548" spans="3:3">
      <c r="C548" s="1658">
        <v>0</v>
      </c>
    </row>
    <row r="549" spans="3:3">
      <c r="C549" s="1658">
        <v>0</v>
      </c>
    </row>
    <row r="550" spans="3:3">
      <c r="C550" s="1658">
        <v>0</v>
      </c>
    </row>
    <row r="551" spans="3:3">
      <c r="C551" s="1658">
        <v>0</v>
      </c>
    </row>
    <row r="552" spans="3:3">
      <c r="C552" s="1658">
        <v>0</v>
      </c>
    </row>
    <row r="553" spans="3:3">
      <c r="C553" s="1658">
        <v>0</v>
      </c>
    </row>
    <row r="555" spans="3:3">
      <c r="C555" s="1658">
        <v>0</v>
      </c>
    </row>
    <row r="556" spans="3:3">
      <c r="C556" s="1658">
        <v>0</v>
      </c>
    </row>
    <row r="557" spans="3:3">
      <c r="C557" s="1658">
        <v>0</v>
      </c>
    </row>
    <row r="558" spans="3:3">
      <c r="C558" s="1658">
        <v>0</v>
      </c>
    </row>
    <row r="559" spans="3:3">
      <c r="C559" s="1658">
        <v>0</v>
      </c>
    </row>
    <row r="560" spans="3:3">
      <c r="C560" s="1658">
        <v>0</v>
      </c>
    </row>
    <row r="561" spans="3:3">
      <c r="C561" s="1658">
        <v>0</v>
      </c>
    </row>
    <row r="571" spans="3:3">
      <c r="C571" s="1658">
        <v>0</v>
      </c>
    </row>
    <row r="572" spans="3:3">
      <c r="C572" s="1658">
        <v>0</v>
      </c>
    </row>
    <row r="573" spans="3:3">
      <c r="C573" s="1658">
        <v>0</v>
      </c>
    </row>
    <row r="574" spans="3:3">
      <c r="C574" s="1658">
        <v>0</v>
      </c>
    </row>
    <row r="575" spans="3:3">
      <c r="C575" s="1658">
        <v>0</v>
      </c>
    </row>
    <row r="576" spans="3:3">
      <c r="C576" s="1658">
        <v>0</v>
      </c>
    </row>
    <row r="577" spans="3:3">
      <c r="C577" s="1658">
        <v>0</v>
      </c>
    </row>
    <row r="578" spans="3:3">
      <c r="C578" s="1658">
        <v>0</v>
      </c>
    </row>
    <row r="583" spans="3:3">
      <c r="C583" s="1658">
        <v>0</v>
      </c>
    </row>
    <row r="584" spans="3:3">
      <c r="C584" s="1658">
        <v>0</v>
      </c>
    </row>
    <row r="585" spans="3:3">
      <c r="C585" s="1658">
        <v>0</v>
      </c>
    </row>
    <row r="586" spans="3:3">
      <c r="C586" s="1658">
        <v>0</v>
      </c>
    </row>
    <row r="587" spans="3:3">
      <c r="C587" s="1658">
        <v>0</v>
      </c>
    </row>
    <row r="588" spans="3:3">
      <c r="C588" s="1658">
        <v>0</v>
      </c>
    </row>
    <row r="589" spans="3:3">
      <c r="C589" s="1658">
        <v>0</v>
      </c>
    </row>
    <row r="590" spans="3:3">
      <c r="C590" s="1658">
        <v>0</v>
      </c>
    </row>
    <row r="593" spans="3:3">
      <c r="C593" s="1658">
        <v>0</v>
      </c>
    </row>
    <row r="594" spans="3:3">
      <c r="C594" s="1658">
        <v>0</v>
      </c>
    </row>
    <row r="597" spans="3:3">
      <c r="C597" s="1658">
        <v>0</v>
      </c>
    </row>
    <row r="598" spans="3:3">
      <c r="C598" s="1658">
        <v>0</v>
      </c>
    </row>
    <row r="599" spans="3:3">
      <c r="C599" s="1658">
        <v>0</v>
      </c>
    </row>
    <row r="600" spans="3:3">
      <c r="C600" s="1658">
        <v>0</v>
      </c>
    </row>
    <row r="603" spans="3:3">
      <c r="C603" s="1658">
        <v>0</v>
      </c>
    </row>
    <row r="604" spans="3:3">
      <c r="C604" s="1658">
        <v>0</v>
      </c>
    </row>
    <row r="609" spans="3:3">
      <c r="C609" s="1658">
        <v>0</v>
      </c>
    </row>
    <row r="610" spans="3:3">
      <c r="C610" s="1658">
        <v>0</v>
      </c>
    </row>
    <row r="611" spans="3:3">
      <c r="C611" s="1658">
        <v>0</v>
      </c>
    </row>
    <row r="612" spans="3:3">
      <c r="C612" s="1658">
        <v>0</v>
      </c>
    </row>
    <row r="615" spans="3:3">
      <c r="C615" s="1658">
        <v>0</v>
      </c>
    </row>
    <row r="616" spans="3:3">
      <c r="C616" s="1658">
        <v>0</v>
      </c>
    </row>
    <row r="617" spans="3:3">
      <c r="C617" s="1658">
        <v>0</v>
      </c>
    </row>
    <row r="618" spans="3:3">
      <c r="C618" s="1658">
        <v>0</v>
      </c>
    </row>
    <row r="619" spans="3:3">
      <c r="C619" s="1658">
        <v>0</v>
      </c>
    </row>
    <row r="620" spans="3:3">
      <c r="C620" s="1658">
        <v>0</v>
      </c>
    </row>
    <row r="621" spans="3:3">
      <c r="C621" s="1658">
        <v>0</v>
      </c>
    </row>
    <row r="622" spans="3:3">
      <c r="C622" s="1658">
        <v>0</v>
      </c>
    </row>
    <row r="623" spans="3:3">
      <c r="C623" s="1658">
        <v>0</v>
      </c>
    </row>
    <row r="624" spans="3:3">
      <c r="C624" s="1658">
        <v>0</v>
      </c>
    </row>
    <row r="625" spans="3:15">
      <c r="C625" s="1658">
        <v>0</v>
      </c>
    </row>
    <row r="626" spans="3:15">
      <c r="C626" s="1658">
        <v>0</v>
      </c>
      <c r="N626" s="638" t="e">
        <f>O626*#REF!*J630+1.5</f>
        <v>#REF!</v>
      </c>
      <c r="O626" s="638">
        <v>57.8</v>
      </c>
    </row>
    <row r="627" spans="3:15">
      <c r="C627" s="1658">
        <v>0</v>
      </c>
    </row>
    <row r="628" spans="3:15">
      <c r="C628" s="1658">
        <v>0</v>
      </c>
    </row>
    <row r="629" spans="3:15">
      <c r="C629" s="1658">
        <v>0</v>
      </c>
    </row>
    <row r="630" spans="3:15">
      <c r="C630" s="1658">
        <v>0</v>
      </c>
    </row>
    <row r="638" spans="3:15">
      <c r="C638" s="1658">
        <v>0</v>
      </c>
    </row>
    <row r="639" spans="3:15">
      <c r="C639" s="1658">
        <v>0</v>
      </c>
    </row>
    <row r="640" spans="3:15">
      <c r="C640" s="1658">
        <v>0</v>
      </c>
    </row>
    <row r="641" spans="3:3">
      <c r="C641" s="1658">
        <v>0</v>
      </c>
    </row>
    <row r="643" spans="3:3">
      <c r="C643" s="1658">
        <v>0</v>
      </c>
    </row>
    <row r="645" spans="3:3">
      <c r="C645" s="1658">
        <v>0</v>
      </c>
    </row>
  </sheetData>
  <sheetProtection sheet="1" objects="1" scenarios="1"/>
  <autoFilter ref="A1:A645">
    <filterColumn colId="0">
      <customFilters and="1">
        <customFilter operator="notEqual" val="0"/>
        <customFilter operator="notEqual" val="*0*"/>
      </customFilters>
    </filterColumn>
  </autoFilter>
  <mergeCells count="40">
    <mergeCell ref="B13:L13"/>
    <mergeCell ref="B17:L17"/>
    <mergeCell ref="B18:L18"/>
    <mergeCell ref="B6:L6"/>
    <mergeCell ref="B7:L7"/>
    <mergeCell ref="B8:L8"/>
    <mergeCell ref="B11:L11"/>
    <mergeCell ref="B12:L12"/>
    <mergeCell ref="B108:L108"/>
    <mergeCell ref="B59:L59"/>
    <mergeCell ref="B60:L60"/>
    <mergeCell ref="B61:L61"/>
    <mergeCell ref="B86:L86"/>
    <mergeCell ref="B107:L107"/>
    <mergeCell ref="B97:L97"/>
    <mergeCell ref="B106:L106"/>
    <mergeCell ref="B96:L96"/>
    <mergeCell ref="B19:L19"/>
    <mergeCell ref="B40:L40"/>
    <mergeCell ref="B41:L41"/>
    <mergeCell ref="B42:L42"/>
    <mergeCell ref="B95:L95"/>
    <mergeCell ref="B87:L87"/>
    <mergeCell ref="B88:L88"/>
    <mergeCell ref="B187:K187"/>
    <mergeCell ref="B121:L121"/>
    <mergeCell ref="B159:L159"/>
    <mergeCell ref="B122:L122"/>
    <mergeCell ref="B123:L123"/>
    <mergeCell ref="B158:L158"/>
    <mergeCell ref="B160:L160"/>
    <mergeCell ref="B171:K171"/>
    <mergeCell ref="B199:D199"/>
    <mergeCell ref="G199:K199"/>
    <mergeCell ref="B188:D188"/>
    <mergeCell ref="G188:K188"/>
    <mergeCell ref="B195:D195"/>
    <mergeCell ref="G195:K195"/>
    <mergeCell ref="B191:D191"/>
    <mergeCell ref="G191:K191"/>
  </mergeCells>
  <phoneticPr fontId="132" type="noConversion"/>
  <pageMargins left="0.59027777777777779" right="0.59027777777777779" top="0.59097222222222223" bottom="0.59097222222222223" header="0.31527777777777777" footer="0.31527777777777777"/>
  <pageSetup paperSize="9" firstPageNumber="9" orientation="portrait" useFirstPageNumber="1" horizontalDpi="300" verticalDpi="300" r:id="rId1"/>
  <headerFooter alignWithMargins="0">
    <oddHeader>&amp;C&amp;"Monotype Corsiva,Обычный"&amp;11ДІАМЕБ - Ваш партнер в лабораторній діагностиці !</oddHeader>
    <oddFooter>&amp;LІмунохімічний аналіз&amp;C- &amp;P -&amp;RІмунохімічний аналіз</oddFooter>
  </headerFooter>
  <rowBreaks count="1" manualBreakCount="1">
    <brk id="67" max="16383" man="1"/>
  </rowBreaks>
</worksheet>
</file>

<file path=xl/worksheets/sheet26.xml><?xml version="1.0" encoding="utf-8"?>
<worksheet xmlns="http://schemas.openxmlformats.org/spreadsheetml/2006/main" xmlns:r="http://schemas.openxmlformats.org/officeDocument/2006/relationships">
  <sheetPr codeName="Лист25" filterMode="1">
    <tabColor rgb="FFC00000"/>
  </sheetPr>
  <dimension ref="A1:V136"/>
  <sheetViews>
    <sheetView zoomScale="115" zoomScaleNormal="115" workbookViewId="0">
      <pane xSplit="5" ySplit="2" topLeftCell="F99" activePane="bottomRight" state="frozen"/>
      <selection activeCell="Q46" sqref="Q46"/>
      <selection pane="topRight" activeCell="Q46" sqref="Q46"/>
      <selection pane="bottomLeft" activeCell="Q46" sqref="Q46"/>
      <selection pane="bottomRight" activeCell="M124" sqref="M123:M124"/>
    </sheetView>
  </sheetViews>
  <sheetFormatPr defaultColWidth="9.140625" defaultRowHeight="13.5" customHeight="1"/>
  <cols>
    <col min="1" max="1" width="6.85546875" style="1749" customWidth="1"/>
    <col min="2" max="2" width="6.85546875" style="1749" hidden="1" customWidth="1"/>
    <col min="3" max="3" width="7.140625" style="773" customWidth="1"/>
    <col min="4" max="4" width="32.85546875" style="1750" customWidth="1"/>
    <col min="5" max="5" width="0" style="1749" hidden="1" customWidth="1"/>
    <col min="6" max="7" width="6.85546875" style="1751" customWidth="1"/>
    <col min="8" max="8" width="6.85546875" style="1752" customWidth="1"/>
    <col min="9" max="9" width="0" style="1752" hidden="1" customWidth="1"/>
    <col min="10" max="10" width="10" style="1753" bestFit="1" customWidth="1"/>
    <col min="11" max="11" width="0" style="1754" hidden="1" customWidth="1"/>
    <col min="12" max="12" width="10.140625" style="1754" bestFit="1" customWidth="1"/>
    <col min="13" max="13" width="7.85546875" style="1754" bestFit="1" customWidth="1"/>
    <col min="14" max="14" width="9.140625" style="1749" hidden="1" customWidth="1"/>
    <col min="15" max="19" width="9.140625" style="1752" hidden="1" customWidth="1"/>
    <col min="20" max="21" width="9.140625" style="1749" hidden="1" customWidth="1"/>
    <col min="22" max="22" width="28.140625" style="1749" hidden="1" customWidth="1"/>
    <col min="23" max="16384" width="9.140625" style="1749"/>
  </cols>
  <sheetData>
    <row r="1" spans="1:22" s="1757" customFormat="1" ht="32.25" customHeight="1">
      <c r="A1" s="2641" t="s">
        <v>8670</v>
      </c>
      <c r="B1" s="1756"/>
      <c r="C1" s="2600" t="s">
        <v>8671</v>
      </c>
      <c r="D1" s="2600" t="s">
        <v>8672</v>
      </c>
      <c r="E1" s="2642"/>
      <c r="F1" s="2598" t="s">
        <v>4738</v>
      </c>
      <c r="G1" s="2599"/>
      <c r="H1" s="2600" t="s">
        <v>6984</v>
      </c>
      <c r="I1" s="2600" t="s">
        <v>5621</v>
      </c>
      <c r="J1" s="2609" t="s">
        <v>2627</v>
      </c>
      <c r="K1" s="2643" t="s">
        <v>5622</v>
      </c>
      <c r="L1" s="2643" t="s">
        <v>5623</v>
      </c>
      <c r="M1" s="2644" t="s">
        <v>1467</v>
      </c>
      <c r="N1" s="1757">
        <v>2010</v>
      </c>
      <c r="O1" s="1758" t="s">
        <v>4737</v>
      </c>
      <c r="P1" s="1759" t="s">
        <v>2628</v>
      </c>
      <c r="Q1" s="1759" t="s">
        <v>2629</v>
      </c>
      <c r="R1" s="1759" t="s">
        <v>9316</v>
      </c>
      <c r="S1" s="1759" t="s">
        <v>2630</v>
      </c>
    </row>
    <row r="2" spans="1:22" s="1762" customFormat="1" ht="27" customHeight="1">
      <c r="A2" s="2601"/>
      <c r="B2" s="1760"/>
      <c r="C2" s="2602"/>
      <c r="D2" s="2602"/>
      <c r="E2" s="2603"/>
      <c r="F2" s="1761" t="s">
        <v>3501</v>
      </c>
      <c r="G2" s="1761" t="s">
        <v>3502</v>
      </c>
      <c r="H2" s="2602"/>
      <c r="I2" s="2602"/>
      <c r="J2" s="2605"/>
      <c r="K2" s="2604"/>
      <c r="L2" s="2604"/>
      <c r="M2" s="2645"/>
      <c r="O2" s="1758"/>
      <c r="P2" s="1759"/>
      <c r="Q2" s="1759"/>
      <c r="R2" s="1759"/>
      <c r="S2" s="1759"/>
    </row>
    <row r="3" spans="1:22" ht="17.25" customHeight="1">
      <c r="D3" s="1763"/>
      <c r="E3" s="1764"/>
      <c r="P3" s="1765"/>
    </row>
    <row r="4" spans="1:22" ht="17.25" customHeight="1">
      <c r="D4" s="1766"/>
      <c r="E4" s="1764"/>
      <c r="P4" s="1767"/>
    </row>
    <row r="5" spans="1:22" s="712" customFormat="1" ht="50.25" customHeight="1">
      <c r="A5" s="2606" t="s">
        <v>2631</v>
      </c>
      <c r="B5" s="2597"/>
      <c r="C5" s="2606"/>
      <c r="D5" s="2606"/>
      <c r="E5" s="2597"/>
      <c r="F5" s="2606"/>
      <c r="G5" s="2606"/>
      <c r="H5" s="2606"/>
      <c r="I5" s="2597"/>
      <c r="J5" s="2606"/>
      <c r="K5" s="2597"/>
      <c r="L5" s="2606"/>
      <c r="M5" s="1768"/>
    </row>
    <row r="6" spans="1:22" s="712" customFormat="1" ht="31.5" customHeight="1">
      <c r="A6" s="2607" t="s">
        <v>1458</v>
      </c>
      <c r="B6" s="2596"/>
      <c r="C6" s="2607"/>
      <c r="D6" s="2607"/>
      <c r="E6" s="2596"/>
      <c r="F6" s="2607"/>
      <c r="G6" s="2607"/>
      <c r="H6" s="2607"/>
      <c r="I6" s="2596"/>
      <c r="J6" s="2607"/>
      <c r="K6" s="2596"/>
      <c r="L6" s="2607"/>
      <c r="M6" s="1769"/>
    </row>
    <row r="7" spans="1:22" ht="26.25" customHeight="1">
      <c r="D7" s="1766"/>
      <c r="E7" s="1764"/>
      <c r="P7" s="1767"/>
    </row>
    <row r="8" spans="1:22" ht="21.75" customHeight="1">
      <c r="D8" s="1766"/>
      <c r="E8" s="1764"/>
      <c r="P8" s="1767"/>
    </row>
    <row r="9" spans="1:22" ht="24.75" customHeight="1">
      <c r="A9" s="2646" t="s">
        <v>2632</v>
      </c>
      <c r="B9" s="2594"/>
      <c r="C9" s="2646"/>
      <c r="D9" s="2646"/>
      <c r="E9" s="2594"/>
      <c r="F9" s="2646"/>
      <c r="G9" s="2646"/>
      <c r="H9" s="2646"/>
      <c r="I9" s="2594"/>
      <c r="J9" s="2646"/>
      <c r="K9" s="2594"/>
      <c r="L9" s="2646"/>
      <c r="M9" s="1770"/>
      <c r="O9" s="1771"/>
      <c r="P9" s="1771"/>
      <c r="Q9" s="1771"/>
      <c r="R9" s="1771"/>
      <c r="S9" s="1771"/>
    </row>
    <row r="10" spans="1:22" s="108" customFormat="1" ht="14.25" customHeight="1">
      <c r="A10" s="97" t="s">
        <v>8615</v>
      </c>
      <c r="B10" s="97">
        <v>1</v>
      </c>
      <c r="C10" s="106" t="s">
        <v>2633</v>
      </c>
      <c r="D10" s="794" t="s">
        <v>10732</v>
      </c>
      <c r="E10" s="1772" t="s">
        <v>2634</v>
      </c>
      <c r="F10" s="120" t="s">
        <v>2635</v>
      </c>
      <c r="G10" s="120" t="s">
        <v>9339</v>
      </c>
      <c r="H10" s="120">
        <v>600</v>
      </c>
      <c r="I10" s="120">
        <v>2000</v>
      </c>
      <c r="J10" s="1773" t="e">
        <f>M10*#REF!</f>
        <v>#REF!</v>
      </c>
      <c r="K10" s="1774" t="e">
        <f>J10/I10</f>
        <v>#REF!</v>
      </c>
      <c r="L10" s="1774" t="e">
        <f>J10/H10</f>
        <v>#REF!</v>
      </c>
      <c r="M10" s="1774" t="e">
        <f>N10*#REF!+0.5</f>
        <v>#REF!</v>
      </c>
      <c r="N10" s="108">
        <v>8.4</v>
      </c>
      <c r="O10" s="1775" t="s">
        <v>4754</v>
      </c>
      <c r="P10" s="1775" t="s">
        <v>2636</v>
      </c>
      <c r="Q10" s="1775">
        <v>630</v>
      </c>
      <c r="R10" s="1775" t="s">
        <v>2637</v>
      </c>
      <c r="S10" s="1775" t="s">
        <v>2638</v>
      </c>
    </row>
    <row r="11" spans="1:22" s="1780" customFormat="1" ht="15.75" customHeight="1">
      <c r="A11" s="97" t="s">
        <v>8625</v>
      </c>
      <c r="B11" s="97">
        <v>1</v>
      </c>
      <c r="C11" s="171" t="s">
        <v>2639</v>
      </c>
      <c r="D11" s="1776" t="s">
        <v>10755</v>
      </c>
      <c r="E11" s="1777"/>
      <c r="F11" s="1778" t="s">
        <v>2641</v>
      </c>
      <c r="G11" s="1777"/>
      <c r="H11" s="242">
        <v>585</v>
      </c>
      <c r="I11" s="1777"/>
      <c r="J11" s="1773" t="e">
        <f>M11*#REF!</f>
        <v>#REF!</v>
      </c>
      <c r="K11" s="577" t="e">
        <f>J11/I11</f>
        <v>#REF!</v>
      </c>
      <c r="L11" s="577" t="e">
        <f>J11/H11</f>
        <v>#REF!</v>
      </c>
      <c r="M11" s="1774" t="e">
        <f>N11*#REF!+0.5</f>
        <v>#REF!</v>
      </c>
      <c r="N11" s="1780">
        <v>26.8</v>
      </c>
      <c r="O11" s="1781"/>
      <c r="P11" s="1781"/>
      <c r="Q11" s="1781"/>
      <c r="R11" s="1781"/>
      <c r="S11" s="1781"/>
      <c r="V11" s="108"/>
    </row>
    <row r="12" spans="1:22" s="1780" customFormat="1" ht="14.25" hidden="1" customHeight="1">
      <c r="A12" s="100" t="s">
        <v>8628</v>
      </c>
      <c r="B12" s="97">
        <v>0</v>
      </c>
      <c r="C12" s="167">
        <v>11970909</v>
      </c>
      <c r="D12" s="1782" t="s">
        <v>2640</v>
      </c>
      <c r="E12" s="1783"/>
      <c r="F12" s="1784" t="s">
        <v>2642</v>
      </c>
      <c r="G12" s="1784" t="s">
        <v>2643</v>
      </c>
      <c r="H12" s="246">
        <v>702</v>
      </c>
      <c r="I12" s="1783"/>
      <c r="J12" s="1785" t="e">
        <f>N12*#REF!+15</f>
        <v>#REF!</v>
      </c>
      <c r="K12" s="616"/>
      <c r="L12" s="616"/>
      <c r="M12" s="1774"/>
      <c r="N12" s="1780">
        <v>1056</v>
      </c>
      <c r="O12" s="1786"/>
      <c r="P12" s="1786"/>
      <c r="Q12" s="1786"/>
      <c r="R12" s="1786"/>
      <c r="S12" s="1786"/>
    </row>
    <row r="13" spans="1:22" s="108" customFormat="1" ht="15.75" customHeight="1">
      <c r="A13" s="105" t="s">
        <v>8615</v>
      </c>
      <c r="B13" s="97">
        <v>1</v>
      </c>
      <c r="C13" s="106" t="s">
        <v>2644</v>
      </c>
      <c r="D13" s="794" t="s">
        <v>10756</v>
      </c>
      <c r="E13" s="1772" t="s">
        <v>2645</v>
      </c>
      <c r="F13" s="1787" t="s">
        <v>2646</v>
      </c>
      <c r="G13" s="1787" t="s">
        <v>5686</v>
      </c>
      <c r="H13" s="1787">
        <v>600</v>
      </c>
      <c r="I13" s="120">
        <v>2000</v>
      </c>
      <c r="J13" s="1773" t="e">
        <f>M13*#REF!</f>
        <v>#REF!</v>
      </c>
      <c r="K13" s="1774" t="e">
        <f>J13/I13</f>
        <v>#REF!</v>
      </c>
      <c r="L13" s="1774" t="e">
        <f>J13/H13</f>
        <v>#REF!</v>
      </c>
      <c r="M13" s="1774" t="e">
        <f>N13*#REF!+0.5</f>
        <v>#REF!</v>
      </c>
      <c r="N13" s="108">
        <v>20.56</v>
      </c>
      <c r="O13" s="1788" t="s">
        <v>2647</v>
      </c>
      <c r="P13" s="1788" t="s">
        <v>2636</v>
      </c>
      <c r="Q13" s="1788">
        <v>546</v>
      </c>
      <c r="R13" s="1788" t="s">
        <v>2648</v>
      </c>
      <c r="S13" s="1788" t="s">
        <v>2649</v>
      </c>
    </row>
    <row r="14" spans="1:22" s="108" customFormat="1" ht="15.75" customHeight="1">
      <c r="A14" s="97" t="s">
        <v>8625</v>
      </c>
      <c r="B14" s="97">
        <v>1</v>
      </c>
      <c r="C14" s="98" t="s">
        <v>2650</v>
      </c>
      <c r="D14" s="1776" t="s">
        <v>10757</v>
      </c>
      <c r="E14" s="1789"/>
      <c r="F14" s="1790" t="s">
        <v>2651</v>
      </c>
      <c r="G14" s="1790" t="s">
        <v>2652</v>
      </c>
      <c r="H14" s="1790">
        <v>312</v>
      </c>
      <c r="I14" s="96"/>
      <c r="J14" s="1773" t="e">
        <f>M14*#REF!</f>
        <v>#REF!</v>
      </c>
      <c r="K14" s="577"/>
      <c r="L14" s="577" t="e">
        <f>J14/H14</f>
        <v>#REF!</v>
      </c>
      <c r="M14" s="1774" t="e">
        <f>N14*#REF!+0.5</f>
        <v>#REF!</v>
      </c>
      <c r="N14" s="108">
        <v>32.96</v>
      </c>
      <c r="O14" s="1788"/>
      <c r="P14" s="1788"/>
      <c r="Q14" s="1788"/>
      <c r="R14" s="1788"/>
      <c r="S14" s="1788"/>
    </row>
    <row r="15" spans="1:22" s="108" customFormat="1" ht="15" customHeight="1">
      <c r="A15" s="97" t="s">
        <v>8625</v>
      </c>
      <c r="B15" s="97">
        <v>1</v>
      </c>
      <c r="C15" s="98" t="s">
        <v>2653</v>
      </c>
      <c r="D15" s="1776" t="s">
        <v>10756</v>
      </c>
      <c r="E15" s="1789"/>
      <c r="F15" s="1790" t="s">
        <v>2654</v>
      </c>
      <c r="G15" s="1790" t="s">
        <v>8024</v>
      </c>
      <c r="H15" s="96">
        <v>500</v>
      </c>
      <c r="I15" s="96"/>
      <c r="J15" s="1773" t="e">
        <f>M15*#REF!</f>
        <v>#REF!</v>
      </c>
      <c r="K15" s="577"/>
      <c r="L15" s="577" t="e">
        <f>J15/H15</f>
        <v>#REF!</v>
      </c>
      <c r="M15" s="1774" t="e">
        <f>N15*#REF!+0.5</f>
        <v>#REF!</v>
      </c>
      <c r="N15" s="108">
        <v>48.375399999999999</v>
      </c>
      <c r="O15" s="1788"/>
      <c r="P15" s="1788"/>
      <c r="Q15" s="1788"/>
      <c r="R15" s="1788"/>
      <c r="S15" s="1788"/>
    </row>
    <row r="16" spans="1:22" s="108" customFormat="1" ht="15" hidden="1" customHeight="1">
      <c r="A16" s="100" t="s">
        <v>8628</v>
      </c>
      <c r="B16" s="97">
        <v>0</v>
      </c>
      <c r="C16" s="101">
        <v>11552414</v>
      </c>
      <c r="D16" s="1782" t="s">
        <v>2655</v>
      </c>
      <c r="E16" s="1791"/>
      <c r="F16" s="1784" t="s">
        <v>2642</v>
      </c>
      <c r="G16" s="1784" t="s">
        <v>2643</v>
      </c>
      <c r="H16" s="1784">
        <v>702</v>
      </c>
      <c r="I16" s="576"/>
      <c r="J16" s="1785" t="e">
        <f>N16*#REF!+15</f>
        <v>#REF!</v>
      </c>
      <c r="K16" s="616"/>
      <c r="L16" s="616">
        <v>4.9000000000000004</v>
      </c>
      <c r="M16" s="1774"/>
      <c r="N16" s="108">
        <v>3190</v>
      </c>
      <c r="O16" s="1788"/>
      <c r="P16" s="1788"/>
      <c r="Q16" s="1788"/>
      <c r="R16" s="1788"/>
      <c r="S16" s="1788"/>
    </row>
    <row r="17" spans="1:20" s="108" customFormat="1" ht="13.5" customHeight="1">
      <c r="A17" s="105" t="s">
        <v>8615</v>
      </c>
      <c r="B17" s="97">
        <v>1</v>
      </c>
      <c r="C17" s="106" t="s">
        <v>2656</v>
      </c>
      <c r="D17" s="794" t="s">
        <v>10733</v>
      </c>
      <c r="E17" s="1772" t="s">
        <v>2657</v>
      </c>
      <c r="F17" s="1787" t="s">
        <v>2646</v>
      </c>
      <c r="G17" s="1787" t="s">
        <v>5686</v>
      </c>
      <c r="H17" s="1787">
        <v>600</v>
      </c>
      <c r="I17" s="120">
        <v>2000</v>
      </c>
      <c r="J17" s="1773" t="e">
        <f>M17*#REF!</f>
        <v>#REF!</v>
      </c>
      <c r="K17" s="1774" t="e">
        <f>J17/I17</f>
        <v>#REF!</v>
      </c>
      <c r="L17" s="1774" t="e">
        <f t="shared" ref="L17:L25" si="0">J17/H17</f>
        <v>#REF!</v>
      </c>
      <c r="M17" s="1774" t="e">
        <f>N17*#REF!+0.5</f>
        <v>#REF!</v>
      </c>
      <c r="N17" s="108">
        <v>10.09</v>
      </c>
      <c r="O17" s="1788" t="s">
        <v>2647</v>
      </c>
      <c r="P17" s="1788" t="s">
        <v>2636</v>
      </c>
      <c r="Q17" s="1788">
        <v>546</v>
      </c>
      <c r="R17" s="1788" t="s">
        <v>2648</v>
      </c>
      <c r="S17" s="1788" t="s">
        <v>2658</v>
      </c>
    </row>
    <row r="18" spans="1:20" s="108" customFormat="1" ht="13.5" hidden="1" customHeight="1">
      <c r="A18" s="97" t="s">
        <v>8628</v>
      </c>
      <c r="B18" s="97">
        <v>0</v>
      </c>
      <c r="C18" s="98">
        <v>11555413</v>
      </c>
      <c r="D18" s="1776" t="s">
        <v>2659</v>
      </c>
      <c r="E18" s="1789"/>
      <c r="F18" s="1790" t="s">
        <v>2660</v>
      </c>
      <c r="G18" s="1790" t="s">
        <v>2661</v>
      </c>
      <c r="H18" s="1790">
        <v>115</v>
      </c>
      <c r="I18" s="96"/>
      <c r="J18" s="1779" t="e">
        <f>N18*#REF!+15</f>
        <v>#REF!</v>
      </c>
      <c r="K18" s="577"/>
      <c r="L18" s="577" t="e">
        <f t="shared" si="0"/>
        <v>#REF!</v>
      </c>
      <c r="M18" s="1774"/>
      <c r="N18" s="108">
        <v>307</v>
      </c>
      <c r="O18" s="1788"/>
      <c r="P18" s="1788"/>
      <c r="Q18" s="1788"/>
      <c r="R18" s="1788"/>
      <c r="S18" s="1788"/>
    </row>
    <row r="19" spans="1:20" s="108" customFormat="1" ht="13.5" customHeight="1">
      <c r="A19" s="97" t="s">
        <v>8625</v>
      </c>
      <c r="B19" s="97">
        <v>1</v>
      </c>
      <c r="C19" s="98" t="s">
        <v>2662</v>
      </c>
      <c r="D19" s="1776" t="s">
        <v>10758</v>
      </c>
      <c r="E19" s="1789"/>
      <c r="F19" s="1790" t="s">
        <v>2651</v>
      </c>
      <c r="G19" s="1790" t="s">
        <v>2652</v>
      </c>
      <c r="H19" s="1790">
        <v>312</v>
      </c>
      <c r="I19" s="96"/>
      <c r="J19" s="1773" t="e">
        <f>M19*#REF!</f>
        <v>#REF!</v>
      </c>
      <c r="K19" s="577"/>
      <c r="L19" s="577" t="e">
        <f t="shared" si="0"/>
        <v>#REF!</v>
      </c>
      <c r="M19" s="1774" t="e">
        <f>N19*#REF!+0.5</f>
        <v>#REF!</v>
      </c>
      <c r="N19" s="108">
        <v>34.630000000000003</v>
      </c>
      <c r="O19" s="1788"/>
      <c r="P19" s="1788"/>
      <c r="Q19" s="1788"/>
      <c r="R19" s="1788"/>
      <c r="S19" s="1788"/>
    </row>
    <row r="20" spans="1:20" s="108" customFormat="1" ht="13.5" customHeight="1">
      <c r="A20" s="100" t="s">
        <v>8625</v>
      </c>
      <c r="B20" s="97">
        <v>1</v>
      </c>
      <c r="C20" s="101" t="s">
        <v>2663</v>
      </c>
      <c r="D20" s="1782" t="s">
        <v>10733</v>
      </c>
      <c r="E20" s="1791"/>
      <c r="F20" s="1790" t="s">
        <v>2654</v>
      </c>
      <c r="G20" s="1790" t="s">
        <v>8024</v>
      </c>
      <c r="H20" s="576">
        <v>500</v>
      </c>
      <c r="I20" s="576"/>
      <c r="J20" s="1773" t="e">
        <f>M20*#REF!</f>
        <v>#REF!</v>
      </c>
      <c r="K20" s="616"/>
      <c r="L20" s="616" t="e">
        <f t="shared" si="0"/>
        <v>#REF!</v>
      </c>
      <c r="M20" s="1774" t="e">
        <f>N20*#REF!+0.5</f>
        <v>#REF!</v>
      </c>
      <c r="N20" s="108">
        <v>50.992800000000003</v>
      </c>
      <c r="O20" s="1788"/>
      <c r="P20" s="1788"/>
      <c r="Q20" s="1788"/>
      <c r="R20" s="1788"/>
      <c r="S20" s="1788"/>
    </row>
    <row r="21" spans="1:20" s="108" customFormat="1" ht="13.5" customHeight="1">
      <c r="A21" s="105" t="s">
        <v>8615</v>
      </c>
      <c r="B21" s="97">
        <v>1</v>
      </c>
      <c r="C21" s="106" t="s">
        <v>2664</v>
      </c>
      <c r="D21" s="794" t="s">
        <v>10734</v>
      </c>
      <c r="E21" s="1772" t="s">
        <v>2665</v>
      </c>
      <c r="F21" s="1787" t="s">
        <v>2635</v>
      </c>
      <c r="G21" s="120" t="s">
        <v>9339</v>
      </c>
      <c r="H21" s="120">
        <v>600</v>
      </c>
      <c r="I21" s="120">
        <v>2000</v>
      </c>
      <c r="J21" s="1773" t="e">
        <f>M21*#REF!</f>
        <v>#REF!</v>
      </c>
      <c r="K21" s="1774" t="e">
        <f>J21/I21</f>
        <v>#REF!</v>
      </c>
      <c r="L21" s="1774" t="e">
        <f t="shared" si="0"/>
        <v>#REF!</v>
      </c>
      <c r="M21" s="1774" t="e">
        <f>N21*#REF!+0.5</f>
        <v>#REF!</v>
      </c>
      <c r="N21" s="108">
        <v>7.12</v>
      </c>
      <c r="O21" s="1792" t="s">
        <v>4889</v>
      </c>
      <c r="P21" s="1792" t="s">
        <v>2636</v>
      </c>
      <c r="Q21" s="1792">
        <v>546</v>
      </c>
      <c r="R21" s="1792" t="s">
        <v>2666</v>
      </c>
      <c r="S21" s="1792" t="s">
        <v>2649</v>
      </c>
    </row>
    <row r="22" spans="1:20" s="108" customFormat="1" ht="13.5" customHeight="1">
      <c r="A22" s="97" t="s">
        <v>8625</v>
      </c>
      <c r="B22" s="97">
        <v>1</v>
      </c>
      <c r="C22" s="98" t="s">
        <v>2667</v>
      </c>
      <c r="D22" s="1776" t="s">
        <v>10759</v>
      </c>
      <c r="E22" s="1789"/>
      <c r="F22" s="1790"/>
      <c r="G22" s="96"/>
      <c r="H22" s="96">
        <v>312</v>
      </c>
      <c r="I22" s="96"/>
      <c r="J22" s="1773" t="e">
        <f>M22*#REF!</f>
        <v>#REF!</v>
      </c>
      <c r="K22" s="577"/>
      <c r="L22" s="577" t="e">
        <f t="shared" si="0"/>
        <v>#REF!</v>
      </c>
      <c r="M22" s="1774" t="e">
        <f>N22*#REF!+0.5</f>
        <v>#REF!</v>
      </c>
      <c r="N22" s="108">
        <v>16.850000000000001</v>
      </c>
      <c r="O22" s="1792"/>
      <c r="P22" s="1792"/>
      <c r="Q22" s="1792"/>
      <c r="R22" s="1792"/>
      <c r="S22" s="1792"/>
    </row>
    <row r="23" spans="1:20" s="108" customFormat="1" ht="13.5" customHeight="1">
      <c r="A23" s="97" t="s">
        <v>8625</v>
      </c>
      <c r="B23" s="97">
        <v>1</v>
      </c>
      <c r="C23" s="98" t="s">
        <v>2669</v>
      </c>
      <c r="D23" s="1776" t="s">
        <v>10734</v>
      </c>
      <c r="E23" s="1789"/>
      <c r="F23" s="1790" t="s">
        <v>2654</v>
      </c>
      <c r="G23" s="1790" t="s">
        <v>8024</v>
      </c>
      <c r="H23" s="96">
        <v>500</v>
      </c>
      <c r="I23" s="96"/>
      <c r="J23" s="1773" t="e">
        <f>M23*#REF!</f>
        <v>#REF!</v>
      </c>
      <c r="K23" s="577"/>
      <c r="L23" s="577" t="e">
        <f t="shared" si="0"/>
        <v>#REF!</v>
      </c>
      <c r="M23" s="1774" t="e">
        <f>N23*#REF!+0.5</f>
        <v>#REF!</v>
      </c>
      <c r="N23" s="108">
        <v>18.48</v>
      </c>
      <c r="O23" s="1792"/>
      <c r="P23" s="1792"/>
      <c r="Q23" s="1792"/>
      <c r="R23" s="1792"/>
      <c r="S23" s="1792"/>
    </row>
    <row r="24" spans="1:20" s="108" customFormat="1" ht="13.5" hidden="1" customHeight="1">
      <c r="A24" s="100" t="s">
        <v>8628</v>
      </c>
      <c r="B24" s="97">
        <v>0</v>
      </c>
      <c r="C24" s="101">
        <v>11551418</v>
      </c>
      <c r="D24" s="1782" t="s">
        <v>2668</v>
      </c>
      <c r="E24" s="1791"/>
      <c r="F24" s="1784" t="s">
        <v>2670</v>
      </c>
      <c r="G24" s="1784" t="s">
        <v>2670</v>
      </c>
      <c r="H24" s="576">
        <v>786</v>
      </c>
      <c r="I24" s="576"/>
      <c r="J24" s="1785" t="e">
        <f>N24*#REF!+15</f>
        <v>#REF!</v>
      </c>
      <c r="K24" s="616"/>
      <c r="L24" s="616" t="e">
        <f t="shared" si="0"/>
        <v>#REF!</v>
      </c>
      <c r="M24" s="1774"/>
      <c r="N24" s="108">
        <v>3643</v>
      </c>
      <c r="O24" s="1792"/>
      <c r="P24" s="1792"/>
      <c r="Q24" s="1792"/>
      <c r="R24" s="1792"/>
      <c r="S24" s="1792"/>
    </row>
    <row r="25" spans="1:20" s="108" customFormat="1" ht="13.5" customHeight="1">
      <c r="A25" s="105" t="s">
        <v>8615</v>
      </c>
      <c r="B25" s="97">
        <v>1</v>
      </c>
      <c r="C25" s="106" t="s">
        <v>2671</v>
      </c>
      <c r="D25" s="1793" t="s">
        <v>10735</v>
      </c>
      <c r="E25" s="1772" t="s">
        <v>2665</v>
      </c>
      <c r="F25" s="1787" t="s">
        <v>2672</v>
      </c>
      <c r="G25" s="120" t="s">
        <v>9339</v>
      </c>
      <c r="H25" s="120">
        <v>200</v>
      </c>
      <c r="I25" s="120">
        <v>766</v>
      </c>
      <c r="J25" s="1773" t="e">
        <f>M25*#REF!</f>
        <v>#REF!</v>
      </c>
      <c r="K25" s="1774" t="e">
        <f>J25/I25</f>
        <v>#REF!</v>
      </c>
      <c r="L25" s="1774" t="e">
        <f t="shared" si="0"/>
        <v>#REF!</v>
      </c>
      <c r="M25" s="1774" t="e">
        <f>N25*#REF!+0.5</f>
        <v>#REF!</v>
      </c>
      <c r="N25" s="108">
        <v>22.64</v>
      </c>
      <c r="O25" s="1792" t="s">
        <v>4889</v>
      </c>
      <c r="P25" s="1792" t="s">
        <v>2636</v>
      </c>
      <c r="Q25" s="1792">
        <v>546</v>
      </c>
      <c r="R25" s="1792" t="s">
        <v>2666</v>
      </c>
      <c r="S25" s="1792" t="s">
        <v>2649</v>
      </c>
    </row>
    <row r="26" spans="1:20" s="108" customFormat="1" ht="12.75" customHeight="1">
      <c r="A26" s="97" t="s">
        <v>8615</v>
      </c>
      <c r="B26" s="97">
        <v>1</v>
      </c>
      <c r="C26" s="98" t="s">
        <v>2673</v>
      </c>
      <c r="D26" s="1794" t="s">
        <v>10760</v>
      </c>
      <c r="E26" s="1789" t="s">
        <v>2675</v>
      </c>
      <c r="F26" s="1790" t="s">
        <v>2676</v>
      </c>
      <c r="G26" s="96"/>
      <c r="H26" s="96">
        <v>2</v>
      </c>
      <c r="I26" s="96"/>
      <c r="J26" s="1773" t="e">
        <f>M26*#REF!</f>
        <v>#REF!</v>
      </c>
      <c r="K26" s="577"/>
      <c r="L26" s="577"/>
      <c r="M26" s="1774" t="e">
        <f>N26*#REF!+0.5</f>
        <v>#REF!</v>
      </c>
      <c r="N26" s="108">
        <v>10.74</v>
      </c>
      <c r="P26" s="1795"/>
      <c r="Q26" s="1795"/>
      <c r="R26" s="1796"/>
      <c r="S26" s="1797"/>
      <c r="T26" s="1798"/>
    </row>
    <row r="27" spans="1:20" s="108" customFormat="1" ht="12.75" customHeight="1">
      <c r="A27" s="97" t="s">
        <v>8615</v>
      </c>
      <c r="B27" s="97">
        <v>1</v>
      </c>
      <c r="C27" s="98" t="s">
        <v>2677</v>
      </c>
      <c r="D27" s="1794" t="s">
        <v>10761</v>
      </c>
      <c r="E27" s="1789" t="s">
        <v>2675</v>
      </c>
      <c r="F27" s="1790" t="s">
        <v>8350</v>
      </c>
      <c r="G27" s="96"/>
      <c r="H27" s="96">
        <v>30</v>
      </c>
      <c r="I27" s="96"/>
      <c r="J27" s="1773" t="e">
        <f>M27*#REF!</f>
        <v>#REF!</v>
      </c>
      <c r="K27" s="577"/>
      <c r="L27" s="577"/>
      <c r="M27" s="1774" t="e">
        <f>N27*#REF!+0.5</f>
        <v>#REF!</v>
      </c>
      <c r="N27" s="108">
        <v>51</v>
      </c>
      <c r="P27" s="1795"/>
      <c r="Q27" s="1795"/>
      <c r="R27" s="1796"/>
      <c r="S27" s="1797"/>
      <c r="T27" s="1798"/>
    </row>
    <row r="28" spans="1:20" s="1806" customFormat="1" ht="12.75" hidden="1" customHeight="1">
      <c r="A28" s="1799" t="s">
        <v>8615</v>
      </c>
      <c r="B28" s="97">
        <v>0</v>
      </c>
      <c r="C28" s="1800" t="s">
        <v>2679</v>
      </c>
      <c r="D28" s="1801" t="s">
        <v>2680</v>
      </c>
      <c r="E28" s="1802" t="s">
        <v>2675</v>
      </c>
      <c r="F28" s="1803" t="s">
        <v>4817</v>
      </c>
      <c r="G28" s="1804"/>
      <c r="H28" s="1804">
        <v>10</v>
      </c>
      <c r="I28" s="1804"/>
      <c r="J28" s="1779" t="e">
        <f>M28*#REF!</f>
        <v>#REF!</v>
      </c>
      <c r="K28" s="1805"/>
      <c r="L28" s="1805"/>
      <c r="M28" s="1774" t="e">
        <f>N28*#REF!</f>
        <v>#REF!</v>
      </c>
      <c r="P28" s="1807"/>
      <c r="Q28" s="1807"/>
      <c r="R28" s="1808"/>
      <c r="S28" s="1809"/>
      <c r="T28" s="1810"/>
    </row>
    <row r="29" spans="1:20" s="108" customFormat="1" ht="12.75" customHeight="1">
      <c r="A29" s="100" t="s">
        <v>8615</v>
      </c>
      <c r="B29" s="97">
        <v>1</v>
      </c>
      <c r="C29" s="101" t="s">
        <v>2681</v>
      </c>
      <c r="D29" s="213" t="s">
        <v>10762</v>
      </c>
      <c r="E29" s="1791" t="s">
        <v>2675</v>
      </c>
      <c r="F29" s="1784" t="s">
        <v>8350</v>
      </c>
      <c r="G29" s="576"/>
      <c r="H29" s="576">
        <v>30</v>
      </c>
      <c r="I29" s="576"/>
      <c r="J29" s="1773" t="e">
        <f>M29*#REF!</f>
        <v>#REF!</v>
      </c>
      <c r="K29" s="616"/>
      <c r="L29" s="616"/>
      <c r="M29" s="1774" t="e">
        <f>N29*#REF!+0.5</f>
        <v>#REF!</v>
      </c>
      <c r="N29" s="108">
        <v>51</v>
      </c>
      <c r="P29" s="1795"/>
      <c r="Q29" s="1795"/>
      <c r="R29" s="1796"/>
      <c r="S29" s="1797"/>
      <c r="T29" s="1797"/>
    </row>
    <row r="30" spans="1:20" s="108" customFormat="1" ht="12.75" customHeight="1">
      <c r="A30" s="105" t="s">
        <v>8615</v>
      </c>
      <c r="B30" s="97">
        <v>1</v>
      </c>
      <c r="C30" s="106" t="s">
        <v>2682</v>
      </c>
      <c r="D30" s="211" t="s">
        <v>10736</v>
      </c>
      <c r="E30" s="1772"/>
      <c r="F30" s="1787" t="s">
        <v>2635</v>
      </c>
      <c r="G30" s="120" t="s">
        <v>9339</v>
      </c>
      <c r="H30" s="120">
        <v>600</v>
      </c>
      <c r="I30" s="120"/>
      <c r="J30" s="1773" t="e">
        <f>M30*#REF!</f>
        <v>#REF!</v>
      </c>
      <c r="K30" s="1774"/>
      <c r="L30" s="1774"/>
      <c r="M30" s="1774" t="e">
        <f>N30*#REF!+0.5</f>
        <v>#REF!</v>
      </c>
      <c r="N30" s="108">
        <v>10.99</v>
      </c>
      <c r="P30" s="1795"/>
      <c r="Q30" s="1795"/>
      <c r="R30" s="1796"/>
      <c r="S30" s="1797"/>
      <c r="T30" s="1797"/>
    </row>
    <row r="31" spans="1:20" s="108" customFormat="1" ht="12.75" customHeight="1">
      <c r="A31" s="97" t="s">
        <v>8625</v>
      </c>
      <c r="B31" s="97">
        <v>1</v>
      </c>
      <c r="C31" s="98" t="s">
        <v>2683</v>
      </c>
      <c r="D31" s="212" t="s">
        <v>10736</v>
      </c>
      <c r="E31" s="1789"/>
      <c r="F31" s="1790" t="s">
        <v>2684</v>
      </c>
      <c r="G31" s="96"/>
      <c r="H31" s="96">
        <v>500</v>
      </c>
      <c r="I31" s="96"/>
      <c r="J31" s="1773" t="e">
        <f>M31*#REF!</f>
        <v>#REF!</v>
      </c>
      <c r="K31" s="577"/>
      <c r="L31" s="577" t="e">
        <f>J31/H31</f>
        <v>#REF!</v>
      </c>
      <c r="M31" s="1774" t="e">
        <f>N31*#REF!+0.5</f>
        <v>#REF!</v>
      </c>
      <c r="N31" s="108">
        <v>22.8629</v>
      </c>
      <c r="P31" s="1795"/>
      <c r="Q31" s="1795"/>
      <c r="R31" s="1796"/>
      <c r="S31" s="1797"/>
      <c r="T31" s="1797"/>
    </row>
    <row r="32" spans="1:20" s="108" customFormat="1" ht="12.75" customHeight="1">
      <c r="A32" s="97" t="s">
        <v>8625</v>
      </c>
      <c r="B32" s="97">
        <v>1</v>
      </c>
      <c r="C32" s="98" t="s">
        <v>2685</v>
      </c>
      <c r="D32" s="212" t="s">
        <v>10763</v>
      </c>
      <c r="E32" s="1789"/>
      <c r="F32" s="1790"/>
      <c r="G32" s="96"/>
      <c r="H32" s="96">
        <v>585</v>
      </c>
      <c r="I32" s="96"/>
      <c r="J32" s="1773" t="e">
        <f>M32*#REF!</f>
        <v>#REF!</v>
      </c>
      <c r="K32" s="577"/>
      <c r="L32" s="577" t="e">
        <f>J32/H32</f>
        <v>#REF!</v>
      </c>
      <c r="M32" s="1774" t="e">
        <f>N32*#REF!+0.5</f>
        <v>#REF!</v>
      </c>
      <c r="N32" s="108">
        <v>27.48</v>
      </c>
      <c r="P32" s="1795"/>
      <c r="Q32" s="1795"/>
      <c r="R32" s="1796"/>
      <c r="S32" s="1797"/>
      <c r="T32" s="1797"/>
    </row>
    <row r="33" spans="1:20" s="108" customFormat="1" ht="12.75" hidden="1" customHeight="1">
      <c r="A33" s="100" t="s">
        <v>8628</v>
      </c>
      <c r="B33" s="97">
        <v>0</v>
      </c>
      <c r="C33" s="101">
        <v>11491253</v>
      </c>
      <c r="D33" s="213" t="s">
        <v>2686</v>
      </c>
      <c r="E33" s="1791"/>
      <c r="F33" s="1784" t="s">
        <v>2687</v>
      </c>
      <c r="G33" s="576"/>
      <c r="H33" s="576">
        <v>792</v>
      </c>
      <c r="I33" s="576"/>
      <c r="J33" s="1785" t="e">
        <f>N33*#REF!+15</f>
        <v>#REF!</v>
      </c>
      <c r="K33" s="616"/>
      <c r="L33" s="616">
        <v>4.9400000000000004</v>
      </c>
      <c r="M33" s="1774"/>
      <c r="N33" s="108">
        <v>3629</v>
      </c>
      <c r="P33" s="1795"/>
      <c r="Q33" s="1795"/>
      <c r="R33" s="1796"/>
      <c r="S33" s="1797"/>
      <c r="T33" s="1797"/>
    </row>
    <row r="34" spans="1:20" s="108" customFormat="1" ht="12.75" customHeight="1">
      <c r="A34" s="105" t="s">
        <v>8615</v>
      </c>
      <c r="B34" s="97">
        <v>1</v>
      </c>
      <c r="C34" s="106" t="s">
        <v>2688</v>
      </c>
      <c r="D34" s="794" t="s">
        <v>10737</v>
      </c>
      <c r="E34" s="1772" t="s">
        <v>2689</v>
      </c>
      <c r="F34" s="1787" t="s">
        <v>2646</v>
      </c>
      <c r="G34" s="1787" t="s">
        <v>5686</v>
      </c>
      <c r="H34" s="120">
        <v>600</v>
      </c>
      <c r="I34" s="120">
        <v>2000</v>
      </c>
      <c r="J34" s="1773" t="e">
        <f>M34*#REF!</f>
        <v>#REF!</v>
      </c>
      <c r="K34" s="1774" t="e">
        <f>J34/I34</f>
        <v>#REF!</v>
      </c>
      <c r="L34" s="1774" t="e">
        <f t="shared" ref="L34:L48" si="1">J34/H34</f>
        <v>#REF!</v>
      </c>
      <c r="M34" s="1774" t="e">
        <f>N34*#REF!+0.5</f>
        <v>#REF!</v>
      </c>
      <c r="N34" s="108">
        <v>12.01</v>
      </c>
      <c r="O34" s="1811" t="s">
        <v>2690</v>
      </c>
      <c r="P34" s="1811" t="s">
        <v>2691</v>
      </c>
      <c r="Q34" s="1811">
        <v>505</v>
      </c>
      <c r="R34" s="1811" t="s">
        <v>7491</v>
      </c>
      <c r="S34" s="1811" t="s">
        <v>2649</v>
      </c>
    </row>
    <row r="35" spans="1:20" s="108" customFormat="1" ht="12.75" customHeight="1">
      <c r="A35" s="97" t="s">
        <v>8625</v>
      </c>
      <c r="B35" s="97">
        <v>1</v>
      </c>
      <c r="C35" s="98" t="s">
        <v>2692</v>
      </c>
      <c r="D35" s="1776" t="s">
        <v>10764</v>
      </c>
      <c r="E35" s="1789"/>
      <c r="F35" s="1790" t="s">
        <v>2654</v>
      </c>
      <c r="G35" s="1790" t="s">
        <v>8024</v>
      </c>
      <c r="H35" s="96">
        <v>312</v>
      </c>
      <c r="I35" s="96"/>
      <c r="J35" s="1773" t="e">
        <f>M35*#REF!</f>
        <v>#REF!</v>
      </c>
      <c r="K35" s="577"/>
      <c r="L35" s="577" t="e">
        <f t="shared" si="1"/>
        <v>#REF!</v>
      </c>
      <c r="M35" s="1774" t="e">
        <f>N35*#REF!+0.5</f>
        <v>#REF!</v>
      </c>
      <c r="N35" s="108">
        <v>16.559999999999999</v>
      </c>
      <c r="P35" s="1795"/>
      <c r="Q35" s="1795"/>
      <c r="R35" s="1796"/>
      <c r="S35" s="1797"/>
      <c r="T35" s="1797"/>
    </row>
    <row r="36" spans="1:20" s="108" customFormat="1" ht="12.75" hidden="1" customHeight="1">
      <c r="A36" s="100" t="s">
        <v>8628</v>
      </c>
      <c r="B36" s="97">
        <v>0</v>
      </c>
      <c r="C36" s="101">
        <v>11875418</v>
      </c>
      <c r="D36" s="1782" t="s">
        <v>2693</v>
      </c>
      <c r="E36" s="1791"/>
      <c r="F36" s="1784" t="s">
        <v>2694</v>
      </c>
      <c r="G36" s="576" t="s">
        <v>2695</v>
      </c>
      <c r="H36" s="576">
        <v>492</v>
      </c>
      <c r="I36" s="576"/>
      <c r="J36" s="1785" t="e">
        <f>N36*#REF!+15</f>
        <v>#REF!</v>
      </c>
      <c r="K36" s="616"/>
      <c r="L36" s="616" t="e">
        <f t="shared" si="1"/>
        <v>#REF!</v>
      </c>
      <c r="M36" s="1774"/>
      <c r="N36" s="108">
        <v>715</v>
      </c>
      <c r="O36" s="103"/>
      <c r="P36" s="1812"/>
      <c r="Q36" s="1812"/>
      <c r="R36" s="1813"/>
      <c r="S36" s="1814"/>
      <c r="T36" s="1797"/>
    </row>
    <row r="37" spans="1:20" s="108" customFormat="1" ht="13.5" customHeight="1">
      <c r="A37" s="103" t="s">
        <v>8615</v>
      </c>
      <c r="B37" s="97">
        <v>1</v>
      </c>
      <c r="C37" s="104" t="s">
        <v>2696</v>
      </c>
      <c r="D37" s="794" t="s">
        <v>10738</v>
      </c>
      <c r="E37" s="1815" t="s">
        <v>2697</v>
      </c>
      <c r="F37" s="1816" t="s">
        <v>2646</v>
      </c>
      <c r="G37" s="1816" t="s">
        <v>5686</v>
      </c>
      <c r="H37" s="118">
        <v>600</v>
      </c>
      <c r="I37" s="118">
        <v>2000</v>
      </c>
      <c r="J37" s="1773" t="e">
        <f>M37*#REF!</f>
        <v>#REF!</v>
      </c>
      <c r="K37" s="569" t="e">
        <f>J37/I37</f>
        <v>#REF!</v>
      </c>
      <c r="L37" s="569" t="e">
        <f t="shared" si="1"/>
        <v>#REF!</v>
      </c>
      <c r="M37" s="1774" t="e">
        <f>N37*#REF!+0.5</f>
        <v>#REF!</v>
      </c>
      <c r="N37" s="108">
        <v>18.8</v>
      </c>
      <c r="O37" s="1792" t="s">
        <v>2698</v>
      </c>
      <c r="P37" s="1792" t="s">
        <v>2699</v>
      </c>
      <c r="Q37" s="1792">
        <v>546</v>
      </c>
      <c r="R37" s="1792" t="s">
        <v>7491</v>
      </c>
      <c r="S37" s="1792" t="s">
        <v>2638</v>
      </c>
    </row>
    <row r="38" spans="1:20" s="108" customFormat="1" ht="13.5" customHeight="1">
      <c r="A38" s="105" t="s">
        <v>8615</v>
      </c>
      <c r="B38" s="97">
        <v>1</v>
      </c>
      <c r="C38" s="106" t="s">
        <v>2700</v>
      </c>
      <c r="D38" s="794" t="s">
        <v>6514</v>
      </c>
      <c r="E38" s="1772" t="s">
        <v>2701</v>
      </c>
      <c r="F38" s="120" t="s">
        <v>2646</v>
      </c>
      <c r="G38" s="120" t="s">
        <v>5686</v>
      </c>
      <c r="H38" s="120">
        <v>600</v>
      </c>
      <c r="I38" s="120">
        <v>2000</v>
      </c>
      <c r="J38" s="1773" t="e">
        <f>M38*#REF!</f>
        <v>#REF!</v>
      </c>
      <c r="K38" s="1774" t="e">
        <f>J38/I38</f>
        <v>#REF!</v>
      </c>
      <c r="L38" s="1774" t="e">
        <f t="shared" si="1"/>
        <v>#REF!</v>
      </c>
      <c r="M38" s="1774" t="e">
        <f>N38*#REF!+0.5</f>
        <v>#REF!</v>
      </c>
      <c r="N38" s="108">
        <v>17.62</v>
      </c>
      <c r="O38" s="1792" t="s">
        <v>2702</v>
      </c>
      <c r="P38" s="1792" t="s">
        <v>2691</v>
      </c>
      <c r="Q38" s="1792">
        <v>340</v>
      </c>
      <c r="R38" s="1792" t="s">
        <v>2703</v>
      </c>
      <c r="S38" s="1792" t="s">
        <v>2638</v>
      </c>
    </row>
    <row r="39" spans="1:20" s="108" customFormat="1" ht="13.5" customHeight="1">
      <c r="A39" s="97" t="s">
        <v>8625</v>
      </c>
      <c r="B39" s="97">
        <v>1</v>
      </c>
      <c r="C39" s="98" t="s">
        <v>2704</v>
      </c>
      <c r="D39" s="1776" t="s">
        <v>10765</v>
      </c>
      <c r="E39" s="1789"/>
      <c r="F39" s="96"/>
      <c r="G39" s="96"/>
      <c r="H39" s="96">
        <v>312</v>
      </c>
      <c r="I39" s="96"/>
      <c r="J39" s="1773" t="e">
        <f>M39*#REF!</f>
        <v>#REF!</v>
      </c>
      <c r="K39" s="577"/>
      <c r="L39" s="577" t="e">
        <f t="shared" si="1"/>
        <v>#REF!</v>
      </c>
      <c r="M39" s="1774" t="e">
        <f>N39*#REF!+0.5</f>
        <v>#REF!</v>
      </c>
      <c r="N39" s="108">
        <v>22.94</v>
      </c>
      <c r="O39" s="1792"/>
      <c r="P39" s="1792"/>
      <c r="Q39" s="1792"/>
      <c r="R39" s="1792"/>
      <c r="S39" s="1792"/>
    </row>
    <row r="40" spans="1:20" s="108" customFormat="1" ht="13.5" customHeight="1">
      <c r="A40" s="97" t="s">
        <v>8625</v>
      </c>
      <c r="B40" s="97">
        <v>1</v>
      </c>
      <c r="C40" s="98" t="s">
        <v>2706</v>
      </c>
      <c r="D40" s="1776" t="s">
        <v>6514</v>
      </c>
      <c r="E40" s="1789"/>
      <c r="F40" s="1790" t="s">
        <v>2654</v>
      </c>
      <c r="G40" s="1790" t="s">
        <v>8024</v>
      </c>
      <c r="H40" s="96">
        <v>500</v>
      </c>
      <c r="I40" s="96"/>
      <c r="J40" s="1773" t="e">
        <f>M40*#REF!</f>
        <v>#REF!</v>
      </c>
      <c r="K40" s="577"/>
      <c r="L40" s="577" t="e">
        <f t="shared" si="1"/>
        <v>#REF!</v>
      </c>
      <c r="M40" s="1774" t="e">
        <f>N40*#REF!+0.5</f>
        <v>#REF!</v>
      </c>
      <c r="N40" s="108">
        <v>32.992600000000003</v>
      </c>
      <c r="O40" s="1792"/>
      <c r="P40" s="1792"/>
      <c r="Q40" s="1792"/>
      <c r="R40" s="1792"/>
      <c r="S40" s="1792"/>
    </row>
    <row r="41" spans="1:20" s="108" customFormat="1" ht="13.5" hidden="1" customHeight="1">
      <c r="A41" s="100" t="s">
        <v>8628</v>
      </c>
      <c r="B41" s="97">
        <v>0</v>
      </c>
      <c r="C41" s="101">
        <v>11729691</v>
      </c>
      <c r="D41" s="1782" t="s">
        <v>2705</v>
      </c>
      <c r="E41" s="1791"/>
      <c r="F41" s="1784" t="s">
        <v>2694</v>
      </c>
      <c r="G41" s="576" t="s">
        <v>2707</v>
      </c>
      <c r="H41" s="576">
        <v>654</v>
      </c>
      <c r="I41" s="576"/>
      <c r="J41" s="1785" t="e">
        <f>N41*#REF!+15</f>
        <v>#REF!</v>
      </c>
      <c r="K41" s="616"/>
      <c r="L41" s="616" t="e">
        <f t="shared" si="1"/>
        <v>#REF!</v>
      </c>
      <c r="M41" s="1774"/>
      <c r="N41" s="108">
        <v>2761</v>
      </c>
      <c r="O41" s="1788"/>
      <c r="P41" s="1788"/>
      <c r="Q41" s="1788"/>
      <c r="R41" s="1788"/>
      <c r="S41" s="1788"/>
    </row>
    <row r="42" spans="1:20" s="108" customFormat="1" ht="13.5" customHeight="1">
      <c r="A42" s="105" t="s">
        <v>8615</v>
      </c>
      <c r="B42" s="97">
        <v>1</v>
      </c>
      <c r="C42" s="106" t="s">
        <v>2708</v>
      </c>
      <c r="D42" s="794" t="s">
        <v>10739</v>
      </c>
      <c r="E42" s="1772" t="s">
        <v>2709</v>
      </c>
      <c r="F42" s="120" t="s">
        <v>2646</v>
      </c>
      <c r="G42" s="120" t="s">
        <v>5686</v>
      </c>
      <c r="H42" s="120">
        <v>600</v>
      </c>
      <c r="I42" s="120">
        <v>2000</v>
      </c>
      <c r="J42" s="1773" t="e">
        <f>M42*#REF!</f>
        <v>#REF!</v>
      </c>
      <c r="K42" s="1774" t="e">
        <f>J42/I42</f>
        <v>#REF!</v>
      </c>
      <c r="L42" s="1774" t="e">
        <f t="shared" si="1"/>
        <v>#REF!</v>
      </c>
      <c r="M42" s="1774" t="e">
        <f>N42*#REF!+0.5</f>
        <v>#REF!</v>
      </c>
      <c r="N42" s="108">
        <v>44.44</v>
      </c>
      <c r="O42" s="1788" t="s">
        <v>2698</v>
      </c>
      <c r="P42" s="1788" t="s">
        <v>2699</v>
      </c>
      <c r="Q42" s="1788">
        <v>546</v>
      </c>
      <c r="R42" s="1788" t="s">
        <v>2710</v>
      </c>
      <c r="S42" s="1788" t="s">
        <v>2638</v>
      </c>
    </row>
    <row r="43" spans="1:20" s="108" customFormat="1" ht="13.5" customHeight="1">
      <c r="A43" s="100" t="s">
        <v>8625</v>
      </c>
      <c r="B43" s="97">
        <v>1</v>
      </c>
      <c r="C43" s="101" t="s">
        <v>2711</v>
      </c>
      <c r="D43" s="1782" t="s">
        <v>10739</v>
      </c>
      <c r="E43" s="1791"/>
      <c r="F43" s="576" t="s">
        <v>2712</v>
      </c>
      <c r="G43" s="576"/>
      <c r="H43" s="576">
        <v>500</v>
      </c>
      <c r="I43" s="576"/>
      <c r="J43" s="1773" t="e">
        <f>M43*#REF!</f>
        <v>#REF!</v>
      </c>
      <c r="K43" s="616"/>
      <c r="L43" s="616" t="e">
        <f t="shared" si="1"/>
        <v>#REF!</v>
      </c>
      <c r="M43" s="1774" t="e">
        <f>N43*#REF!+0.5</f>
        <v>#REF!</v>
      </c>
      <c r="N43" s="108">
        <v>49.162399999999998</v>
      </c>
      <c r="O43" s="1788"/>
      <c r="P43" s="1788"/>
      <c r="Q43" s="1788"/>
      <c r="R43" s="1788"/>
      <c r="S43" s="1788"/>
    </row>
    <row r="44" spans="1:20" s="108" customFormat="1" ht="13.5" customHeight="1">
      <c r="A44" s="105" t="s">
        <v>8615</v>
      </c>
      <c r="B44" s="97">
        <v>1</v>
      </c>
      <c r="C44" s="106" t="s">
        <v>2713</v>
      </c>
      <c r="D44" s="794" t="s">
        <v>10740</v>
      </c>
      <c r="E44" s="1772" t="s">
        <v>2714</v>
      </c>
      <c r="F44" s="120" t="s">
        <v>2635</v>
      </c>
      <c r="G44" s="120" t="s">
        <v>9339</v>
      </c>
      <c r="H44" s="120">
        <v>600</v>
      </c>
      <c r="I44" s="120">
        <v>2000</v>
      </c>
      <c r="J44" s="1773" t="e">
        <f>M44*#REF!</f>
        <v>#REF!</v>
      </c>
      <c r="K44" s="1774" t="e">
        <f>J44/I44</f>
        <v>#REF!</v>
      </c>
      <c r="L44" s="1774" t="e">
        <f t="shared" si="1"/>
        <v>#REF!</v>
      </c>
      <c r="M44" s="1774" t="e">
        <f>N44*#REF!+0.5</f>
        <v>#REF!</v>
      </c>
      <c r="N44" s="108">
        <v>16.940000000000001</v>
      </c>
      <c r="O44" s="1788" t="s">
        <v>2698</v>
      </c>
      <c r="P44" s="1788" t="s">
        <v>2699</v>
      </c>
      <c r="Q44" s="1788">
        <v>505</v>
      </c>
      <c r="R44" s="1788" t="s">
        <v>2715</v>
      </c>
      <c r="S44" s="1788" t="s">
        <v>2638</v>
      </c>
    </row>
    <row r="45" spans="1:20" s="108" customFormat="1" ht="13.5" customHeight="1">
      <c r="A45" s="97" t="s">
        <v>8625</v>
      </c>
      <c r="B45" s="97">
        <v>1</v>
      </c>
      <c r="C45" s="98" t="s">
        <v>2716</v>
      </c>
      <c r="D45" s="1776" t="s">
        <v>10766</v>
      </c>
      <c r="E45" s="1789"/>
      <c r="F45" s="96"/>
      <c r="G45" s="96"/>
      <c r="H45" s="96">
        <v>585</v>
      </c>
      <c r="I45" s="96"/>
      <c r="J45" s="1773" t="e">
        <f>M45*#REF!</f>
        <v>#REF!</v>
      </c>
      <c r="K45" s="577"/>
      <c r="L45" s="577" t="e">
        <f t="shared" si="1"/>
        <v>#REF!</v>
      </c>
      <c r="M45" s="1774" t="e">
        <f>N45*#REF!+0.5</f>
        <v>#REF!</v>
      </c>
      <c r="N45" s="108">
        <v>33.200000000000003</v>
      </c>
      <c r="O45" s="1788"/>
      <c r="P45" s="1788"/>
      <c r="Q45" s="1788"/>
      <c r="R45" s="1788"/>
      <c r="S45" s="1788"/>
    </row>
    <row r="46" spans="1:20" s="108" customFormat="1" ht="13.5" hidden="1" customHeight="1">
      <c r="A46" s="97" t="s">
        <v>8628</v>
      </c>
      <c r="B46" s="97">
        <v>0</v>
      </c>
      <c r="C46" s="98">
        <v>11491458</v>
      </c>
      <c r="D46" s="1776" t="s">
        <v>2717</v>
      </c>
      <c r="E46" s="1791"/>
      <c r="F46" s="96" t="s">
        <v>2718</v>
      </c>
      <c r="G46" s="96"/>
      <c r="H46" s="96">
        <v>780</v>
      </c>
      <c r="I46" s="576"/>
      <c r="J46" s="1779" t="e">
        <f>N46*#REF!+15</f>
        <v>#REF!</v>
      </c>
      <c r="K46" s="616"/>
      <c r="L46" s="577" t="e">
        <f t="shared" si="1"/>
        <v>#REF!</v>
      </c>
      <c r="M46" s="1774"/>
      <c r="N46" s="108">
        <v>5060</v>
      </c>
      <c r="O46" s="1788"/>
      <c r="P46" s="1788"/>
      <c r="Q46" s="1788"/>
      <c r="R46" s="1788"/>
      <c r="S46" s="1788"/>
    </row>
    <row r="47" spans="1:20" s="108" customFormat="1" ht="13.5" customHeight="1">
      <c r="A47" s="2615" t="s">
        <v>8615</v>
      </c>
      <c r="B47" s="108">
        <v>1</v>
      </c>
      <c r="C47" s="2618" t="s">
        <v>2719</v>
      </c>
      <c r="D47" s="2619" t="s">
        <v>10767</v>
      </c>
      <c r="E47" s="1840" t="s">
        <v>2720</v>
      </c>
      <c r="F47" s="2624" t="s">
        <v>4761</v>
      </c>
      <c r="G47" s="2625" t="s">
        <v>5686</v>
      </c>
      <c r="H47" s="2626">
        <v>480</v>
      </c>
      <c r="I47" s="2611">
        <v>1600</v>
      </c>
      <c r="J47" s="2632" t="e">
        <f>M47*#REF!</f>
        <v>#REF!</v>
      </c>
      <c r="K47" s="2613" t="e">
        <f>J47/I47</f>
        <v>#REF!</v>
      </c>
      <c r="L47" s="2635" t="e">
        <f t="shared" si="1"/>
        <v>#REF!</v>
      </c>
      <c r="M47" s="2636" t="e">
        <f>N47*#REF!+0.5</f>
        <v>#REF!</v>
      </c>
      <c r="N47" s="108">
        <v>56.13</v>
      </c>
      <c r="O47" s="1792" t="s">
        <v>2721</v>
      </c>
      <c r="P47" s="1792" t="s">
        <v>2699</v>
      </c>
      <c r="Q47" s="1792">
        <v>600</v>
      </c>
      <c r="R47" s="1792" t="s">
        <v>2722</v>
      </c>
      <c r="S47" s="1792" t="s">
        <v>2723</v>
      </c>
    </row>
    <row r="48" spans="1:20" s="108" customFormat="1" ht="13.5" customHeight="1">
      <c r="A48" s="2616" t="s">
        <v>8615</v>
      </c>
      <c r="B48" s="108">
        <v>1</v>
      </c>
      <c r="C48" s="2620" t="s">
        <v>2724</v>
      </c>
      <c r="D48" s="2621" t="s">
        <v>10768</v>
      </c>
      <c r="E48" s="1938" t="s">
        <v>2725</v>
      </c>
      <c r="F48" s="2627" t="s">
        <v>4761</v>
      </c>
      <c r="G48" s="1790" t="s">
        <v>5686</v>
      </c>
      <c r="H48" s="2628">
        <v>480</v>
      </c>
      <c r="I48" s="128">
        <v>1600</v>
      </c>
      <c r="J48" s="2633" t="e">
        <f>M48*#REF!</f>
        <v>#REF!</v>
      </c>
      <c r="K48" s="1830" t="e">
        <f>J48/I48</f>
        <v>#REF!</v>
      </c>
      <c r="L48" s="2637" t="e">
        <f t="shared" si="1"/>
        <v>#REF!</v>
      </c>
      <c r="M48" s="2638" t="e">
        <f>N48*#REF!+0.5</f>
        <v>#REF!</v>
      </c>
      <c r="N48" s="108">
        <v>91.01</v>
      </c>
      <c r="O48" s="1817" t="s">
        <v>2721</v>
      </c>
      <c r="P48" s="1817" t="s">
        <v>2699</v>
      </c>
      <c r="Q48" s="1817">
        <v>600</v>
      </c>
      <c r="R48" s="1817" t="s">
        <v>2726</v>
      </c>
      <c r="S48" s="1817" t="s">
        <v>2723</v>
      </c>
    </row>
    <row r="49" spans="1:22" s="108" customFormat="1" ht="12.75" customHeight="1">
      <c r="A49" s="2617" t="s">
        <v>8615</v>
      </c>
      <c r="B49" s="108">
        <v>1</v>
      </c>
      <c r="C49" s="2622" t="s">
        <v>7895</v>
      </c>
      <c r="D49" s="2623" t="s">
        <v>10769</v>
      </c>
      <c r="E49" s="2610" t="s">
        <v>2675</v>
      </c>
      <c r="F49" s="2629" t="s">
        <v>7890</v>
      </c>
      <c r="G49" s="2630"/>
      <c r="H49" s="2631">
        <v>1</v>
      </c>
      <c r="I49" s="2612"/>
      <c r="J49" s="2634" t="e">
        <f>M49*#REF!</f>
        <v>#REF!</v>
      </c>
      <c r="K49" s="2614"/>
      <c r="L49" s="2639"/>
      <c r="M49" s="2640" t="e">
        <f>N49*#REF!+0.5</f>
        <v>#REF!</v>
      </c>
      <c r="N49" s="108">
        <v>9.57</v>
      </c>
      <c r="P49" s="1819"/>
      <c r="Q49" s="1819"/>
      <c r="R49" s="1820"/>
      <c r="S49" s="1821"/>
      <c r="T49" s="1822"/>
    </row>
    <row r="52" spans="1:22" ht="23.25" customHeight="1">
      <c r="A52" s="2646" t="s">
        <v>2728</v>
      </c>
      <c r="B52" s="2594"/>
      <c r="C52" s="2646"/>
      <c r="D52" s="2646"/>
      <c r="E52" s="2594"/>
      <c r="F52" s="2646"/>
      <c r="G52" s="2646"/>
      <c r="H52" s="2646"/>
      <c r="I52" s="2594"/>
      <c r="J52" s="2646"/>
      <c r="K52" s="2594"/>
      <c r="L52" s="2646"/>
      <c r="M52" s="1770"/>
      <c r="O52" s="1771"/>
      <c r="P52" s="1771"/>
      <c r="Q52" s="1771"/>
      <c r="R52" s="1771"/>
      <c r="S52" s="1771"/>
    </row>
    <row r="53" spans="1:22" s="108" customFormat="1" ht="13.5" customHeight="1">
      <c r="A53" s="105" t="s">
        <v>8615</v>
      </c>
      <c r="B53" s="105">
        <v>1</v>
      </c>
      <c r="C53" s="106" t="s">
        <v>2729</v>
      </c>
      <c r="D53" s="631" t="s">
        <v>10741</v>
      </c>
      <c r="E53" s="1772" t="s">
        <v>2730</v>
      </c>
      <c r="F53" s="1787" t="s">
        <v>2646</v>
      </c>
      <c r="G53" s="1787" t="s">
        <v>5686</v>
      </c>
      <c r="H53" s="120">
        <v>600</v>
      </c>
      <c r="I53" s="120">
        <v>2000</v>
      </c>
      <c r="J53" s="1773" t="e">
        <f>M53*#REF!</f>
        <v>#REF!</v>
      </c>
      <c r="K53" s="1774" t="e">
        <f>J53/I53</f>
        <v>#REF!</v>
      </c>
      <c r="L53" s="1774" t="e">
        <f>J53/H53</f>
        <v>#REF!</v>
      </c>
      <c r="M53" s="1774" t="e">
        <f>N53*#REF!+0.5</f>
        <v>#REF!</v>
      </c>
      <c r="N53" s="108">
        <v>18.13</v>
      </c>
      <c r="O53" s="1775" t="s">
        <v>2731</v>
      </c>
      <c r="P53" s="1775" t="s">
        <v>2699</v>
      </c>
      <c r="Q53" s="1775">
        <v>340</v>
      </c>
      <c r="R53" s="1775" t="s">
        <v>2732</v>
      </c>
      <c r="S53" s="1775" t="s">
        <v>2638</v>
      </c>
    </row>
    <row r="54" spans="1:22" s="108" customFormat="1" ht="13.5" customHeight="1">
      <c r="A54" s="171" t="s">
        <v>8625</v>
      </c>
      <c r="B54" s="105">
        <v>1</v>
      </c>
      <c r="C54" s="171" t="s">
        <v>2733</v>
      </c>
      <c r="D54" s="659" t="s">
        <v>10770</v>
      </c>
      <c r="E54" s="1789"/>
      <c r="F54" s="1790"/>
      <c r="G54" s="1790"/>
      <c r="H54" s="96">
        <v>312</v>
      </c>
      <c r="I54" s="96"/>
      <c r="J54" s="1773" t="e">
        <f>M54*#REF!</f>
        <v>#REF!</v>
      </c>
      <c r="K54" s="577"/>
      <c r="L54" s="577" t="e">
        <f>J54/H54</f>
        <v>#REF!</v>
      </c>
      <c r="M54" s="1774" t="e">
        <f>N54*#REF!+0.5</f>
        <v>#REF!</v>
      </c>
      <c r="N54" s="108">
        <v>27.68</v>
      </c>
      <c r="O54" s="1775"/>
      <c r="P54" s="1775"/>
      <c r="Q54" s="1775"/>
      <c r="R54" s="1775"/>
      <c r="S54" s="1775"/>
    </row>
    <row r="55" spans="1:22" s="1780" customFormat="1" ht="13.5" customHeight="1">
      <c r="A55" s="171" t="s">
        <v>8625</v>
      </c>
      <c r="B55" s="105">
        <v>1</v>
      </c>
      <c r="C55" s="171" t="s">
        <v>2734</v>
      </c>
      <c r="D55" s="659" t="s">
        <v>10741</v>
      </c>
      <c r="E55" s="242"/>
      <c r="F55" s="1790" t="s">
        <v>2654</v>
      </c>
      <c r="G55" s="1790" t="s">
        <v>8024</v>
      </c>
      <c r="H55" s="96">
        <v>500</v>
      </c>
      <c r="I55" s="242"/>
      <c r="J55" s="1773" t="e">
        <f>M55*#REF!</f>
        <v>#REF!</v>
      </c>
      <c r="K55" s="577"/>
      <c r="L55" s="577" t="e">
        <f>J55/H55</f>
        <v>#REF!</v>
      </c>
      <c r="M55" s="1774" t="e">
        <f>N55*#REF!+0.5</f>
        <v>#REF!</v>
      </c>
      <c r="N55" s="1780">
        <v>39.085999999999999</v>
      </c>
      <c r="O55" s="1823"/>
      <c r="P55" s="1823"/>
      <c r="Q55" s="1823"/>
      <c r="R55" s="1823"/>
      <c r="S55" s="1823"/>
      <c r="V55" s="108"/>
    </row>
    <row r="56" spans="1:22" s="108" customFormat="1" ht="13.5" hidden="1" customHeight="1">
      <c r="A56" s="100" t="s">
        <v>8628</v>
      </c>
      <c r="B56" s="105">
        <v>0</v>
      </c>
      <c r="C56" s="101">
        <v>11876805</v>
      </c>
      <c r="D56" s="1824" t="s">
        <v>2735</v>
      </c>
      <c r="E56" s="1791"/>
      <c r="F56" s="1784" t="s">
        <v>2736</v>
      </c>
      <c r="G56" s="1784" t="s">
        <v>2737</v>
      </c>
      <c r="H56" s="576">
        <v>328</v>
      </c>
      <c r="I56" s="576"/>
      <c r="J56" s="1785" t="e">
        <f>N56*#REF!+15</f>
        <v>#REF!</v>
      </c>
      <c r="K56" s="616"/>
      <c r="L56" s="616">
        <v>5.65</v>
      </c>
      <c r="M56" s="616"/>
      <c r="N56" s="108">
        <v>1705</v>
      </c>
      <c r="O56" s="1788"/>
      <c r="P56" s="1788"/>
      <c r="Q56" s="1788"/>
      <c r="R56" s="1788"/>
      <c r="S56" s="1788"/>
    </row>
    <row r="57" spans="1:22" s="108" customFormat="1" ht="13.5" customHeight="1">
      <c r="A57" s="105" t="s">
        <v>8615</v>
      </c>
      <c r="B57" s="105">
        <v>1</v>
      </c>
      <c r="C57" s="106" t="s">
        <v>2738</v>
      </c>
      <c r="D57" s="794" t="s">
        <v>10742</v>
      </c>
      <c r="E57" s="1772" t="s">
        <v>2739</v>
      </c>
      <c r="F57" s="120" t="s">
        <v>2635</v>
      </c>
      <c r="G57" s="120" t="s">
        <v>9339</v>
      </c>
      <c r="H57" s="120">
        <v>600</v>
      </c>
      <c r="I57" s="120">
        <v>2000</v>
      </c>
      <c r="J57" s="1773" t="e">
        <f>M57*#REF!</f>
        <v>#REF!</v>
      </c>
      <c r="K57" s="1774" t="e">
        <f>J57/I57</f>
        <v>#REF!</v>
      </c>
      <c r="L57" s="1774" t="e">
        <f t="shared" ref="L57:L68" si="2">J57/H57</f>
        <v>#REF!</v>
      </c>
      <c r="M57" s="1774" t="e">
        <f>N57*#REF!+0.5</f>
        <v>#REF!</v>
      </c>
      <c r="N57" s="108">
        <v>115.98</v>
      </c>
      <c r="O57" s="1825" t="s">
        <v>2740</v>
      </c>
      <c r="P57" s="1788" t="s">
        <v>2691</v>
      </c>
      <c r="Q57" s="1788">
        <v>405</v>
      </c>
      <c r="R57" s="1788" t="s">
        <v>2741</v>
      </c>
      <c r="S57" s="1788" t="s">
        <v>2638</v>
      </c>
    </row>
    <row r="58" spans="1:22" s="1780" customFormat="1" ht="13.5" customHeight="1">
      <c r="A58" s="171" t="s">
        <v>8625</v>
      </c>
      <c r="B58" s="105">
        <v>1</v>
      </c>
      <c r="C58" s="171" t="s">
        <v>2742</v>
      </c>
      <c r="D58" s="1776" t="s">
        <v>10771</v>
      </c>
      <c r="E58" s="242"/>
      <c r="F58" s="242"/>
      <c r="G58" s="242"/>
      <c r="H58" s="96">
        <v>250</v>
      </c>
      <c r="I58" s="242"/>
      <c r="J58" s="1773" t="e">
        <f>M58*#REF!</f>
        <v>#REF!</v>
      </c>
      <c r="K58" s="577"/>
      <c r="L58" s="577" t="e">
        <f t="shared" si="2"/>
        <v>#REF!</v>
      </c>
      <c r="M58" s="1774" t="e">
        <f>N58*#REF!+0.5</f>
        <v>#REF!</v>
      </c>
      <c r="N58" s="1780">
        <v>199.55</v>
      </c>
      <c r="O58" s="206"/>
      <c r="P58" s="206"/>
      <c r="Q58" s="206"/>
      <c r="R58" s="206"/>
      <c r="S58" s="206"/>
      <c r="V58" s="108"/>
    </row>
    <row r="59" spans="1:22" s="1780" customFormat="1" ht="13.5" hidden="1" customHeight="1">
      <c r="A59" s="100" t="s">
        <v>8628</v>
      </c>
      <c r="B59" s="105">
        <v>0</v>
      </c>
      <c r="C59" s="167">
        <v>11876562</v>
      </c>
      <c r="D59" s="1782" t="s">
        <v>2743</v>
      </c>
      <c r="E59" s="246"/>
      <c r="F59" s="246" t="s">
        <v>2694</v>
      </c>
      <c r="G59" s="246" t="s">
        <v>2695</v>
      </c>
      <c r="H59" s="576">
        <v>492</v>
      </c>
      <c r="I59" s="246"/>
      <c r="J59" s="1785" t="e">
        <f>N59*#REF!+15</f>
        <v>#REF!</v>
      </c>
      <c r="K59" s="616"/>
      <c r="L59" s="616" t="e">
        <f t="shared" si="2"/>
        <v>#REF!</v>
      </c>
      <c r="M59" s="616"/>
      <c r="N59" s="1780">
        <v>288.52999999999997</v>
      </c>
      <c r="O59" s="206"/>
      <c r="P59" s="206"/>
      <c r="Q59" s="206"/>
      <c r="R59" s="206"/>
      <c r="S59" s="206"/>
    </row>
    <row r="60" spans="1:22" s="108" customFormat="1" ht="13.5" customHeight="1">
      <c r="A60" s="105" t="s">
        <v>8615</v>
      </c>
      <c r="B60" s="105">
        <v>1</v>
      </c>
      <c r="C60" s="106" t="s">
        <v>2744</v>
      </c>
      <c r="D60" s="631" t="s">
        <v>10743</v>
      </c>
      <c r="E60" s="1772" t="s">
        <v>2745</v>
      </c>
      <c r="F60" s="1787" t="s">
        <v>2646</v>
      </c>
      <c r="G60" s="1787" t="s">
        <v>5686</v>
      </c>
      <c r="H60" s="120">
        <v>600</v>
      </c>
      <c r="I60" s="120">
        <v>2000</v>
      </c>
      <c r="J60" s="1773" t="e">
        <f>M60*#REF!</f>
        <v>#REF!</v>
      </c>
      <c r="K60" s="1774" t="e">
        <f>J60/I60</f>
        <v>#REF!</v>
      </c>
      <c r="L60" s="1774" t="e">
        <f t="shared" si="2"/>
        <v>#REF!</v>
      </c>
      <c r="M60" s="1774" t="e">
        <f>N60*#REF!+0.5</f>
        <v>#REF!</v>
      </c>
      <c r="N60" s="108">
        <v>18.82</v>
      </c>
      <c r="O60" s="1788" t="s">
        <v>2731</v>
      </c>
      <c r="P60" s="1788" t="s">
        <v>2699</v>
      </c>
      <c r="Q60" s="1788">
        <v>340</v>
      </c>
      <c r="R60" s="1788" t="s">
        <v>2732</v>
      </c>
      <c r="S60" s="1788" t="s">
        <v>2638</v>
      </c>
    </row>
    <row r="61" spans="1:22" s="108" customFormat="1" ht="13.5" customHeight="1">
      <c r="A61" s="171" t="s">
        <v>8625</v>
      </c>
      <c r="B61" s="105">
        <v>1</v>
      </c>
      <c r="C61" s="98" t="s">
        <v>2746</v>
      </c>
      <c r="D61" s="1826" t="s">
        <v>10772</v>
      </c>
      <c r="E61" s="1789"/>
      <c r="F61" s="96"/>
      <c r="G61" s="96"/>
      <c r="H61" s="96">
        <v>312</v>
      </c>
      <c r="I61" s="96"/>
      <c r="J61" s="1773" t="e">
        <f>M61*#REF!</f>
        <v>#REF!</v>
      </c>
      <c r="K61" s="577"/>
      <c r="L61" s="577" t="e">
        <f t="shared" si="2"/>
        <v>#REF!</v>
      </c>
      <c r="M61" s="1774" t="e">
        <f>N61*#REF!+0.5</f>
        <v>#REF!</v>
      </c>
      <c r="N61" s="108">
        <v>27.15</v>
      </c>
      <c r="O61" s="1825"/>
      <c r="P61" s="1788"/>
      <c r="Q61" s="1788"/>
      <c r="R61" s="1788"/>
      <c r="S61" s="1788"/>
    </row>
    <row r="62" spans="1:22" s="108" customFormat="1" ht="13.5" hidden="1" customHeight="1">
      <c r="A62" s="100" t="s">
        <v>8628</v>
      </c>
      <c r="B62" s="105">
        <v>0</v>
      </c>
      <c r="C62" s="101">
        <v>11876848</v>
      </c>
      <c r="D62" s="1824" t="s">
        <v>2747</v>
      </c>
      <c r="E62" s="1791"/>
      <c r="F62" s="576" t="s">
        <v>2748</v>
      </c>
      <c r="G62" s="576" t="s">
        <v>2737</v>
      </c>
      <c r="H62" s="576">
        <v>394</v>
      </c>
      <c r="I62" s="576"/>
      <c r="J62" s="1785" t="e">
        <f>N62*#REF!+15</f>
        <v>#REF!</v>
      </c>
      <c r="K62" s="616"/>
      <c r="L62" s="616" t="e">
        <f t="shared" si="2"/>
        <v>#REF!</v>
      </c>
      <c r="M62" s="616"/>
      <c r="N62" s="108">
        <v>1650</v>
      </c>
      <c r="O62" s="1825"/>
      <c r="P62" s="1788"/>
      <c r="Q62" s="1788"/>
      <c r="R62" s="1788"/>
      <c r="S62" s="1788"/>
    </row>
    <row r="63" spans="1:22" s="108" customFormat="1" ht="13.5" customHeight="1">
      <c r="A63" s="103" t="s">
        <v>8615</v>
      </c>
      <c r="B63" s="105">
        <v>1</v>
      </c>
      <c r="C63" s="104" t="s">
        <v>2749</v>
      </c>
      <c r="D63" s="752" t="s">
        <v>10773</v>
      </c>
      <c r="E63" s="1815" t="s">
        <v>2750</v>
      </c>
      <c r="F63" s="1816" t="s">
        <v>2646</v>
      </c>
      <c r="G63" s="1816" t="s">
        <v>5686</v>
      </c>
      <c r="H63" s="118">
        <v>600</v>
      </c>
      <c r="I63" s="118">
        <v>2000</v>
      </c>
      <c r="J63" s="1773" t="e">
        <f>M63*#REF!</f>
        <v>#REF!</v>
      </c>
      <c r="K63" s="569" t="e">
        <f>J63/I63</f>
        <v>#REF!</v>
      </c>
      <c r="L63" s="569" t="e">
        <f t="shared" si="2"/>
        <v>#REF!</v>
      </c>
      <c r="M63" s="1774" t="e">
        <f>N63*#REF!+0.5</f>
        <v>#REF!</v>
      </c>
      <c r="N63" s="108">
        <v>28.3</v>
      </c>
      <c r="O63" s="1825" t="s">
        <v>2751</v>
      </c>
      <c r="P63" s="1788" t="s">
        <v>2699</v>
      </c>
      <c r="Q63" s="1788">
        <v>405</v>
      </c>
      <c r="R63" s="1788" t="s">
        <v>2752</v>
      </c>
      <c r="S63" s="1788" t="s">
        <v>2638</v>
      </c>
    </row>
    <row r="64" spans="1:22" s="108" customFormat="1" ht="13.5" customHeight="1">
      <c r="A64" s="103" t="s">
        <v>8615</v>
      </c>
      <c r="B64" s="105">
        <v>1</v>
      </c>
      <c r="C64" s="104" t="s">
        <v>2753</v>
      </c>
      <c r="D64" s="752" t="s">
        <v>10744</v>
      </c>
      <c r="E64" s="1815" t="s">
        <v>2755</v>
      </c>
      <c r="F64" s="1816" t="s">
        <v>2646</v>
      </c>
      <c r="G64" s="1816" t="s">
        <v>5686</v>
      </c>
      <c r="H64" s="118">
        <v>600</v>
      </c>
      <c r="I64" s="118">
        <v>2000</v>
      </c>
      <c r="J64" s="1773" t="e">
        <f>M64*#REF!</f>
        <v>#REF!</v>
      </c>
      <c r="K64" s="569" t="e">
        <f>J64/I64</f>
        <v>#REF!</v>
      </c>
      <c r="L64" s="569" t="e">
        <f t="shared" si="2"/>
        <v>#REF!</v>
      </c>
      <c r="M64" s="1774" t="e">
        <f>N64*#REF!+0.5</f>
        <v>#REF!</v>
      </c>
      <c r="N64" s="108">
        <v>15.69</v>
      </c>
      <c r="O64" s="1825" t="s">
        <v>7976</v>
      </c>
      <c r="P64" s="1788" t="s">
        <v>2636</v>
      </c>
      <c r="Q64" s="1788">
        <v>340</v>
      </c>
      <c r="R64" s="1788" t="s">
        <v>2756</v>
      </c>
      <c r="S64" s="1788" t="s">
        <v>2638</v>
      </c>
    </row>
    <row r="65" spans="1:20" s="108" customFormat="1" ht="13.5" customHeight="1">
      <c r="A65" s="105" t="s">
        <v>8615</v>
      </c>
      <c r="B65" s="105">
        <v>1</v>
      </c>
      <c r="C65" s="106" t="s">
        <v>2757</v>
      </c>
      <c r="D65" s="794" t="s">
        <v>10745</v>
      </c>
      <c r="E65" s="1772" t="s">
        <v>2758</v>
      </c>
      <c r="F65" s="1787" t="s">
        <v>2646</v>
      </c>
      <c r="G65" s="1787" t="s">
        <v>5686</v>
      </c>
      <c r="H65" s="120">
        <v>600</v>
      </c>
      <c r="I65" s="120">
        <v>2000</v>
      </c>
      <c r="J65" s="1773" t="e">
        <f>M65*#REF!</f>
        <v>#REF!</v>
      </c>
      <c r="K65" s="1774" t="e">
        <f>J65/I65</f>
        <v>#REF!</v>
      </c>
      <c r="L65" s="1774" t="e">
        <f t="shared" si="2"/>
        <v>#REF!</v>
      </c>
      <c r="M65" s="1774" t="e">
        <f>N65*#REF!+0.5</f>
        <v>#REF!</v>
      </c>
      <c r="N65" s="108">
        <v>47.8</v>
      </c>
      <c r="O65" s="1788" t="s">
        <v>7999</v>
      </c>
      <c r="P65" s="1788" t="s">
        <v>2699</v>
      </c>
      <c r="Q65" s="1788">
        <v>340</v>
      </c>
      <c r="R65" s="1788" t="s">
        <v>2759</v>
      </c>
      <c r="S65" s="1788" t="s">
        <v>2638</v>
      </c>
    </row>
    <row r="66" spans="1:20" s="108" customFormat="1" ht="13.5" customHeight="1">
      <c r="A66" s="171" t="s">
        <v>8625</v>
      </c>
      <c r="B66" s="105">
        <v>1</v>
      </c>
      <c r="C66" s="98" t="s">
        <v>2760</v>
      </c>
      <c r="D66" s="1776" t="s">
        <v>10774</v>
      </c>
      <c r="E66" s="1789"/>
      <c r="F66" s="1790"/>
      <c r="G66" s="1790"/>
      <c r="H66" s="96">
        <v>312</v>
      </c>
      <c r="I66" s="96"/>
      <c r="J66" s="1773" t="e">
        <f>M66*#REF!</f>
        <v>#REF!</v>
      </c>
      <c r="K66" s="577"/>
      <c r="L66" s="577" t="e">
        <f t="shared" si="2"/>
        <v>#REF!</v>
      </c>
      <c r="M66" s="1774" t="e">
        <f>N66*#REF!+0.5</f>
        <v>#REF!</v>
      </c>
      <c r="N66" s="108">
        <v>76.510000000000005</v>
      </c>
      <c r="O66" s="1811"/>
      <c r="P66" s="1811"/>
      <c r="Q66" s="1811"/>
      <c r="R66" s="1811"/>
      <c r="S66" s="1811"/>
    </row>
    <row r="67" spans="1:20" s="108" customFormat="1" ht="13.5" hidden="1" customHeight="1">
      <c r="A67" s="100" t="s">
        <v>8628</v>
      </c>
      <c r="B67" s="105">
        <v>0</v>
      </c>
      <c r="C67" s="101">
        <v>12132672</v>
      </c>
      <c r="D67" s="1782" t="s">
        <v>2761</v>
      </c>
      <c r="E67" s="1791"/>
      <c r="F67" s="1784" t="s">
        <v>4761</v>
      </c>
      <c r="G67" s="1784" t="s">
        <v>2762</v>
      </c>
      <c r="H67" s="576">
        <v>450</v>
      </c>
      <c r="I67" s="576"/>
      <c r="J67" s="1785" t="e">
        <f>N67*#REF!+15</f>
        <v>#REF!</v>
      </c>
      <c r="K67" s="616"/>
      <c r="L67" s="616" t="e">
        <f t="shared" si="2"/>
        <v>#REF!</v>
      </c>
      <c r="M67" s="616"/>
      <c r="N67" s="108">
        <v>5038</v>
      </c>
      <c r="O67" s="1811"/>
      <c r="P67" s="1811"/>
      <c r="Q67" s="1811"/>
      <c r="R67" s="1811"/>
      <c r="S67" s="1811"/>
    </row>
    <row r="68" spans="1:20" s="108" customFormat="1" ht="13.5" customHeight="1">
      <c r="A68" s="105" t="s">
        <v>8615</v>
      </c>
      <c r="B68" s="105">
        <v>1</v>
      </c>
      <c r="C68" s="106" t="s">
        <v>2763</v>
      </c>
      <c r="D68" s="794" t="s">
        <v>8008</v>
      </c>
      <c r="E68" s="1772" t="s">
        <v>2764</v>
      </c>
      <c r="F68" s="1787" t="s">
        <v>2646</v>
      </c>
      <c r="G68" s="1787" t="s">
        <v>5686</v>
      </c>
      <c r="H68" s="120">
        <v>600</v>
      </c>
      <c r="I68" s="120">
        <v>2000</v>
      </c>
      <c r="J68" s="1773" t="e">
        <f>M68*#REF!</f>
        <v>#REF!</v>
      </c>
      <c r="K68" s="1774" t="e">
        <f>J68/I68</f>
        <v>#REF!</v>
      </c>
      <c r="L68" s="1774" t="e">
        <f t="shared" si="2"/>
        <v>#REF!</v>
      </c>
      <c r="M68" s="1774" t="e">
        <f>N68*#REF!+0.5</f>
        <v>#REF!</v>
      </c>
      <c r="N68" s="108">
        <v>168.24</v>
      </c>
      <c r="O68" s="1792" t="s">
        <v>7999</v>
      </c>
      <c r="P68" s="1792" t="s">
        <v>2699</v>
      </c>
      <c r="Q68" s="1792">
        <v>340</v>
      </c>
      <c r="R68" s="1792" t="s">
        <v>2759</v>
      </c>
      <c r="S68" s="1792" t="s">
        <v>2638</v>
      </c>
    </row>
    <row r="69" spans="1:20" s="108" customFormat="1" ht="12.75" customHeight="1">
      <c r="A69" s="97" t="s">
        <v>8615</v>
      </c>
      <c r="B69" s="105">
        <v>1</v>
      </c>
      <c r="C69" s="98" t="s">
        <v>8013</v>
      </c>
      <c r="D69" s="1794" t="s">
        <v>2765</v>
      </c>
      <c r="E69" s="1789" t="s">
        <v>2675</v>
      </c>
      <c r="F69" s="1790" t="s">
        <v>7890</v>
      </c>
      <c r="G69" s="96"/>
      <c r="H69" s="96">
        <v>1</v>
      </c>
      <c r="I69" s="96"/>
      <c r="J69" s="1773" t="e">
        <f>M69*#REF!</f>
        <v>#REF!</v>
      </c>
      <c r="K69" s="577"/>
      <c r="L69" s="577"/>
      <c r="M69" s="1774" t="e">
        <f>N69*#REF!+0.5</f>
        <v>#REF!</v>
      </c>
      <c r="N69" s="108">
        <v>8.5</v>
      </c>
      <c r="P69" s="1795"/>
      <c r="Q69" s="1795"/>
      <c r="R69" s="1796"/>
      <c r="S69" s="1797"/>
      <c r="T69" s="1798"/>
    </row>
    <row r="70" spans="1:20" s="108" customFormat="1" ht="12.75" customHeight="1">
      <c r="A70" s="97" t="s">
        <v>8615</v>
      </c>
      <c r="B70" s="105">
        <v>1</v>
      </c>
      <c r="C70" s="98" t="s">
        <v>8015</v>
      </c>
      <c r="D70" s="1794" t="s">
        <v>587</v>
      </c>
      <c r="E70" s="1789" t="s">
        <v>2675</v>
      </c>
      <c r="F70" s="1790" t="s">
        <v>4781</v>
      </c>
      <c r="G70" s="96"/>
      <c r="H70" s="96">
        <v>3</v>
      </c>
      <c r="I70" s="96"/>
      <c r="J70" s="1773" t="e">
        <f>M70*#REF!</f>
        <v>#REF!</v>
      </c>
      <c r="K70" s="577"/>
      <c r="L70" s="577"/>
      <c r="M70" s="1774" t="e">
        <f>N70*#REF!+0.5</f>
        <v>#REF!</v>
      </c>
      <c r="N70" s="108">
        <v>9</v>
      </c>
      <c r="P70" s="1795"/>
      <c r="Q70" s="1795"/>
      <c r="R70" s="1796"/>
      <c r="S70" s="1797"/>
      <c r="T70" s="1798"/>
    </row>
    <row r="71" spans="1:20" s="108" customFormat="1" ht="12.75" customHeight="1">
      <c r="A71" s="100" t="s">
        <v>8615</v>
      </c>
      <c r="B71" s="105">
        <v>1</v>
      </c>
      <c r="C71" s="101" t="s">
        <v>8017</v>
      </c>
      <c r="D71" s="1818" t="s">
        <v>588</v>
      </c>
      <c r="E71" s="1791" t="s">
        <v>2675</v>
      </c>
      <c r="F71" s="1784" t="s">
        <v>4781</v>
      </c>
      <c r="G71" s="576"/>
      <c r="H71" s="576">
        <v>3</v>
      </c>
      <c r="I71" s="576"/>
      <c r="J71" s="1773" t="e">
        <f>M71*#REF!</f>
        <v>#REF!</v>
      </c>
      <c r="K71" s="616"/>
      <c r="L71" s="616"/>
      <c r="M71" s="1774" t="e">
        <f>N71*#REF!+0.5</f>
        <v>#REF!</v>
      </c>
      <c r="N71" s="108">
        <v>9</v>
      </c>
      <c r="P71" s="1819"/>
      <c r="Q71" s="1819"/>
      <c r="R71" s="1820"/>
      <c r="S71" s="1821"/>
      <c r="T71" s="1822"/>
    </row>
    <row r="72" spans="1:20" s="108" customFormat="1" ht="13.5" customHeight="1">
      <c r="A72" s="103" t="s">
        <v>8615</v>
      </c>
      <c r="B72" s="105">
        <v>1</v>
      </c>
      <c r="C72" s="104" t="s">
        <v>589</v>
      </c>
      <c r="D72" s="752" t="s">
        <v>10746</v>
      </c>
      <c r="E72" s="1815" t="s">
        <v>590</v>
      </c>
      <c r="F72" s="1816" t="s">
        <v>2646</v>
      </c>
      <c r="G72" s="1816" t="s">
        <v>5686</v>
      </c>
      <c r="H72" s="118">
        <v>600</v>
      </c>
      <c r="I72" s="118">
        <v>2000</v>
      </c>
      <c r="J72" s="1773" t="e">
        <f>M72*#REF!</f>
        <v>#REF!</v>
      </c>
      <c r="K72" s="569" t="e">
        <f>J72/I72</f>
        <v>#REF!</v>
      </c>
      <c r="L72" s="569" t="e">
        <f>J72/H72</f>
        <v>#REF!</v>
      </c>
      <c r="M72" s="1774" t="e">
        <f>N72*#REF!+0.5</f>
        <v>#REF!</v>
      </c>
      <c r="N72" s="108">
        <v>11.52</v>
      </c>
      <c r="O72" s="1825" t="s">
        <v>7976</v>
      </c>
      <c r="P72" s="1788" t="s">
        <v>2699</v>
      </c>
      <c r="Q72" s="1788">
        <v>340</v>
      </c>
      <c r="R72" s="1788" t="s">
        <v>2756</v>
      </c>
      <c r="S72" s="1788" t="s">
        <v>591</v>
      </c>
    </row>
    <row r="73" spans="1:20" s="108" customFormat="1" ht="13.5" customHeight="1">
      <c r="A73" s="103" t="s">
        <v>8615</v>
      </c>
      <c r="B73" s="105">
        <v>1</v>
      </c>
      <c r="C73" s="104" t="s">
        <v>592</v>
      </c>
      <c r="D73" s="752" t="s">
        <v>10747</v>
      </c>
      <c r="E73" s="1815" t="s">
        <v>593</v>
      </c>
      <c r="F73" s="1816" t="s">
        <v>4826</v>
      </c>
      <c r="G73" s="1816" t="s">
        <v>4846</v>
      </c>
      <c r="H73" s="118">
        <v>600</v>
      </c>
      <c r="I73" s="118">
        <v>2000</v>
      </c>
      <c r="J73" s="1773" t="e">
        <f>M73*#REF!</f>
        <v>#REF!</v>
      </c>
      <c r="K73" s="569" t="e">
        <f>J73/I73</f>
        <v>#REF!</v>
      </c>
      <c r="L73" s="569" t="e">
        <f>J73/H73</f>
        <v>#REF!</v>
      </c>
      <c r="M73" s="1774" t="e">
        <f>N73*#REF!+0.5</f>
        <v>#REF!</v>
      </c>
      <c r="N73" s="108">
        <v>569.01</v>
      </c>
      <c r="O73" s="1825" t="s">
        <v>9148</v>
      </c>
      <c r="P73" s="1788" t="s">
        <v>2699</v>
      </c>
      <c r="Q73" s="1788">
        <v>570</v>
      </c>
      <c r="R73" s="1788" t="s">
        <v>594</v>
      </c>
      <c r="S73" s="1788" t="s">
        <v>2658</v>
      </c>
    </row>
    <row r="74" spans="1:20" s="108" customFormat="1" ht="13.5" customHeight="1">
      <c r="A74" s="103" t="s">
        <v>8615</v>
      </c>
      <c r="B74" s="105">
        <v>1</v>
      </c>
      <c r="C74" s="104" t="s">
        <v>595</v>
      </c>
      <c r="D74" s="741" t="s">
        <v>10748</v>
      </c>
      <c r="E74" s="1815" t="s">
        <v>596</v>
      </c>
      <c r="F74" s="1816" t="s">
        <v>5686</v>
      </c>
      <c r="G74" s="1816" t="s">
        <v>5686</v>
      </c>
      <c r="H74" s="118">
        <v>240</v>
      </c>
      <c r="I74" s="118">
        <v>460</v>
      </c>
      <c r="J74" s="1773" t="e">
        <f>M74*#REF!</f>
        <v>#REF!</v>
      </c>
      <c r="K74" s="569" t="e">
        <f>J74/I74</f>
        <v>#REF!</v>
      </c>
      <c r="L74" s="569" t="e">
        <f>J74/H74</f>
        <v>#REF!</v>
      </c>
      <c r="M74" s="1774" t="e">
        <f>N74*#REF!+0.5</f>
        <v>#REF!</v>
      </c>
      <c r="N74" s="108">
        <v>46.75</v>
      </c>
      <c r="O74" s="1788"/>
      <c r="P74" s="1788"/>
      <c r="Q74" s="1788"/>
      <c r="R74" s="1788"/>
      <c r="S74" s="1788"/>
    </row>
    <row r="75" spans="1:20" s="108" customFormat="1" ht="13.5" customHeight="1">
      <c r="A75" s="103" t="s">
        <v>8615</v>
      </c>
      <c r="B75" s="105">
        <v>1</v>
      </c>
      <c r="C75" s="104" t="s">
        <v>597</v>
      </c>
      <c r="D75" s="752" t="s">
        <v>10749</v>
      </c>
      <c r="E75" s="1815" t="s">
        <v>596</v>
      </c>
      <c r="F75" s="1816" t="s">
        <v>2646</v>
      </c>
      <c r="G75" s="1816" t="s">
        <v>5686</v>
      </c>
      <c r="H75" s="118">
        <v>600</v>
      </c>
      <c r="I75" s="118">
        <v>2000</v>
      </c>
      <c r="J75" s="1773" t="e">
        <f>M75*#REF!</f>
        <v>#REF!</v>
      </c>
      <c r="K75" s="569" t="e">
        <f>J75/I75</f>
        <v>#REF!</v>
      </c>
      <c r="L75" s="569" t="e">
        <f>J75/H75</f>
        <v>#REF!</v>
      </c>
      <c r="M75" s="1774" t="e">
        <f>N75*#REF!+0.5</f>
        <v>#REF!</v>
      </c>
      <c r="N75" s="108">
        <v>19.52</v>
      </c>
      <c r="O75" s="1788" t="s">
        <v>598</v>
      </c>
      <c r="P75" s="1788" t="s">
        <v>2699</v>
      </c>
      <c r="Q75" s="1788">
        <v>405</v>
      </c>
      <c r="R75" s="1788" t="s">
        <v>599</v>
      </c>
      <c r="S75" s="1788" t="s">
        <v>2658</v>
      </c>
    </row>
    <row r="76" spans="1:20" s="108" customFormat="1" ht="13.5" customHeight="1">
      <c r="C76" s="109"/>
      <c r="D76" s="1827"/>
      <c r="E76" s="1828"/>
      <c r="F76" s="1829"/>
      <c r="G76" s="1829"/>
      <c r="H76" s="1829"/>
      <c r="I76" s="128"/>
      <c r="J76" s="67"/>
      <c r="K76" s="1830"/>
      <c r="L76" s="1830"/>
      <c r="M76" s="1830"/>
      <c r="O76" s="1831"/>
      <c r="P76" s="1811"/>
      <c r="Q76" s="1811"/>
      <c r="R76" s="1811"/>
      <c r="S76" s="1811"/>
    </row>
    <row r="77" spans="1:20" s="108" customFormat="1" ht="13.5" customHeight="1">
      <c r="C77" s="109"/>
      <c r="D77" s="1827"/>
      <c r="E77" s="1828"/>
      <c r="F77" s="1829"/>
      <c r="G77" s="1829"/>
      <c r="H77" s="1829"/>
      <c r="I77" s="128"/>
      <c r="J77" s="67"/>
      <c r="K77" s="1830"/>
      <c r="L77" s="1830"/>
      <c r="M77" s="1830"/>
      <c r="O77" s="1831"/>
      <c r="P77" s="1811"/>
      <c r="Q77" s="1811"/>
      <c r="R77" s="1811"/>
      <c r="S77" s="1811"/>
    </row>
    <row r="78" spans="1:20" ht="23.25" customHeight="1">
      <c r="A78" s="2608" t="s">
        <v>600</v>
      </c>
      <c r="B78" s="2595"/>
      <c r="C78" s="2608"/>
      <c r="D78" s="2608"/>
      <c r="E78" s="2595"/>
      <c r="F78" s="2608"/>
      <c r="G78" s="2608"/>
      <c r="H78" s="2608"/>
      <c r="I78" s="2595"/>
      <c r="J78" s="2608"/>
      <c r="K78" s="2595"/>
      <c r="L78" s="2608"/>
      <c r="M78" s="1770"/>
      <c r="O78" s="1771"/>
      <c r="P78" s="1771"/>
      <c r="Q78" s="1771"/>
      <c r="R78" s="1771"/>
      <c r="S78" s="1771"/>
    </row>
    <row r="79" spans="1:20" s="108" customFormat="1" ht="13.5" customHeight="1">
      <c r="A79" s="103" t="s">
        <v>8615</v>
      </c>
      <c r="B79" s="103">
        <v>1</v>
      </c>
      <c r="C79" s="104" t="s">
        <v>601</v>
      </c>
      <c r="D79" s="752" t="s">
        <v>10750</v>
      </c>
      <c r="E79" s="1815" t="s">
        <v>602</v>
      </c>
      <c r="F79" s="1816" t="s">
        <v>2646</v>
      </c>
      <c r="G79" s="1816" t="s">
        <v>5686</v>
      </c>
      <c r="H79" s="118">
        <v>600</v>
      </c>
      <c r="I79" s="118">
        <v>2000</v>
      </c>
      <c r="J79" s="1773" t="e">
        <f>M79*#REF!</f>
        <v>#REF!</v>
      </c>
      <c r="K79" s="569" t="e">
        <f>J79/I79</f>
        <v>#REF!</v>
      </c>
      <c r="L79" s="569" t="e">
        <f>J79/H79</f>
        <v>#REF!</v>
      </c>
      <c r="M79" s="1774" t="e">
        <f>N79*#REF!+0.5</f>
        <v>#REF!</v>
      </c>
      <c r="N79" s="108">
        <v>58.8</v>
      </c>
      <c r="O79" s="1788" t="s">
        <v>9187</v>
      </c>
      <c r="P79" s="1788" t="s">
        <v>2636</v>
      </c>
      <c r="Q79" s="1788">
        <v>600</v>
      </c>
      <c r="R79" s="1788" t="s">
        <v>2710</v>
      </c>
      <c r="S79" s="1788" t="s">
        <v>591</v>
      </c>
    </row>
    <row r="80" spans="1:20" s="108" customFormat="1" ht="13.5" customHeight="1">
      <c r="A80" s="103" t="s">
        <v>8615</v>
      </c>
      <c r="B80" s="103">
        <v>1</v>
      </c>
      <c r="C80" s="104" t="s">
        <v>603</v>
      </c>
      <c r="D80" s="752" t="s">
        <v>10751</v>
      </c>
      <c r="E80" s="1815" t="s">
        <v>602</v>
      </c>
      <c r="F80" s="1816" t="s">
        <v>605</v>
      </c>
      <c r="G80" s="1816" t="s">
        <v>8025</v>
      </c>
      <c r="H80" s="118">
        <v>105</v>
      </c>
      <c r="I80" s="118">
        <v>500</v>
      </c>
      <c r="J80" s="1773" t="e">
        <f>M80*#REF!</f>
        <v>#REF!</v>
      </c>
      <c r="K80" s="569" t="e">
        <f>J80/I80</f>
        <v>#REF!</v>
      </c>
      <c r="L80" s="569" t="e">
        <f>J80/H80</f>
        <v>#REF!</v>
      </c>
      <c r="M80" s="1774" t="e">
        <f>N80*#REF!+0.5</f>
        <v>#REF!</v>
      </c>
      <c r="N80" s="108">
        <v>73.91</v>
      </c>
      <c r="O80" s="1788"/>
      <c r="P80" s="1788"/>
      <c r="Q80" s="1788"/>
      <c r="R80" s="1788"/>
      <c r="S80" s="1788"/>
    </row>
    <row r="81" spans="1:20" s="108" customFormat="1" ht="13.5" customHeight="1">
      <c r="A81" s="103" t="s">
        <v>8615</v>
      </c>
      <c r="B81" s="103">
        <v>1</v>
      </c>
      <c r="C81" s="104" t="s">
        <v>606</v>
      </c>
      <c r="D81" s="752" t="s">
        <v>10752</v>
      </c>
      <c r="E81" s="1815" t="s">
        <v>607</v>
      </c>
      <c r="F81" s="1816" t="s">
        <v>2646</v>
      </c>
      <c r="G81" s="1816" t="s">
        <v>5686</v>
      </c>
      <c r="H81" s="118">
        <v>600</v>
      </c>
      <c r="I81" s="118">
        <v>2000</v>
      </c>
      <c r="J81" s="1773" t="e">
        <f>M81*#REF!</f>
        <v>#REF!</v>
      </c>
      <c r="K81" s="569" t="e">
        <f>J81/I81</f>
        <v>#REF!</v>
      </c>
      <c r="L81" s="569" t="e">
        <f>J81/H81</f>
        <v>#REF!</v>
      </c>
      <c r="M81" s="1774" t="e">
        <f>N81*#REF!+0.5</f>
        <v>#REF!</v>
      </c>
      <c r="N81" s="108">
        <v>12.55</v>
      </c>
      <c r="O81" s="1788" t="s">
        <v>608</v>
      </c>
      <c r="P81" s="1788" t="s">
        <v>2691</v>
      </c>
      <c r="Q81" s="1788">
        <v>570</v>
      </c>
      <c r="R81" s="1788" t="s">
        <v>609</v>
      </c>
      <c r="S81" s="1788" t="s">
        <v>610</v>
      </c>
    </row>
    <row r="82" spans="1:20" s="108" customFormat="1" ht="13.5" customHeight="1">
      <c r="A82" s="103" t="s">
        <v>8615</v>
      </c>
      <c r="B82" s="103">
        <v>1</v>
      </c>
      <c r="C82" s="104" t="s">
        <v>611</v>
      </c>
      <c r="D82" s="752" t="s">
        <v>10753</v>
      </c>
      <c r="E82" s="1815" t="s">
        <v>612</v>
      </c>
      <c r="F82" s="1816" t="s">
        <v>2635</v>
      </c>
      <c r="G82" s="118" t="s">
        <v>9339</v>
      </c>
      <c r="H82" s="118">
        <v>600</v>
      </c>
      <c r="I82" s="118">
        <v>200</v>
      </c>
      <c r="J82" s="1773" t="e">
        <f>M82*#REF!</f>
        <v>#REF!</v>
      </c>
      <c r="K82" s="569" t="e">
        <f>J82/I82</f>
        <v>#REF!</v>
      </c>
      <c r="L82" s="569" t="e">
        <f>J82/H82</f>
        <v>#REF!</v>
      </c>
      <c r="M82" s="1774" t="e">
        <f>N82*#REF!+0.5</f>
        <v>#REF!</v>
      </c>
      <c r="N82" s="108">
        <v>11.75</v>
      </c>
      <c r="O82" s="1788" t="s">
        <v>613</v>
      </c>
      <c r="P82" s="1788" t="s">
        <v>2691</v>
      </c>
      <c r="Q82" s="1788">
        <v>546</v>
      </c>
      <c r="R82" s="1788" t="s">
        <v>614</v>
      </c>
      <c r="S82" s="1788" t="s">
        <v>615</v>
      </c>
    </row>
    <row r="83" spans="1:20" s="108" customFormat="1" ht="13.5" customHeight="1">
      <c r="A83" s="103" t="s">
        <v>8615</v>
      </c>
      <c r="B83" s="103">
        <v>1</v>
      </c>
      <c r="C83" s="104" t="s">
        <v>616</v>
      </c>
      <c r="D83" s="752" t="s">
        <v>10754</v>
      </c>
      <c r="E83" s="1815" t="s">
        <v>617</v>
      </c>
      <c r="F83" s="1816" t="s">
        <v>2635</v>
      </c>
      <c r="G83" s="118" t="s">
        <v>9339</v>
      </c>
      <c r="H83" s="118">
        <v>600</v>
      </c>
      <c r="I83" s="118">
        <v>2000</v>
      </c>
      <c r="J83" s="1773" t="e">
        <f>M83*#REF!</f>
        <v>#REF!</v>
      </c>
      <c r="K83" s="569" t="e">
        <f>J83/I83</f>
        <v>#REF!</v>
      </c>
      <c r="L83" s="569" t="e">
        <f>J83/H83</f>
        <v>#REF!</v>
      </c>
      <c r="M83" s="1774" t="e">
        <f>N83*#REF!+0.5</f>
        <v>#REF!</v>
      </c>
      <c r="N83" s="108">
        <v>8.83</v>
      </c>
      <c r="O83" s="1792" t="s">
        <v>618</v>
      </c>
      <c r="P83" s="1792" t="s">
        <v>2691</v>
      </c>
      <c r="Q83" s="1792">
        <v>340</v>
      </c>
      <c r="R83" s="1792" t="s">
        <v>609</v>
      </c>
      <c r="S83" s="1792" t="s">
        <v>591</v>
      </c>
    </row>
    <row r="84" spans="1:20" s="108" customFormat="1" ht="13.5" customHeight="1">
      <c r="C84" s="109"/>
      <c r="D84" s="1827"/>
      <c r="E84" s="1828"/>
      <c r="F84" s="1829"/>
      <c r="G84" s="128"/>
      <c r="H84" s="128"/>
      <c r="I84" s="128"/>
      <c r="J84" s="67"/>
      <c r="K84" s="1830"/>
      <c r="L84" s="1830"/>
      <c r="M84" s="1830"/>
      <c r="O84" s="1811"/>
      <c r="P84" s="1811"/>
      <c r="Q84" s="1811"/>
      <c r="R84" s="1811"/>
      <c r="S84" s="1811"/>
    </row>
    <row r="85" spans="1:20" s="108" customFormat="1" ht="13.5" customHeight="1">
      <c r="C85" s="109"/>
      <c r="D85" s="1827"/>
      <c r="E85" s="1828"/>
      <c r="F85" s="1829"/>
      <c r="G85" s="128"/>
      <c r="H85" s="128"/>
      <c r="I85" s="128"/>
      <c r="J85" s="67"/>
      <c r="K85" s="1830"/>
      <c r="L85" s="1830"/>
      <c r="M85" s="1830"/>
      <c r="O85" s="1811"/>
      <c r="P85" s="1811"/>
      <c r="Q85" s="1811"/>
      <c r="R85" s="1811"/>
      <c r="S85" s="1811"/>
    </row>
    <row r="86" spans="1:20" ht="23.25" customHeight="1">
      <c r="A86" s="2608" t="s">
        <v>619</v>
      </c>
      <c r="B86" s="2595"/>
      <c r="C86" s="2608"/>
      <c r="D86" s="2608"/>
      <c r="E86" s="2595"/>
      <c r="F86" s="2608"/>
      <c r="G86" s="2608"/>
      <c r="H86" s="2608"/>
      <c r="I86" s="2595"/>
      <c r="J86" s="2608"/>
      <c r="K86" s="2595"/>
      <c r="L86" s="2608"/>
      <c r="M86" s="1770"/>
      <c r="O86" s="1771"/>
      <c r="P86" s="1771"/>
      <c r="Q86" s="1771"/>
      <c r="R86" s="1771"/>
      <c r="S86" s="1771"/>
    </row>
    <row r="87" spans="1:20" s="108" customFormat="1" ht="13.5" customHeight="1">
      <c r="A87" s="103" t="s">
        <v>8615</v>
      </c>
      <c r="B87" s="103">
        <v>1</v>
      </c>
      <c r="C87" s="104" t="s">
        <v>6756</v>
      </c>
      <c r="D87" s="752" t="s">
        <v>7031</v>
      </c>
      <c r="E87" s="1815" t="s">
        <v>620</v>
      </c>
      <c r="F87" s="1816" t="s">
        <v>4955</v>
      </c>
      <c r="G87" s="118" t="s">
        <v>6759</v>
      </c>
      <c r="H87" s="118">
        <v>63.5</v>
      </c>
      <c r="I87" s="118">
        <v>190</v>
      </c>
      <c r="J87" s="1773" t="e">
        <f>M87*#REF!</f>
        <v>#REF!</v>
      </c>
      <c r="K87" s="569" t="e">
        <f t="shared" ref="K87:K123" si="3">J87/I87</f>
        <v>#REF!</v>
      </c>
      <c r="L87" s="569" t="e">
        <f t="shared" ref="L87:L134" si="4">J87/H87</f>
        <v>#REF!</v>
      </c>
      <c r="M87" s="1774" t="e">
        <f>N87*#REF!+0.5</f>
        <v>#REF!</v>
      </c>
      <c r="N87" s="1832">
        <v>58.42</v>
      </c>
      <c r="O87" s="1788" t="s">
        <v>621</v>
      </c>
      <c r="P87" s="1788" t="s">
        <v>2699</v>
      </c>
      <c r="Q87" s="1788">
        <v>340</v>
      </c>
      <c r="R87" s="1788" t="s">
        <v>622</v>
      </c>
      <c r="S87" s="1788" t="s">
        <v>623</v>
      </c>
    </row>
    <row r="88" spans="1:20" s="108" customFormat="1" ht="13.5" customHeight="1">
      <c r="A88" s="103" t="s">
        <v>8615</v>
      </c>
      <c r="B88" s="103">
        <v>1</v>
      </c>
      <c r="C88" s="104" t="s">
        <v>6764</v>
      </c>
      <c r="D88" s="752" t="s">
        <v>7034</v>
      </c>
      <c r="E88" s="1815" t="s">
        <v>624</v>
      </c>
      <c r="F88" s="1816" t="s">
        <v>4955</v>
      </c>
      <c r="G88" s="118" t="s">
        <v>6759</v>
      </c>
      <c r="H88" s="118">
        <v>63.5</v>
      </c>
      <c r="I88" s="118">
        <v>190</v>
      </c>
      <c r="J88" s="1773" t="e">
        <f>M88*#REF!</f>
        <v>#REF!</v>
      </c>
      <c r="K88" s="569" t="e">
        <f t="shared" si="3"/>
        <v>#REF!</v>
      </c>
      <c r="L88" s="569" t="e">
        <f t="shared" si="4"/>
        <v>#REF!</v>
      </c>
      <c r="M88" s="1774" t="e">
        <f>N88*#REF!+0.5</f>
        <v>#REF!</v>
      </c>
      <c r="N88" s="1832">
        <v>87</v>
      </c>
      <c r="O88" s="1788" t="s">
        <v>621</v>
      </c>
      <c r="P88" s="1788" t="s">
        <v>2699</v>
      </c>
      <c r="Q88" s="1788">
        <v>340</v>
      </c>
      <c r="R88" s="1788" t="s">
        <v>625</v>
      </c>
      <c r="S88" s="1788" t="s">
        <v>623</v>
      </c>
    </row>
    <row r="89" spans="1:20" s="108" customFormat="1" ht="13.5" customHeight="1">
      <c r="A89" s="105" t="s">
        <v>8615</v>
      </c>
      <c r="B89" s="103">
        <v>1</v>
      </c>
      <c r="C89" s="106" t="s">
        <v>6767</v>
      </c>
      <c r="D89" s="794" t="s">
        <v>6768</v>
      </c>
      <c r="E89" s="1772" t="s">
        <v>626</v>
      </c>
      <c r="F89" s="1787" t="s">
        <v>4955</v>
      </c>
      <c r="G89" s="120" t="s">
        <v>4955</v>
      </c>
      <c r="H89" s="120">
        <v>100</v>
      </c>
      <c r="I89" s="120">
        <v>260</v>
      </c>
      <c r="J89" s="1773" t="e">
        <f>M89*#REF!</f>
        <v>#REF!</v>
      </c>
      <c r="K89" s="1774" t="e">
        <f t="shared" si="3"/>
        <v>#REF!</v>
      </c>
      <c r="L89" s="1774" t="e">
        <f t="shared" si="4"/>
        <v>#REF!</v>
      </c>
      <c r="M89" s="1774" t="e">
        <f>N89*#REF!+0.5</f>
        <v>#REF!</v>
      </c>
      <c r="N89" s="1832">
        <v>274.56</v>
      </c>
      <c r="O89" s="1792" t="s">
        <v>621</v>
      </c>
      <c r="P89" s="1792" t="s">
        <v>2691</v>
      </c>
      <c r="Q89" s="1792">
        <v>572</v>
      </c>
      <c r="R89" s="1792" t="s">
        <v>627</v>
      </c>
      <c r="S89" s="1792" t="s">
        <v>623</v>
      </c>
    </row>
    <row r="90" spans="1:20" s="108" customFormat="1" ht="12.75" customHeight="1">
      <c r="A90" s="97" t="s">
        <v>8615</v>
      </c>
      <c r="B90" s="103">
        <v>1</v>
      </c>
      <c r="C90" s="98" t="s">
        <v>6771</v>
      </c>
      <c r="D90" s="172" t="s">
        <v>628</v>
      </c>
      <c r="E90" s="1789" t="s">
        <v>629</v>
      </c>
      <c r="F90" s="1790" t="s">
        <v>8356</v>
      </c>
      <c r="G90" s="96"/>
      <c r="H90" s="96">
        <v>4</v>
      </c>
      <c r="I90" s="96"/>
      <c r="J90" s="1773" t="e">
        <f>M90*#REF!</f>
        <v>#REF!</v>
      </c>
      <c r="K90" s="577"/>
      <c r="L90" s="577"/>
      <c r="M90" s="1774" t="e">
        <f>N90*#REF!+0.5</f>
        <v>#REF!</v>
      </c>
      <c r="N90" s="108">
        <v>67.67</v>
      </c>
      <c r="P90" s="1795"/>
      <c r="Q90" s="1795"/>
      <c r="R90" s="1796"/>
      <c r="S90" s="1797"/>
      <c r="T90" s="1797"/>
    </row>
    <row r="91" spans="1:20" s="108" customFormat="1" ht="12.75" customHeight="1">
      <c r="A91" s="100" t="s">
        <v>8615</v>
      </c>
      <c r="B91" s="103">
        <v>1</v>
      </c>
      <c r="C91" s="101" t="s">
        <v>6775</v>
      </c>
      <c r="D91" s="168" t="s">
        <v>630</v>
      </c>
      <c r="E91" s="1791" t="s">
        <v>631</v>
      </c>
      <c r="F91" s="1784" t="s">
        <v>6779</v>
      </c>
      <c r="G91" s="576"/>
      <c r="H91" s="576">
        <v>5</v>
      </c>
      <c r="I91" s="576"/>
      <c r="J91" s="1773" t="e">
        <f>M91*#REF!</f>
        <v>#REF!</v>
      </c>
      <c r="K91" s="616"/>
      <c r="L91" s="616"/>
      <c r="M91" s="1774" t="e">
        <f>N91*#REF!+0.5</f>
        <v>#REF!</v>
      </c>
      <c r="N91" s="108">
        <v>115.51</v>
      </c>
      <c r="P91" s="1819"/>
      <c r="Q91" s="1819"/>
      <c r="R91" s="1820"/>
      <c r="S91" s="1821"/>
      <c r="T91" s="1822"/>
    </row>
    <row r="92" spans="1:20" s="108" customFormat="1" ht="13.5" customHeight="1">
      <c r="A92" s="105" t="s">
        <v>8615</v>
      </c>
      <c r="B92" s="103">
        <v>1</v>
      </c>
      <c r="C92" s="106" t="s">
        <v>6796</v>
      </c>
      <c r="D92" s="794" t="s">
        <v>6900</v>
      </c>
      <c r="E92" s="1772" t="s">
        <v>632</v>
      </c>
      <c r="F92" s="1787" t="s">
        <v>4955</v>
      </c>
      <c r="G92" s="120" t="s">
        <v>8025</v>
      </c>
      <c r="H92" s="120">
        <v>75</v>
      </c>
      <c r="I92" s="120">
        <v>230</v>
      </c>
      <c r="J92" s="1773" t="e">
        <f>M92*#REF!</f>
        <v>#REF!</v>
      </c>
      <c r="K92" s="1774" t="e">
        <f t="shared" si="3"/>
        <v>#REF!</v>
      </c>
      <c r="L92" s="1774" t="e">
        <f t="shared" si="4"/>
        <v>#REF!</v>
      </c>
      <c r="M92" s="1774" t="e">
        <f>N92*#REF!+0.5</f>
        <v>#REF!</v>
      </c>
      <c r="N92" s="1832">
        <v>177.27</v>
      </c>
      <c r="O92" s="1792" t="s">
        <v>621</v>
      </c>
      <c r="P92" s="1792" t="s">
        <v>2636</v>
      </c>
      <c r="Q92" s="1792">
        <v>572</v>
      </c>
      <c r="R92" s="1792" t="s">
        <v>633</v>
      </c>
      <c r="S92" s="1792" t="s">
        <v>623</v>
      </c>
    </row>
    <row r="93" spans="1:20" s="108" customFormat="1" ht="12.75" customHeight="1">
      <c r="A93" s="100" t="s">
        <v>8615</v>
      </c>
      <c r="B93" s="103">
        <v>1</v>
      </c>
      <c r="C93" s="101" t="s">
        <v>6798</v>
      </c>
      <c r="D93" s="213" t="s">
        <v>6799</v>
      </c>
      <c r="E93" s="1791" t="s">
        <v>634</v>
      </c>
      <c r="F93" s="1784" t="s">
        <v>8356</v>
      </c>
      <c r="G93" s="576"/>
      <c r="H93" s="576">
        <v>4</v>
      </c>
      <c r="I93" s="576"/>
      <c r="J93" s="1773" t="e">
        <f>M93*#REF!</f>
        <v>#REF!</v>
      </c>
      <c r="K93" s="616"/>
      <c r="L93" s="616"/>
      <c r="M93" s="1774" t="e">
        <f>N93*#REF!+0.5</f>
        <v>#REF!</v>
      </c>
      <c r="N93" s="108">
        <v>92.46</v>
      </c>
      <c r="P93" s="1819"/>
      <c r="Q93" s="1819"/>
      <c r="R93" s="1820"/>
      <c r="S93" s="1821"/>
      <c r="T93" s="1822"/>
    </row>
    <row r="94" spans="1:20" s="108" customFormat="1" ht="13.5" customHeight="1">
      <c r="A94" s="105" t="s">
        <v>8615</v>
      </c>
      <c r="B94" s="103">
        <v>1</v>
      </c>
      <c r="C94" s="106" t="s">
        <v>6802</v>
      </c>
      <c r="D94" s="794" t="s">
        <v>6803</v>
      </c>
      <c r="E94" s="1772" t="s">
        <v>635</v>
      </c>
      <c r="F94" s="1787" t="s">
        <v>4955</v>
      </c>
      <c r="G94" s="120" t="s">
        <v>4955</v>
      </c>
      <c r="H94" s="120">
        <v>100</v>
      </c>
      <c r="I94" s="120">
        <v>340</v>
      </c>
      <c r="J94" s="1773" t="e">
        <f>M94*#REF!</f>
        <v>#REF!</v>
      </c>
      <c r="K94" s="1774" t="e">
        <f t="shared" si="3"/>
        <v>#REF!</v>
      </c>
      <c r="L94" s="1774" t="e">
        <f t="shared" si="4"/>
        <v>#REF!</v>
      </c>
      <c r="M94" s="1774" t="e">
        <f>N94*#REF!+0.5</f>
        <v>#REF!</v>
      </c>
      <c r="N94" s="1832">
        <v>81.38</v>
      </c>
      <c r="O94" s="1792" t="s">
        <v>621</v>
      </c>
      <c r="P94" s="1792" t="s">
        <v>2699</v>
      </c>
      <c r="Q94" s="1792">
        <v>572</v>
      </c>
      <c r="R94" s="1792" t="s">
        <v>636</v>
      </c>
      <c r="S94" s="1792" t="s">
        <v>623</v>
      </c>
    </row>
    <row r="95" spans="1:20" s="108" customFormat="1" ht="12.75" customHeight="1">
      <c r="A95" s="100" t="s">
        <v>8615</v>
      </c>
      <c r="B95" s="103">
        <v>1</v>
      </c>
      <c r="C95" s="101" t="s">
        <v>6806</v>
      </c>
      <c r="D95" s="213" t="s">
        <v>6807</v>
      </c>
      <c r="E95" s="1791" t="s">
        <v>637</v>
      </c>
      <c r="F95" s="1784" t="s">
        <v>4879</v>
      </c>
      <c r="G95" s="576"/>
      <c r="H95" s="576">
        <v>5</v>
      </c>
      <c r="I95" s="576"/>
      <c r="J95" s="1773" t="e">
        <f>M95*#REF!</f>
        <v>#REF!</v>
      </c>
      <c r="K95" s="616"/>
      <c r="L95" s="616"/>
      <c r="M95" s="1774" t="e">
        <f>N95*#REF!+0.5</f>
        <v>#REF!</v>
      </c>
      <c r="N95" s="108">
        <v>52.89</v>
      </c>
      <c r="P95" s="1819"/>
      <c r="Q95" s="1819"/>
      <c r="R95" s="1820"/>
      <c r="S95" s="1821"/>
      <c r="T95" s="1822"/>
    </row>
    <row r="96" spans="1:20" s="108" customFormat="1" ht="13.5" customHeight="1">
      <c r="A96" s="103" t="s">
        <v>8615</v>
      </c>
      <c r="B96" s="103">
        <v>1</v>
      </c>
      <c r="C96" s="104" t="s">
        <v>6835</v>
      </c>
      <c r="D96" s="752" t="s">
        <v>638</v>
      </c>
      <c r="E96" s="1815" t="s">
        <v>639</v>
      </c>
      <c r="F96" s="1816" t="s">
        <v>4955</v>
      </c>
      <c r="G96" s="118" t="s">
        <v>6759</v>
      </c>
      <c r="H96" s="118">
        <v>63.5</v>
      </c>
      <c r="I96" s="118">
        <v>190</v>
      </c>
      <c r="J96" s="1773" t="e">
        <f>M96*#REF!</f>
        <v>#REF!</v>
      </c>
      <c r="K96" s="569" t="e">
        <f t="shared" si="3"/>
        <v>#REF!</v>
      </c>
      <c r="L96" s="569" t="e">
        <f t="shared" si="4"/>
        <v>#REF!</v>
      </c>
      <c r="M96" s="1774" t="e">
        <f>N96*#REF!+0.5</f>
        <v>#REF!</v>
      </c>
      <c r="N96" s="1832">
        <v>120.1</v>
      </c>
      <c r="O96" s="1788" t="s">
        <v>621</v>
      </c>
      <c r="P96" s="1788" t="s">
        <v>2699</v>
      </c>
      <c r="Q96" s="1788">
        <v>340</v>
      </c>
      <c r="R96" s="1788" t="s">
        <v>640</v>
      </c>
      <c r="S96" s="1788" t="s">
        <v>623</v>
      </c>
    </row>
    <row r="97" spans="1:22" s="108" customFormat="1" ht="13.5" customHeight="1">
      <c r="A97" s="105" t="s">
        <v>8615</v>
      </c>
      <c r="B97" s="103">
        <v>1</v>
      </c>
      <c r="C97" s="106" t="s">
        <v>6849</v>
      </c>
      <c r="D97" s="794" t="s">
        <v>6941</v>
      </c>
      <c r="E97" s="1772" t="s">
        <v>641</v>
      </c>
      <c r="F97" s="1787" t="s">
        <v>4955</v>
      </c>
      <c r="G97" s="120" t="s">
        <v>8500</v>
      </c>
      <c r="H97" s="120">
        <v>62</v>
      </c>
      <c r="I97" s="120">
        <v>190</v>
      </c>
      <c r="J97" s="1773" t="e">
        <f>M97*#REF!</f>
        <v>#REF!</v>
      </c>
      <c r="K97" s="1774" t="e">
        <f t="shared" si="3"/>
        <v>#REF!</v>
      </c>
      <c r="L97" s="1774" t="e">
        <f t="shared" si="4"/>
        <v>#REF!</v>
      </c>
      <c r="M97" s="1774" t="e">
        <f>N97*#REF!+0.5</f>
        <v>#REF!</v>
      </c>
      <c r="N97" s="1832">
        <v>84.32</v>
      </c>
      <c r="O97" s="1792" t="s">
        <v>621</v>
      </c>
      <c r="P97" s="1792" t="s">
        <v>2699</v>
      </c>
      <c r="Q97" s="1792">
        <v>340</v>
      </c>
      <c r="R97" s="1792" t="s">
        <v>642</v>
      </c>
      <c r="S97" s="1792" t="s">
        <v>623</v>
      </c>
    </row>
    <row r="98" spans="1:22" s="157" customFormat="1" ht="15" customHeight="1">
      <c r="A98" s="171" t="s">
        <v>8615</v>
      </c>
      <c r="B98" s="103">
        <v>1</v>
      </c>
      <c r="C98" s="171" t="s">
        <v>6850</v>
      </c>
      <c r="D98" s="212" t="s">
        <v>6851</v>
      </c>
      <c r="E98" s="212" t="s">
        <v>6852</v>
      </c>
      <c r="F98" s="242" t="s">
        <v>6854</v>
      </c>
      <c r="G98" s="242"/>
      <c r="H98" s="242">
        <v>2.5</v>
      </c>
      <c r="I98" s="242"/>
      <c r="J98" s="1773" t="e">
        <f>M98*#REF!</f>
        <v>#REF!</v>
      </c>
      <c r="K98" s="619"/>
      <c r="L98" s="619"/>
      <c r="M98" s="1774" t="e">
        <f>N98*#REF!+0.5</f>
        <v>#REF!</v>
      </c>
      <c r="N98" s="157">
        <v>160.5</v>
      </c>
      <c r="Q98" s="157">
        <v>184</v>
      </c>
      <c r="T98" s="1833">
        <v>67.5</v>
      </c>
      <c r="V98" s="108"/>
    </row>
    <row r="99" spans="1:22" s="157" customFormat="1" ht="13.5" customHeight="1">
      <c r="A99" s="167" t="s">
        <v>8615</v>
      </c>
      <c r="B99" s="103">
        <v>1</v>
      </c>
      <c r="C99" s="167" t="s">
        <v>6855</v>
      </c>
      <c r="D99" s="1818" t="s">
        <v>6856</v>
      </c>
      <c r="E99" s="213" t="s">
        <v>6857</v>
      </c>
      <c r="F99" s="246" t="s">
        <v>4771</v>
      </c>
      <c r="G99" s="246"/>
      <c r="H99" s="246">
        <v>2</v>
      </c>
      <c r="I99" s="246"/>
      <c r="J99" s="1773" t="e">
        <f>M99*#REF!</f>
        <v>#REF!</v>
      </c>
      <c r="K99" s="643"/>
      <c r="L99" s="643"/>
      <c r="M99" s="1774" t="e">
        <f>N99*#REF!+0.5</f>
        <v>#REF!</v>
      </c>
      <c r="N99" s="157">
        <v>58</v>
      </c>
      <c r="P99" s="1834"/>
      <c r="Q99" s="1834">
        <v>64.5</v>
      </c>
      <c r="R99" s="1834"/>
      <c r="S99" s="1834"/>
      <c r="T99" s="1835">
        <v>58</v>
      </c>
      <c r="V99" s="108"/>
    </row>
    <row r="100" spans="1:22" s="108" customFormat="1" ht="13.5" customHeight="1">
      <c r="A100" s="103" t="s">
        <v>8615</v>
      </c>
      <c r="B100" s="103">
        <v>1</v>
      </c>
      <c r="C100" s="104" t="s">
        <v>6871</v>
      </c>
      <c r="D100" s="752" t="s">
        <v>6902</v>
      </c>
      <c r="E100" s="1815" t="s">
        <v>643</v>
      </c>
      <c r="F100" s="1816" t="s">
        <v>4955</v>
      </c>
      <c r="G100" s="1816" t="s">
        <v>4955</v>
      </c>
      <c r="H100" s="118">
        <v>100</v>
      </c>
      <c r="I100" s="118">
        <v>240</v>
      </c>
      <c r="J100" s="1773" t="e">
        <f>M100*#REF!</f>
        <v>#REF!</v>
      </c>
      <c r="K100" s="569" t="e">
        <f t="shared" si="3"/>
        <v>#REF!</v>
      </c>
      <c r="L100" s="569" t="e">
        <f t="shared" si="4"/>
        <v>#REF!</v>
      </c>
      <c r="M100" s="1774" t="e">
        <f>N100*#REF!+0.5</f>
        <v>#REF!</v>
      </c>
      <c r="N100" s="1832">
        <v>610</v>
      </c>
      <c r="O100" s="1788" t="s">
        <v>621</v>
      </c>
      <c r="P100" s="1788" t="s">
        <v>2691</v>
      </c>
      <c r="Q100" s="1788">
        <v>572</v>
      </c>
      <c r="R100" s="1788" t="s">
        <v>644</v>
      </c>
      <c r="S100" s="1788" t="s">
        <v>623</v>
      </c>
    </row>
    <row r="101" spans="1:22" s="108" customFormat="1" ht="12.75" customHeight="1">
      <c r="A101" s="105" t="s">
        <v>8615</v>
      </c>
      <c r="B101" s="103">
        <v>1</v>
      </c>
      <c r="C101" s="106" t="s">
        <v>6874</v>
      </c>
      <c r="D101" s="165" t="s">
        <v>645</v>
      </c>
      <c r="E101" s="1772" t="s">
        <v>646</v>
      </c>
      <c r="F101" s="1787" t="s">
        <v>8037</v>
      </c>
      <c r="G101" s="120"/>
      <c r="H101" s="120">
        <v>8</v>
      </c>
      <c r="I101" s="120"/>
      <c r="J101" s="1773" t="e">
        <f>M101*#REF!</f>
        <v>#REF!</v>
      </c>
      <c r="K101" s="1774"/>
      <c r="L101" s="1774"/>
      <c r="M101" s="1774" t="e">
        <f>N101*#REF!+0.5</f>
        <v>#REF!</v>
      </c>
      <c r="N101" s="108">
        <v>115.44</v>
      </c>
      <c r="P101" s="1836"/>
      <c r="Q101" s="1836"/>
      <c r="R101" s="1837"/>
      <c r="S101" s="1838"/>
      <c r="T101" s="1839"/>
    </row>
    <row r="102" spans="1:22" s="108" customFormat="1" ht="12.75" customHeight="1">
      <c r="A102" s="100" t="s">
        <v>8615</v>
      </c>
      <c r="B102" s="103">
        <v>1</v>
      </c>
      <c r="C102" s="101" t="s">
        <v>6878</v>
      </c>
      <c r="D102" s="168" t="s">
        <v>647</v>
      </c>
      <c r="E102" s="1791" t="s">
        <v>648</v>
      </c>
      <c r="F102" s="1784" t="s">
        <v>8037</v>
      </c>
      <c r="G102" s="576"/>
      <c r="H102" s="576">
        <v>8</v>
      </c>
      <c r="I102" s="576"/>
      <c r="J102" s="1773" t="e">
        <f>M102*#REF!</f>
        <v>#REF!</v>
      </c>
      <c r="K102" s="616"/>
      <c r="L102" s="616"/>
      <c r="M102" s="1774" t="e">
        <f>N102*#REF!+0.5</f>
        <v>#REF!</v>
      </c>
      <c r="N102" s="108">
        <v>125.01</v>
      </c>
      <c r="P102" s="1819"/>
      <c r="Q102" s="1819"/>
      <c r="R102" s="1820"/>
      <c r="S102" s="1821"/>
      <c r="T102" s="1822"/>
    </row>
    <row r="103" spans="1:22" s="108" customFormat="1" ht="13.5" customHeight="1">
      <c r="A103" s="103" t="s">
        <v>8615</v>
      </c>
      <c r="B103" s="103">
        <v>1</v>
      </c>
      <c r="C103" s="104" t="s">
        <v>5555</v>
      </c>
      <c r="D103" s="752" t="s">
        <v>5552</v>
      </c>
      <c r="E103" s="1815" t="s">
        <v>649</v>
      </c>
      <c r="F103" s="1816" t="s">
        <v>4955</v>
      </c>
      <c r="G103" s="118" t="s">
        <v>6759</v>
      </c>
      <c r="H103" s="118">
        <v>63.5</v>
      </c>
      <c r="I103" s="118">
        <v>190</v>
      </c>
      <c r="J103" s="1773" t="e">
        <f>M103*#REF!</f>
        <v>#REF!</v>
      </c>
      <c r="K103" s="569" t="e">
        <f t="shared" si="3"/>
        <v>#REF!</v>
      </c>
      <c r="L103" s="569" t="e">
        <f t="shared" si="4"/>
        <v>#REF!</v>
      </c>
      <c r="M103" s="1774" t="e">
        <f>N103*#REF!+0.5</f>
        <v>#REF!</v>
      </c>
      <c r="N103" s="1832">
        <v>65.400000000000006</v>
      </c>
      <c r="O103" s="1788" t="s">
        <v>621</v>
      </c>
      <c r="P103" s="1788" t="s">
        <v>2699</v>
      </c>
      <c r="Q103" s="1788">
        <v>340</v>
      </c>
      <c r="R103" s="1788" t="s">
        <v>650</v>
      </c>
      <c r="S103" s="1788" t="s">
        <v>623</v>
      </c>
    </row>
    <row r="104" spans="1:22" s="108" customFormat="1" ht="13.5" customHeight="1">
      <c r="A104" s="105" t="s">
        <v>8615</v>
      </c>
      <c r="B104" s="103">
        <v>1</v>
      </c>
      <c r="C104" s="106" t="s">
        <v>218</v>
      </c>
      <c r="D104" s="794" t="s">
        <v>6947</v>
      </c>
      <c r="E104" s="1772" t="s">
        <v>651</v>
      </c>
      <c r="F104" s="1787" t="s">
        <v>4955</v>
      </c>
      <c r="G104" s="1787" t="s">
        <v>4955</v>
      </c>
      <c r="H104" s="120">
        <v>100</v>
      </c>
      <c r="I104" s="120">
        <v>310</v>
      </c>
      <c r="J104" s="1773" t="e">
        <f>M104*#REF!</f>
        <v>#REF!</v>
      </c>
      <c r="K104" s="1774" t="e">
        <f t="shared" si="3"/>
        <v>#REF!</v>
      </c>
      <c r="L104" s="1774" t="e">
        <f t="shared" si="4"/>
        <v>#REF!</v>
      </c>
      <c r="M104" s="1774" t="e">
        <f>N104*#REF!+0.5</f>
        <v>#REF!</v>
      </c>
      <c r="N104" s="1832">
        <v>330</v>
      </c>
      <c r="O104" s="1792" t="s">
        <v>621</v>
      </c>
      <c r="P104" s="1792" t="s">
        <v>652</v>
      </c>
      <c r="Q104" s="1792"/>
      <c r="R104" s="1792" t="s">
        <v>653</v>
      </c>
      <c r="S104" s="1792" t="s">
        <v>623</v>
      </c>
    </row>
    <row r="105" spans="1:22" s="108" customFormat="1" ht="12.75" customHeight="1">
      <c r="A105" s="97" t="s">
        <v>8615</v>
      </c>
      <c r="B105" s="103">
        <v>1</v>
      </c>
      <c r="C105" s="98" t="s">
        <v>5560</v>
      </c>
      <c r="D105" s="172" t="s">
        <v>654</v>
      </c>
      <c r="E105" s="1789" t="s">
        <v>655</v>
      </c>
      <c r="F105" s="1790" t="s">
        <v>5564</v>
      </c>
      <c r="G105" s="96"/>
      <c r="H105" s="96">
        <v>10</v>
      </c>
      <c r="I105" s="96"/>
      <c r="J105" s="1773" t="e">
        <f>M105*#REF!</f>
        <v>#REF!</v>
      </c>
      <c r="K105" s="577"/>
      <c r="L105" s="577"/>
      <c r="M105" s="1774" t="e">
        <f>N105*#REF!+0.5</f>
        <v>#REF!</v>
      </c>
      <c r="N105" s="108">
        <v>53</v>
      </c>
      <c r="P105" s="1795"/>
      <c r="Q105" s="1795"/>
      <c r="R105" s="1796"/>
      <c r="S105" s="1797"/>
      <c r="T105" s="1798"/>
    </row>
    <row r="106" spans="1:22" s="108" customFormat="1" ht="12.75" customHeight="1">
      <c r="A106" s="100" t="s">
        <v>8615</v>
      </c>
      <c r="B106" s="103">
        <v>1</v>
      </c>
      <c r="C106" s="101" t="s">
        <v>5565</v>
      </c>
      <c r="D106" s="209" t="s">
        <v>663</v>
      </c>
      <c r="E106" s="1791" t="s">
        <v>664</v>
      </c>
      <c r="F106" s="1784" t="s">
        <v>5569</v>
      </c>
      <c r="G106" s="576"/>
      <c r="H106" s="576">
        <v>1</v>
      </c>
      <c r="I106" s="576"/>
      <c r="J106" s="1773" t="e">
        <f>M106*#REF!</f>
        <v>#REF!</v>
      </c>
      <c r="K106" s="616"/>
      <c r="L106" s="616"/>
      <c r="M106" s="1774" t="e">
        <f>N106*#REF!+0.5</f>
        <v>#REF!</v>
      </c>
      <c r="N106" s="108">
        <v>65</v>
      </c>
      <c r="P106" s="1819"/>
      <c r="Q106" s="1819"/>
      <c r="R106" s="1820"/>
      <c r="S106" s="1821"/>
      <c r="T106" s="1822"/>
    </row>
    <row r="107" spans="1:22" s="108" customFormat="1" ht="13.5" customHeight="1">
      <c r="A107" s="105" t="s">
        <v>8615</v>
      </c>
      <c r="B107" s="103">
        <v>1</v>
      </c>
      <c r="C107" s="106" t="s">
        <v>665</v>
      </c>
      <c r="D107" s="1793" t="s">
        <v>666</v>
      </c>
      <c r="E107" s="1772" t="s">
        <v>651</v>
      </c>
      <c r="F107" s="1787" t="s">
        <v>4804</v>
      </c>
      <c r="G107" s="1787" t="s">
        <v>4818</v>
      </c>
      <c r="H107" s="120">
        <v>80</v>
      </c>
      <c r="I107" s="120">
        <v>300</v>
      </c>
      <c r="J107" s="1773" t="e">
        <f>M107*#REF!</f>
        <v>#REF!</v>
      </c>
      <c r="K107" s="1774" t="e">
        <f t="shared" si="3"/>
        <v>#REF!</v>
      </c>
      <c r="L107" s="1774" t="e">
        <f t="shared" si="4"/>
        <v>#REF!</v>
      </c>
      <c r="M107" s="1774" t="e">
        <f>N107*#REF!+0.5</f>
        <v>#REF!</v>
      </c>
      <c r="N107" s="1832">
        <v>163.80000000000001</v>
      </c>
      <c r="O107" s="1792"/>
      <c r="P107" s="1792"/>
      <c r="Q107" s="1792"/>
      <c r="R107" s="1792"/>
      <c r="S107" s="1792"/>
    </row>
    <row r="108" spans="1:22" s="108" customFormat="1" ht="12.75" customHeight="1">
      <c r="A108" s="97" t="s">
        <v>8615</v>
      </c>
      <c r="B108" s="103">
        <v>1</v>
      </c>
      <c r="C108" s="98" t="s">
        <v>667</v>
      </c>
      <c r="D108" s="1794" t="s">
        <v>668</v>
      </c>
      <c r="E108" s="1789" t="s">
        <v>2675</v>
      </c>
      <c r="F108" s="1790" t="s">
        <v>8356</v>
      </c>
      <c r="G108" s="96"/>
      <c r="H108" s="96">
        <v>4</v>
      </c>
      <c r="I108" s="96"/>
      <c r="J108" s="1773" t="e">
        <f>M108*#REF!</f>
        <v>#REF!</v>
      </c>
      <c r="K108" s="577"/>
      <c r="L108" s="577"/>
      <c r="M108" s="1774" t="e">
        <f>N108*#REF!+0.5</f>
        <v>#REF!</v>
      </c>
      <c r="N108" s="108">
        <v>30.6</v>
      </c>
      <c r="P108" s="1795"/>
      <c r="Q108" s="1795"/>
      <c r="R108" s="1796"/>
      <c r="S108" s="1797"/>
      <c r="T108" s="1798"/>
    </row>
    <row r="109" spans="1:22" s="108" customFormat="1" ht="12.75" customHeight="1">
      <c r="A109" s="100" t="s">
        <v>8615</v>
      </c>
      <c r="B109" s="103">
        <v>1</v>
      </c>
      <c r="C109" s="101" t="s">
        <v>669</v>
      </c>
      <c r="D109" s="1818" t="s">
        <v>670</v>
      </c>
      <c r="E109" s="1791" t="s">
        <v>2675</v>
      </c>
      <c r="F109" s="1784" t="s">
        <v>671</v>
      </c>
      <c r="G109" s="576"/>
      <c r="H109" s="576">
        <v>2</v>
      </c>
      <c r="I109" s="576"/>
      <c r="J109" s="1773" t="e">
        <f>M109*#REF!</f>
        <v>#REF!</v>
      </c>
      <c r="K109" s="616"/>
      <c r="L109" s="616"/>
      <c r="M109" s="1774" t="e">
        <f>N109*#REF!+0.5</f>
        <v>#REF!</v>
      </c>
      <c r="N109" s="108">
        <v>23.8</v>
      </c>
      <c r="P109" s="1819"/>
      <c r="Q109" s="1819"/>
      <c r="R109" s="1820"/>
      <c r="S109" s="1821"/>
      <c r="T109" s="1822"/>
    </row>
    <row r="110" spans="1:22" s="108" customFormat="1" ht="13.5" customHeight="1">
      <c r="A110" s="103" t="s">
        <v>8615</v>
      </c>
      <c r="B110" s="103">
        <v>1</v>
      </c>
      <c r="C110" s="104" t="s">
        <v>3601</v>
      </c>
      <c r="D110" s="752" t="s">
        <v>3598</v>
      </c>
      <c r="E110" s="1815" t="s">
        <v>672</v>
      </c>
      <c r="F110" s="1816" t="s">
        <v>4955</v>
      </c>
      <c r="G110" s="118" t="s">
        <v>8500</v>
      </c>
      <c r="H110" s="118">
        <v>62</v>
      </c>
      <c r="I110" s="118">
        <v>190</v>
      </c>
      <c r="J110" s="1773" t="e">
        <f>M110*#REF!</f>
        <v>#REF!</v>
      </c>
      <c r="K110" s="569" t="e">
        <f t="shared" si="3"/>
        <v>#REF!</v>
      </c>
      <c r="L110" s="569" t="e">
        <f t="shared" si="4"/>
        <v>#REF!</v>
      </c>
      <c r="M110" s="1774" t="e">
        <f>N110*#REF!+0.5</f>
        <v>#REF!</v>
      </c>
      <c r="N110" s="1832">
        <v>62</v>
      </c>
      <c r="O110" s="1788" t="s">
        <v>621</v>
      </c>
      <c r="P110" s="1788" t="s">
        <v>2699</v>
      </c>
      <c r="Q110" s="1788">
        <v>600</v>
      </c>
      <c r="R110" s="1788" t="s">
        <v>673</v>
      </c>
      <c r="S110" s="1788" t="s">
        <v>623</v>
      </c>
    </row>
    <row r="111" spans="1:22" s="108" customFormat="1" ht="13.5" customHeight="1">
      <c r="A111" s="105" t="s">
        <v>8615</v>
      </c>
      <c r="B111" s="103">
        <v>1</v>
      </c>
      <c r="C111" s="106" t="s">
        <v>3612</v>
      </c>
      <c r="D111" s="794" t="s">
        <v>9106</v>
      </c>
      <c r="E111" s="1772" t="s">
        <v>674</v>
      </c>
      <c r="F111" s="1787" t="s">
        <v>4955</v>
      </c>
      <c r="G111" s="120" t="s">
        <v>8025</v>
      </c>
      <c r="H111" s="120">
        <v>75</v>
      </c>
      <c r="I111" s="120">
        <v>230</v>
      </c>
      <c r="J111" s="1773" t="e">
        <f>M111*#REF!</f>
        <v>#REF!</v>
      </c>
      <c r="K111" s="1774" t="e">
        <f t="shared" si="3"/>
        <v>#REF!</v>
      </c>
      <c r="L111" s="1774" t="e">
        <f t="shared" si="4"/>
        <v>#REF!</v>
      </c>
      <c r="M111" s="1774" t="e">
        <f>N111*#REF!+0.5</f>
        <v>#REF!</v>
      </c>
      <c r="N111" s="1832">
        <v>171.16</v>
      </c>
      <c r="O111" s="1792" t="s">
        <v>621</v>
      </c>
      <c r="P111" s="1792" t="s">
        <v>2699</v>
      </c>
      <c r="Q111" s="1792">
        <v>572</v>
      </c>
      <c r="R111" s="1792" t="s">
        <v>675</v>
      </c>
      <c r="S111" s="1792" t="s">
        <v>623</v>
      </c>
    </row>
    <row r="112" spans="1:22" s="108" customFormat="1" ht="12.75" customHeight="1">
      <c r="A112" s="100" t="s">
        <v>8615</v>
      </c>
      <c r="B112" s="103">
        <v>1</v>
      </c>
      <c r="C112" s="101" t="s">
        <v>3614</v>
      </c>
      <c r="D112" s="213" t="s">
        <v>676</v>
      </c>
      <c r="E112" s="1791" t="s">
        <v>677</v>
      </c>
      <c r="F112" s="1784" t="s">
        <v>5564</v>
      </c>
      <c r="G112" s="576"/>
      <c r="H112" s="576">
        <v>10</v>
      </c>
      <c r="I112" s="576"/>
      <c r="J112" s="1773" t="e">
        <f>M112*#REF!</f>
        <v>#REF!</v>
      </c>
      <c r="K112" s="616"/>
      <c r="L112" s="616"/>
      <c r="M112" s="1774" t="e">
        <f>N112*#REF!+0.5</f>
        <v>#REF!</v>
      </c>
      <c r="N112" s="108">
        <v>80</v>
      </c>
      <c r="P112" s="1795"/>
      <c r="Q112" s="1795"/>
      <c r="R112" s="1796"/>
      <c r="S112" s="1797"/>
      <c r="T112" s="1797"/>
    </row>
    <row r="113" spans="1:20" s="108" customFormat="1" ht="13.5" customHeight="1">
      <c r="A113" s="103" t="s">
        <v>8615</v>
      </c>
      <c r="B113" s="103">
        <v>1</v>
      </c>
      <c r="C113" s="104" t="s">
        <v>3623</v>
      </c>
      <c r="D113" s="752" t="s">
        <v>3619</v>
      </c>
      <c r="E113" s="1815" t="s">
        <v>678</v>
      </c>
      <c r="F113" s="1816" t="s">
        <v>4955</v>
      </c>
      <c r="G113" s="118" t="s">
        <v>3625</v>
      </c>
      <c r="H113" s="118">
        <v>70.5</v>
      </c>
      <c r="I113" s="118">
        <v>185</v>
      </c>
      <c r="J113" s="1773" t="e">
        <f>M113*#REF!</f>
        <v>#REF!</v>
      </c>
      <c r="K113" s="569" t="e">
        <f t="shared" si="3"/>
        <v>#REF!</v>
      </c>
      <c r="L113" s="569" t="e">
        <f t="shared" si="4"/>
        <v>#REF!</v>
      </c>
      <c r="M113" s="1774" t="e">
        <f>N113*#REF!+0.5</f>
        <v>#REF!</v>
      </c>
      <c r="N113" s="1832">
        <v>70.5</v>
      </c>
      <c r="O113" s="1788" t="s">
        <v>621</v>
      </c>
      <c r="P113" s="1788" t="s">
        <v>2699</v>
      </c>
      <c r="Q113" s="1788">
        <v>600</v>
      </c>
      <c r="R113" s="1788" t="s">
        <v>679</v>
      </c>
      <c r="S113" s="1788" t="s">
        <v>623</v>
      </c>
    </row>
    <row r="114" spans="1:20" s="108" customFormat="1" ht="13.5" customHeight="1">
      <c r="A114" s="103" t="s">
        <v>8615</v>
      </c>
      <c r="B114" s="103">
        <v>1</v>
      </c>
      <c r="C114" s="104" t="s">
        <v>3630</v>
      </c>
      <c r="D114" s="752" t="s">
        <v>3627</v>
      </c>
      <c r="E114" s="1815" t="s">
        <v>680</v>
      </c>
      <c r="F114" s="1816" t="s">
        <v>4955</v>
      </c>
      <c r="G114" s="118" t="s">
        <v>8500</v>
      </c>
      <c r="H114" s="118">
        <v>62</v>
      </c>
      <c r="I114" s="118">
        <v>190</v>
      </c>
      <c r="J114" s="1773" t="e">
        <f>M114*#REF!</f>
        <v>#REF!</v>
      </c>
      <c r="K114" s="569" t="e">
        <f t="shared" si="3"/>
        <v>#REF!</v>
      </c>
      <c r="L114" s="569" t="e">
        <f t="shared" si="4"/>
        <v>#REF!</v>
      </c>
      <c r="M114" s="1774" t="e">
        <f>N114*#REF!+0.5</f>
        <v>#REF!</v>
      </c>
      <c r="N114" s="1832">
        <v>62</v>
      </c>
      <c r="O114" s="1788" t="s">
        <v>621</v>
      </c>
      <c r="P114" s="1788" t="s">
        <v>2699</v>
      </c>
      <c r="Q114" s="1788">
        <v>340</v>
      </c>
      <c r="R114" s="1788" t="s">
        <v>681</v>
      </c>
      <c r="S114" s="1788" t="s">
        <v>623</v>
      </c>
    </row>
    <row r="115" spans="1:20" s="108" customFormat="1" ht="13.5" customHeight="1">
      <c r="A115" s="103" t="s">
        <v>8615</v>
      </c>
      <c r="B115" s="103">
        <v>1</v>
      </c>
      <c r="C115" s="104" t="s">
        <v>3639</v>
      </c>
      <c r="D115" s="752" t="s">
        <v>3637</v>
      </c>
      <c r="E115" s="1815" t="s">
        <v>682</v>
      </c>
      <c r="F115" s="1816" t="s">
        <v>4955</v>
      </c>
      <c r="G115" s="118" t="s">
        <v>6759</v>
      </c>
      <c r="H115" s="118">
        <v>63.5</v>
      </c>
      <c r="I115" s="118">
        <v>190</v>
      </c>
      <c r="J115" s="1773" t="e">
        <f>M115*#REF!</f>
        <v>#REF!</v>
      </c>
      <c r="K115" s="569" t="e">
        <f t="shared" si="3"/>
        <v>#REF!</v>
      </c>
      <c r="L115" s="569" t="e">
        <f t="shared" si="4"/>
        <v>#REF!</v>
      </c>
      <c r="M115" s="1774" t="e">
        <f>N115*#REF!+0.5</f>
        <v>#REF!</v>
      </c>
      <c r="N115" s="1832">
        <v>67.31</v>
      </c>
      <c r="O115" s="1788" t="s">
        <v>621</v>
      </c>
      <c r="P115" s="1788" t="s">
        <v>2699</v>
      </c>
      <c r="Q115" s="1788">
        <v>340</v>
      </c>
      <c r="R115" s="1788" t="s">
        <v>683</v>
      </c>
      <c r="S115" s="1788" t="s">
        <v>623</v>
      </c>
    </row>
    <row r="116" spans="1:20" s="108" customFormat="1" ht="13.5" customHeight="1">
      <c r="A116" s="103" t="s">
        <v>8615</v>
      </c>
      <c r="B116" s="103">
        <v>1</v>
      </c>
      <c r="C116" s="104" t="s">
        <v>3643</v>
      </c>
      <c r="D116" s="752" t="s">
        <v>3641</v>
      </c>
      <c r="E116" s="1815" t="s">
        <v>684</v>
      </c>
      <c r="F116" s="1816" t="s">
        <v>4955</v>
      </c>
      <c r="G116" s="118" t="s">
        <v>6759</v>
      </c>
      <c r="H116" s="118">
        <v>63.5</v>
      </c>
      <c r="I116" s="118">
        <v>190</v>
      </c>
      <c r="J116" s="1773" t="e">
        <f>M116*#REF!</f>
        <v>#REF!</v>
      </c>
      <c r="K116" s="569" t="e">
        <f t="shared" si="3"/>
        <v>#REF!</v>
      </c>
      <c r="L116" s="569" t="e">
        <f t="shared" si="4"/>
        <v>#REF!</v>
      </c>
      <c r="M116" s="1774" t="e">
        <f>N116*#REF!+0.5</f>
        <v>#REF!</v>
      </c>
      <c r="N116" s="1832">
        <v>80.64</v>
      </c>
      <c r="O116" s="1788" t="s">
        <v>621</v>
      </c>
      <c r="P116" s="1788" t="s">
        <v>2699</v>
      </c>
      <c r="Q116" s="1788">
        <v>340</v>
      </c>
      <c r="R116" s="1788" t="s">
        <v>685</v>
      </c>
      <c r="S116" s="1788" t="s">
        <v>623</v>
      </c>
    </row>
    <row r="117" spans="1:20" s="108" customFormat="1" ht="13.5" customHeight="1">
      <c r="A117" s="105" t="s">
        <v>8615</v>
      </c>
      <c r="B117" s="103">
        <v>1</v>
      </c>
      <c r="C117" s="106" t="s">
        <v>3652</v>
      </c>
      <c r="D117" s="794" t="s">
        <v>9643</v>
      </c>
      <c r="E117" s="1772" t="s">
        <v>686</v>
      </c>
      <c r="F117" s="1787" t="s">
        <v>4955</v>
      </c>
      <c r="G117" s="120" t="s">
        <v>8025</v>
      </c>
      <c r="H117" s="120">
        <v>75</v>
      </c>
      <c r="I117" s="120">
        <v>230</v>
      </c>
      <c r="J117" s="1773" t="e">
        <f>M117*#REF!</f>
        <v>#REF!</v>
      </c>
      <c r="K117" s="1774" t="e">
        <f t="shared" si="3"/>
        <v>#REF!</v>
      </c>
      <c r="L117" s="1774" t="e">
        <f t="shared" si="4"/>
        <v>#REF!</v>
      </c>
      <c r="M117" s="1774" t="e">
        <f>N117*#REF!+0.5</f>
        <v>#REF!</v>
      </c>
      <c r="N117" s="1832">
        <v>165</v>
      </c>
      <c r="O117" s="1792" t="s">
        <v>621</v>
      </c>
      <c r="P117" s="1792" t="s">
        <v>2699</v>
      </c>
      <c r="Q117" s="1792">
        <v>700</v>
      </c>
      <c r="R117" s="1792" t="s">
        <v>687</v>
      </c>
      <c r="S117" s="1792" t="s">
        <v>623</v>
      </c>
    </row>
    <row r="118" spans="1:20" s="108" customFormat="1" ht="12.75" customHeight="1">
      <c r="A118" s="97" t="s">
        <v>8615</v>
      </c>
      <c r="B118" s="103">
        <v>1</v>
      </c>
      <c r="C118" s="98" t="s">
        <v>3653</v>
      </c>
      <c r="D118" s="212" t="s">
        <v>3654</v>
      </c>
      <c r="E118" s="1789" t="s">
        <v>688</v>
      </c>
      <c r="F118" s="1790" t="s">
        <v>6779</v>
      </c>
      <c r="G118" s="96"/>
      <c r="H118" s="96">
        <v>5</v>
      </c>
      <c r="I118" s="96"/>
      <c r="J118" s="1773" t="e">
        <f>M118*#REF!</f>
        <v>#REF!</v>
      </c>
      <c r="K118" s="577"/>
      <c r="L118" s="577"/>
      <c r="M118" s="1774" t="e">
        <f>N118*#REF!+0.5</f>
        <v>#REF!</v>
      </c>
      <c r="N118" s="108">
        <v>125</v>
      </c>
      <c r="P118" s="1795"/>
      <c r="Q118" s="1795"/>
      <c r="R118" s="1796"/>
      <c r="S118" s="1797"/>
      <c r="T118" s="1798"/>
    </row>
    <row r="119" spans="1:20" s="108" customFormat="1" ht="12.75" customHeight="1">
      <c r="A119" s="97" t="s">
        <v>8615</v>
      </c>
      <c r="B119" s="103">
        <v>1</v>
      </c>
      <c r="C119" s="98" t="s">
        <v>3657</v>
      </c>
      <c r="D119" s="1794" t="s">
        <v>689</v>
      </c>
      <c r="E119" s="1789" t="s">
        <v>690</v>
      </c>
      <c r="F119" s="1790" t="s">
        <v>6779</v>
      </c>
      <c r="G119" s="96"/>
      <c r="H119" s="96">
        <v>5</v>
      </c>
      <c r="I119" s="96"/>
      <c r="J119" s="1773" t="e">
        <f>M119*#REF!</f>
        <v>#REF!</v>
      </c>
      <c r="K119" s="577"/>
      <c r="L119" s="577"/>
      <c r="M119" s="1774" t="e">
        <f>N119*#REF!+0.5</f>
        <v>#REF!</v>
      </c>
      <c r="N119" s="108">
        <v>102</v>
      </c>
      <c r="P119" s="1795"/>
      <c r="Q119" s="1795"/>
      <c r="R119" s="1796"/>
      <c r="S119" s="1797"/>
      <c r="T119" s="1798"/>
    </row>
    <row r="120" spans="1:20" s="108" customFormat="1" ht="12.75" customHeight="1">
      <c r="A120" s="100" t="s">
        <v>8615</v>
      </c>
      <c r="B120" s="103">
        <v>1</v>
      </c>
      <c r="C120" s="101" t="s">
        <v>3661</v>
      </c>
      <c r="D120" s="1818" t="s">
        <v>691</v>
      </c>
      <c r="E120" s="1791" t="s">
        <v>692</v>
      </c>
      <c r="F120" s="1784" t="s">
        <v>6779</v>
      </c>
      <c r="G120" s="576"/>
      <c r="H120" s="576">
        <v>5</v>
      </c>
      <c r="I120" s="576"/>
      <c r="J120" s="1773" t="e">
        <f>M120*#REF!</f>
        <v>#REF!</v>
      </c>
      <c r="K120" s="616"/>
      <c r="L120" s="616"/>
      <c r="M120" s="1774" t="e">
        <f>N120*#REF!+0.5</f>
        <v>#REF!</v>
      </c>
      <c r="N120" s="108">
        <v>102</v>
      </c>
      <c r="P120" s="1819"/>
      <c r="Q120" s="1819"/>
      <c r="R120" s="1820"/>
      <c r="S120" s="1821"/>
      <c r="T120" s="1822"/>
    </row>
    <row r="121" spans="1:20" s="108" customFormat="1" ht="13.5" customHeight="1">
      <c r="A121" s="105" t="s">
        <v>8615</v>
      </c>
      <c r="B121" s="103">
        <v>1</v>
      </c>
      <c r="C121" s="106" t="s">
        <v>3707</v>
      </c>
      <c r="D121" s="794" t="s">
        <v>9646</v>
      </c>
      <c r="E121" s="1772" t="s">
        <v>693</v>
      </c>
      <c r="F121" s="1787" t="s">
        <v>3710</v>
      </c>
      <c r="G121" s="120" t="s">
        <v>3709</v>
      </c>
      <c r="H121" s="120">
        <v>84</v>
      </c>
      <c r="I121" s="120">
        <v>230</v>
      </c>
      <c r="J121" s="1773" t="e">
        <f>M121*#REF!</f>
        <v>#REF!</v>
      </c>
      <c r="K121" s="1774" t="e">
        <f t="shared" si="3"/>
        <v>#REF!</v>
      </c>
      <c r="L121" s="1774" t="e">
        <f t="shared" si="4"/>
        <v>#REF!</v>
      </c>
      <c r="M121" s="1774" t="e">
        <f>N121*#REF!+0.5</f>
        <v>#REF!</v>
      </c>
      <c r="N121" s="1832">
        <v>251.66</v>
      </c>
      <c r="O121" s="1792" t="s">
        <v>621</v>
      </c>
      <c r="P121" s="1792" t="s">
        <v>2699</v>
      </c>
      <c r="Q121" s="1792">
        <v>572</v>
      </c>
      <c r="R121" s="1792" t="s">
        <v>694</v>
      </c>
      <c r="S121" s="1792" t="s">
        <v>623</v>
      </c>
    </row>
    <row r="122" spans="1:20" s="108" customFormat="1" ht="12.75" customHeight="1">
      <c r="A122" s="100" t="s">
        <v>8615</v>
      </c>
      <c r="B122" s="103">
        <v>1</v>
      </c>
      <c r="C122" s="101" t="s">
        <v>3711</v>
      </c>
      <c r="D122" s="213" t="s">
        <v>3712</v>
      </c>
      <c r="E122" s="1791" t="s">
        <v>695</v>
      </c>
      <c r="F122" s="1784" t="s">
        <v>8356</v>
      </c>
      <c r="G122" s="576"/>
      <c r="H122" s="576">
        <v>4</v>
      </c>
      <c r="I122" s="576"/>
      <c r="J122" s="1773" t="e">
        <f>M122*#REF!</f>
        <v>#REF!</v>
      </c>
      <c r="K122" s="616"/>
      <c r="L122" s="616"/>
      <c r="M122" s="1774" t="e">
        <f>N122*#REF!+0.5</f>
        <v>#REF!</v>
      </c>
      <c r="N122" s="108">
        <v>96</v>
      </c>
      <c r="P122" s="1795"/>
      <c r="Q122" s="1795"/>
      <c r="R122" s="1796"/>
      <c r="S122" s="1797"/>
      <c r="T122" s="1797"/>
    </row>
    <row r="123" spans="1:20" s="108" customFormat="1" ht="13.5" customHeight="1">
      <c r="A123" s="105" t="s">
        <v>8615</v>
      </c>
      <c r="B123" s="103">
        <v>1</v>
      </c>
      <c r="C123" s="106" t="s">
        <v>3715</v>
      </c>
      <c r="D123" s="794" t="s">
        <v>3716</v>
      </c>
      <c r="E123" s="1840" t="s">
        <v>696</v>
      </c>
      <c r="F123" s="1787" t="s">
        <v>3720</v>
      </c>
      <c r="G123" s="120" t="s">
        <v>3719</v>
      </c>
      <c r="H123" s="120">
        <v>60</v>
      </c>
      <c r="I123" s="120">
        <v>175</v>
      </c>
      <c r="J123" s="1773" t="e">
        <f>M123*#REF!</f>
        <v>#REF!</v>
      </c>
      <c r="K123" s="1774" t="e">
        <f t="shared" si="3"/>
        <v>#REF!</v>
      </c>
      <c r="L123" s="1774" t="e">
        <f t="shared" si="4"/>
        <v>#REF!</v>
      </c>
      <c r="M123" s="1774" t="e">
        <f>N123*#REF!+0.5</f>
        <v>#REF!</v>
      </c>
      <c r="N123" s="1832">
        <v>31.720000000000002</v>
      </c>
      <c r="O123" s="1792" t="s">
        <v>621</v>
      </c>
      <c r="P123" s="1792" t="s">
        <v>2699</v>
      </c>
      <c r="Q123" s="1792">
        <v>660</v>
      </c>
      <c r="R123" s="1792" t="s">
        <v>697</v>
      </c>
      <c r="S123" s="1792" t="s">
        <v>623</v>
      </c>
    </row>
    <row r="124" spans="1:20" s="108" customFormat="1" ht="12.75" customHeight="1">
      <c r="A124" s="100" t="s">
        <v>8615</v>
      </c>
      <c r="B124" s="103">
        <v>1</v>
      </c>
      <c r="C124" s="101" t="s">
        <v>3721</v>
      </c>
      <c r="D124" s="213" t="s">
        <v>3722</v>
      </c>
      <c r="E124" s="1791" t="s">
        <v>698</v>
      </c>
      <c r="F124" s="1784" t="s">
        <v>8356</v>
      </c>
      <c r="G124" s="576"/>
      <c r="H124" s="576">
        <v>4</v>
      </c>
      <c r="I124" s="576"/>
      <c r="J124" s="1773" t="e">
        <f>M124*#REF!</f>
        <v>#REF!</v>
      </c>
      <c r="K124" s="616"/>
      <c r="L124" s="616"/>
      <c r="M124" s="1774" t="e">
        <f>N124*#REF!+0.5</f>
        <v>#REF!</v>
      </c>
      <c r="N124" s="108">
        <v>37.130000000000003</v>
      </c>
      <c r="P124" s="1795"/>
      <c r="Q124" s="1795"/>
      <c r="R124" s="1796"/>
      <c r="S124" s="1797"/>
      <c r="T124" s="1797"/>
    </row>
    <row r="125" spans="1:20" s="108" customFormat="1" ht="13.5" customHeight="1">
      <c r="A125" s="105" t="s">
        <v>8615</v>
      </c>
      <c r="B125" s="103">
        <v>1</v>
      </c>
      <c r="C125" s="106" t="s">
        <v>3746</v>
      </c>
      <c r="D125" s="794" t="s">
        <v>3747</v>
      </c>
      <c r="E125" s="1772" t="s">
        <v>699</v>
      </c>
      <c r="F125" s="1787" t="s">
        <v>3751</v>
      </c>
      <c r="G125" s="120" t="s">
        <v>3719</v>
      </c>
      <c r="H125" s="120">
        <v>142</v>
      </c>
      <c r="I125" s="120"/>
      <c r="J125" s="1773" t="e">
        <f>M125*#REF!</f>
        <v>#REF!</v>
      </c>
      <c r="K125" s="1774"/>
      <c r="L125" s="1774" t="e">
        <f t="shared" si="4"/>
        <v>#REF!</v>
      </c>
      <c r="M125" s="1774" t="e">
        <f>N125*#REF!+0.5</f>
        <v>#REF!</v>
      </c>
      <c r="N125" s="1832">
        <v>116.61</v>
      </c>
      <c r="O125" s="1792" t="s">
        <v>621</v>
      </c>
      <c r="P125" s="1792" t="s">
        <v>2699</v>
      </c>
      <c r="Q125" s="1792">
        <v>340</v>
      </c>
      <c r="R125" s="1792" t="s">
        <v>700</v>
      </c>
      <c r="S125" s="1792" t="s">
        <v>623</v>
      </c>
    </row>
    <row r="126" spans="1:20" s="108" customFormat="1" ht="12.75" customHeight="1">
      <c r="A126" s="97" t="s">
        <v>8615</v>
      </c>
      <c r="B126" s="103">
        <v>1</v>
      </c>
      <c r="C126" s="98" t="s">
        <v>701</v>
      </c>
      <c r="D126" s="212" t="s">
        <v>702</v>
      </c>
      <c r="E126" s="171" t="s">
        <v>703</v>
      </c>
      <c r="F126" s="1790" t="s">
        <v>6779</v>
      </c>
      <c r="G126" s="96"/>
      <c r="H126" s="96">
        <v>5</v>
      </c>
      <c r="I126" s="96"/>
      <c r="J126" s="1773" t="e">
        <f>M126*#REF!</f>
        <v>#REF!</v>
      </c>
      <c r="K126" s="577"/>
      <c r="L126" s="577"/>
      <c r="M126" s="1774" t="e">
        <f>N126*#REF!+0.5</f>
        <v>#REF!</v>
      </c>
      <c r="N126" s="108">
        <v>63.75</v>
      </c>
      <c r="P126" s="1795"/>
      <c r="Q126" s="1795"/>
      <c r="R126" s="1796"/>
      <c r="S126" s="1797"/>
      <c r="T126" s="1797"/>
    </row>
    <row r="127" spans="1:20" s="108" customFormat="1" ht="13.5" customHeight="1">
      <c r="A127" s="97" t="s">
        <v>8615</v>
      </c>
      <c r="B127" s="103">
        <v>1</v>
      </c>
      <c r="C127" s="98" t="s">
        <v>3752</v>
      </c>
      <c r="D127" s="1776" t="s">
        <v>3753</v>
      </c>
      <c r="E127" s="1789" t="s">
        <v>704</v>
      </c>
      <c r="F127" s="1790" t="s">
        <v>4955</v>
      </c>
      <c r="G127" s="96" t="s">
        <v>4955</v>
      </c>
      <c r="H127" s="96">
        <v>100</v>
      </c>
      <c r="I127" s="96">
        <v>310</v>
      </c>
      <c r="J127" s="1773" t="e">
        <f>M127*#REF!</f>
        <v>#REF!</v>
      </c>
      <c r="K127" s="577" t="e">
        <f>J127/I127</f>
        <v>#REF!</v>
      </c>
      <c r="L127" s="577" t="e">
        <f t="shared" si="4"/>
        <v>#REF!</v>
      </c>
      <c r="M127" s="1774" t="e">
        <f>N127*#REF!+0.5</f>
        <v>#REF!</v>
      </c>
      <c r="N127" s="1832">
        <v>48.69</v>
      </c>
      <c r="O127" s="1817" t="s">
        <v>621</v>
      </c>
      <c r="P127" s="1817" t="s">
        <v>2699</v>
      </c>
      <c r="Q127" s="1817">
        <v>572</v>
      </c>
      <c r="R127" s="1817" t="s">
        <v>705</v>
      </c>
      <c r="S127" s="1817" t="s">
        <v>623</v>
      </c>
    </row>
    <row r="128" spans="1:20" s="108" customFormat="1" ht="12.75" customHeight="1">
      <c r="A128" s="100" t="s">
        <v>8615</v>
      </c>
      <c r="B128" s="103">
        <v>1</v>
      </c>
      <c r="C128" s="101" t="s">
        <v>3756</v>
      </c>
      <c r="D128" s="168" t="s">
        <v>3757</v>
      </c>
      <c r="E128" s="1791" t="s">
        <v>703</v>
      </c>
      <c r="F128" s="1784" t="s">
        <v>5564</v>
      </c>
      <c r="G128" s="576"/>
      <c r="H128" s="576">
        <v>10</v>
      </c>
      <c r="I128" s="576"/>
      <c r="J128" s="1773" t="e">
        <f>M128*#REF!</f>
        <v>#REF!</v>
      </c>
      <c r="K128" s="616"/>
      <c r="L128" s="616"/>
      <c r="M128" s="1774" t="e">
        <f>N128*#REF!+0.5</f>
        <v>#REF!</v>
      </c>
      <c r="N128" s="108">
        <v>74.25</v>
      </c>
      <c r="P128" s="1795"/>
      <c r="Q128" s="1795"/>
      <c r="R128" s="1796"/>
      <c r="S128" s="1797"/>
      <c r="T128" s="1797"/>
    </row>
    <row r="129" spans="1:22" s="108" customFormat="1" ht="13.5" customHeight="1">
      <c r="A129" s="103" t="s">
        <v>8615</v>
      </c>
      <c r="B129" s="103">
        <v>1</v>
      </c>
      <c r="C129" s="104" t="s">
        <v>3816</v>
      </c>
      <c r="D129" s="752" t="s">
        <v>3817</v>
      </c>
      <c r="E129" s="1815" t="s">
        <v>706</v>
      </c>
      <c r="F129" s="1816" t="s">
        <v>4955</v>
      </c>
      <c r="G129" s="118" t="s">
        <v>3818</v>
      </c>
      <c r="H129" s="118">
        <v>65.5</v>
      </c>
      <c r="I129" s="118">
        <v>185</v>
      </c>
      <c r="J129" s="1773" t="e">
        <f>M129*#REF!</f>
        <v>#REF!</v>
      </c>
      <c r="K129" s="569" t="e">
        <f>J129/I129</f>
        <v>#REF!</v>
      </c>
      <c r="L129" s="569" t="e">
        <f t="shared" si="4"/>
        <v>#REF!</v>
      </c>
      <c r="M129" s="1774" t="e">
        <f>N129*#REF!+0.5</f>
        <v>#REF!</v>
      </c>
      <c r="N129" s="1832">
        <v>50.43</v>
      </c>
      <c r="O129" s="1788" t="s">
        <v>621</v>
      </c>
      <c r="P129" s="1788" t="s">
        <v>2699</v>
      </c>
      <c r="Q129" s="1788">
        <v>340</v>
      </c>
      <c r="R129" s="1788" t="s">
        <v>707</v>
      </c>
      <c r="S129" s="1788" t="s">
        <v>623</v>
      </c>
    </row>
    <row r="130" spans="1:22" s="108" customFormat="1" ht="13.5" customHeight="1">
      <c r="A130" s="105" t="s">
        <v>8615</v>
      </c>
      <c r="B130" s="103">
        <v>1</v>
      </c>
      <c r="C130" s="106" t="s">
        <v>3823</v>
      </c>
      <c r="D130" s="794" t="s">
        <v>6926</v>
      </c>
      <c r="E130" s="1772" t="s">
        <v>708</v>
      </c>
      <c r="F130" s="1787" t="s">
        <v>4955</v>
      </c>
      <c r="G130" s="120" t="s">
        <v>8025</v>
      </c>
      <c r="H130" s="120">
        <v>75</v>
      </c>
      <c r="I130" s="120">
        <v>285</v>
      </c>
      <c r="J130" s="1773" t="e">
        <f>M130*#REF!</f>
        <v>#REF!</v>
      </c>
      <c r="K130" s="1774" t="e">
        <f>J130/I130</f>
        <v>#REF!</v>
      </c>
      <c r="L130" s="1774" t="e">
        <f t="shared" si="4"/>
        <v>#REF!</v>
      </c>
      <c r="M130" s="1774" t="e">
        <f>N130*#REF!+0.5</f>
        <v>#REF!</v>
      </c>
      <c r="N130" s="1832">
        <v>145.72</v>
      </c>
      <c r="O130" s="1792" t="s">
        <v>621</v>
      </c>
      <c r="P130" s="1792" t="s">
        <v>2699</v>
      </c>
      <c r="Q130" s="1792">
        <v>572</v>
      </c>
      <c r="R130" s="1792" t="s">
        <v>709</v>
      </c>
      <c r="S130" s="1792" t="s">
        <v>623</v>
      </c>
    </row>
    <row r="131" spans="1:22" s="108" customFormat="1" ht="12.75" customHeight="1">
      <c r="A131" s="100" t="s">
        <v>8615</v>
      </c>
      <c r="B131" s="103">
        <v>1</v>
      </c>
      <c r="C131" s="101" t="s">
        <v>3839</v>
      </c>
      <c r="D131" s="213" t="s">
        <v>710</v>
      </c>
      <c r="E131" s="1791" t="s">
        <v>711</v>
      </c>
      <c r="F131" s="1784" t="s">
        <v>8037</v>
      </c>
      <c r="G131" s="576"/>
      <c r="H131" s="576">
        <v>8</v>
      </c>
      <c r="I131" s="576"/>
      <c r="J131" s="1773" t="e">
        <f>M131*#REF!</f>
        <v>#REF!</v>
      </c>
      <c r="K131" s="616"/>
      <c r="L131" s="616"/>
      <c r="M131" s="1774" t="e">
        <f>N131*#REF!+0.5</f>
        <v>#REF!</v>
      </c>
      <c r="N131" s="108">
        <v>111.35</v>
      </c>
      <c r="P131" s="1795"/>
      <c r="Q131" s="1795"/>
      <c r="R131" s="1796"/>
      <c r="S131" s="1797"/>
      <c r="T131" s="1797"/>
    </row>
    <row r="132" spans="1:22" s="108" customFormat="1" ht="13.5" customHeight="1">
      <c r="A132" s="105" t="s">
        <v>8615</v>
      </c>
      <c r="B132" s="103">
        <v>1</v>
      </c>
      <c r="C132" s="106" t="s">
        <v>3847</v>
      </c>
      <c r="D132" s="794" t="s">
        <v>3844</v>
      </c>
      <c r="E132" s="1772" t="s">
        <v>712</v>
      </c>
      <c r="F132" s="1787" t="s">
        <v>4955</v>
      </c>
      <c r="G132" s="120" t="s">
        <v>6759</v>
      </c>
      <c r="H132" s="120">
        <v>63.5</v>
      </c>
      <c r="I132" s="120">
        <v>190</v>
      </c>
      <c r="J132" s="1773" t="e">
        <f>M132*#REF!</f>
        <v>#REF!</v>
      </c>
      <c r="K132" s="1774" t="e">
        <f>J132/I132</f>
        <v>#REF!</v>
      </c>
      <c r="L132" s="1774" t="e">
        <f t="shared" si="4"/>
        <v>#REF!</v>
      </c>
      <c r="M132" s="1774" t="e">
        <f>N132*#REF!+0.5</f>
        <v>#REF!</v>
      </c>
      <c r="N132" s="1832">
        <v>171.45</v>
      </c>
      <c r="O132" s="1792" t="s">
        <v>621</v>
      </c>
      <c r="P132" s="1792" t="s">
        <v>713</v>
      </c>
      <c r="Q132" s="1792">
        <v>340</v>
      </c>
      <c r="R132" s="1792" t="s">
        <v>714</v>
      </c>
      <c r="S132" s="1792" t="s">
        <v>623</v>
      </c>
    </row>
    <row r="133" spans="1:22" s="157" customFormat="1" ht="13.5" customHeight="1">
      <c r="A133" s="167" t="s">
        <v>8615</v>
      </c>
      <c r="B133" s="103">
        <v>1</v>
      </c>
      <c r="C133" s="167" t="s">
        <v>3848</v>
      </c>
      <c r="D133" s="213" t="s">
        <v>3849</v>
      </c>
      <c r="E133" s="168" t="s">
        <v>3850</v>
      </c>
      <c r="F133" s="246" t="s">
        <v>7890</v>
      </c>
      <c r="G133" s="246"/>
      <c r="H133" s="246">
        <v>1</v>
      </c>
      <c r="I133" s="246"/>
      <c r="J133" s="1773" t="e">
        <f>M133*#REF!</f>
        <v>#REF!</v>
      </c>
      <c r="K133" s="643"/>
      <c r="L133" s="643"/>
      <c r="M133" s="1774" t="e">
        <f>N133*#REF!+0.5</f>
        <v>#REF!</v>
      </c>
      <c r="N133" s="157">
        <v>15.49</v>
      </c>
      <c r="Q133" s="157">
        <v>61</v>
      </c>
      <c r="T133" s="157">
        <v>15</v>
      </c>
      <c r="V133" s="108"/>
    </row>
    <row r="134" spans="1:22" s="108" customFormat="1" ht="13.5" customHeight="1">
      <c r="A134" s="103" t="s">
        <v>8615</v>
      </c>
      <c r="B134" s="103">
        <v>1</v>
      </c>
      <c r="C134" s="104" t="s">
        <v>3867</v>
      </c>
      <c r="D134" s="752" t="s">
        <v>3864</v>
      </c>
      <c r="E134" s="1815" t="s">
        <v>715</v>
      </c>
      <c r="F134" s="1816" t="s">
        <v>4955</v>
      </c>
      <c r="G134" s="118" t="s">
        <v>6759</v>
      </c>
      <c r="H134" s="118">
        <v>63.5</v>
      </c>
      <c r="I134" s="118">
        <v>190</v>
      </c>
      <c r="J134" s="1773" t="e">
        <f>M134*#REF!</f>
        <v>#REF!</v>
      </c>
      <c r="K134" s="569" t="e">
        <f>J134/I134</f>
        <v>#REF!</v>
      </c>
      <c r="L134" s="569" t="e">
        <f t="shared" si="4"/>
        <v>#REF!</v>
      </c>
      <c r="M134" s="1774" t="e">
        <f>N134*#REF!+0.5</f>
        <v>#REF!</v>
      </c>
      <c r="N134" s="1832">
        <v>84.45</v>
      </c>
      <c r="O134" s="1788" t="s">
        <v>621</v>
      </c>
      <c r="P134" s="1788" t="s">
        <v>2699</v>
      </c>
      <c r="Q134" s="1788">
        <v>340</v>
      </c>
      <c r="R134" s="1788" t="s">
        <v>716</v>
      </c>
      <c r="S134" s="1788" t="s">
        <v>623</v>
      </c>
    </row>
    <row r="135" spans="1:22" ht="13.5" customHeight="1">
      <c r="C135" s="109"/>
      <c r="D135" s="60"/>
      <c r="E135" s="1795"/>
      <c r="F135" s="1841"/>
      <c r="G135" s="108"/>
      <c r="H135" s="108"/>
      <c r="I135" s="108"/>
      <c r="J135" s="59"/>
      <c r="K135" s="1832"/>
      <c r="L135" s="1832"/>
      <c r="M135" s="1832"/>
      <c r="O135" s="128"/>
      <c r="P135" s="128"/>
      <c r="Q135" s="128"/>
      <c r="R135" s="1842"/>
      <c r="S135" s="1843"/>
    </row>
    <row r="136" spans="1:22" s="1764" customFormat="1" ht="13.5" customHeight="1">
      <c r="C136" s="1844"/>
      <c r="D136" s="1766"/>
      <c r="F136" s="234"/>
      <c r="G136" s="234"/>
      <c r="H136" s="1767"/>
      <c r="I136" s="1767"/>
      <c r="J136" s="1845"/>
      <c r="K136" s="1846"/>
      <c r="L136" s="1846"/>
      <c r="M136" s="1846"/>
      <c r="O136" s="1767"/>
      <c r="P136" s="1767"/>
      <c r="Q136" s="1767"/>
      <c r="R136" s="1767"/>
      <c r="S136" s="1767"/>
    </row>
  </sheetData>
  <autoFilter ref="A1:N134">
    <filterColumn colId="1">
      <filters>
        <filter val="1"/>
      </filters>
    </filterColumn>
    <filterColumn colId="5" showButton="0"/>
  </autoFilter>
  <phoneticPr fontId="132" type="noConversion"/>
  <pageMargins left="0.35" right="0.36" top="0.59027777777777779" bottom="0.59097222222222223" header="0.51180555555555562" footer="0.31527777777777777"/>
  <pageSetup paperSize="9" firstPageNumber="55" orientation="portrait" useFirstPageNumber="1" horizontalDpi="300" verticalDpi="300" r:id="rId1"/>
  <headerFooter alignWithMargins="0">
    <oddFooter>&amp;C- &amp;P -</oddFooter>
  </headerFooter>
</worksheet>
</file>

<file path=xl/worksheets/sheet27.xml><?xml version="1.0" encoding="utf-8"?>
<worksheet xmlns="http://schemas.openxmlformats.org/spreadsheetml/2006/main" xmlns:r="http://schemas.openxmlformats.org/officeDocument/2006/relationships">
  <sheetPr codeName="Лист18" filterMode="1"/>
  <dimension ref="A1:O105"/>
  <sheetViews>
    <sheetView workbookViewId="0">
      <pane xSplit="6" ySplit="3" topLeftCell="G100" activePane="bottomRight" state="frozen"/>
      <selection activeCell="Q46" sqref="Q46"/>
      <selection pane="topRight" activeCell="Q46" sqref="Q46"/>
      <selection pane="bottomLeft" activeCell="Q46" sqref="Q46"/>
      <selection pane="bottomRight" activeCell="Q46" sqref="Q46"/>
    </sheetView>
  </sheetViews>
  <sheetFormatPr defaultColWidth="8.85546875" defaultRowHeight="12.75" outlineLevelCol="1"/>
  <cols>
    <col min="1" max="1" width="8.85546875" style="1606" hidden="1" customWidth="1" outlineLevel="1"/>
    <col min="2" max="2" width="9.42578125" style="1606" customWidth="1" collapsed="1"/>
    <col min="3" max="3" width="10.5703125" style="1606" customWidth="1"/>
    <col min="4" max="4" width="39.140625" style="1607" customWidth="1"/>
    <col min="5" max="6" width="8.85546875" style="74" customWidth="1" outlineLevel="1"/>
    <col min="7" max="7" width="7.85546875" style="775" customWidth="1"/>
    <col min="8" max="8" width="7.140625" style="1606" customWidth="1"/>
    <col min="9" max="9" width="7.85546875" style="1608" customWidth="1"/>
    <col min="10" max="10" width="9.42578125" style="1609" customWidth="1"/>
    <col min="11" max="11" width="12.140625" style="1606" hidden="1" customWidth="1"/>
    <col min="12" max="12" width="0" style="1606" hidden="1" customWidth="1"/>
    <col min="13" max="16384" width="8.85546875" style="1606"/>
  </cols>
  <sheetData>
    <row r="1" spans="1:12" s="79" customFormat="1" ht="31.5" customHeight="1">
      <c r="A1" s="75" t="s">
        <v>8669</v>
      </c>
      <c r="B1" s="294" t="s">
        <v>8670</v>
      </c>
      <c r="C1" s="295" t="s">
        <v>4736</v>
      </c>
      <c r="D1" s="296" t="s">
        <v>8672</v>
      </c>
      <c r="E1" s="297" t="s">
        <v>8673</v>
      </c>
      <c r="F1" s="297" t="s">
        <v>8674</v>
      </c>
      <c r="G1" s="221" t="s">
        <v>6289</v>
      </c>
      <c r="H1" s="1610" t="s">
        <v>5622</v>
      </c>
      <c r="I1" s="300" t="s">
        <v>1466</v>
      </c>
      <c r="J1" s="1611" t="s">
        <v>1467</v>
      </c>
      <c r="K1" s="79">
        <v>2010</v>
      </c>
      <c r="L1" s="79">
        <v>2011</v>
      </c>
    </row>
    <row r="2" spans="1:12" s="79" customFormat="1" ht="31.5" hidden="1" customHeight="1">
      <c r="A2" s="75" t="s">
        <v>8678</v>
      </c>
      <c r="B2" s="294" t="s">
        <v>8670</v>
      </c>
      <c r="C2" s="305" t="s">
        <v>4736</v>
      </c>
      <c r="D2" s="296" t="s">
        <v>8672</v>
      </c>
      <c r="E2" s="297" t="s">
        <v>8673</v>
      </c>
      <c r="F2" s="297" t="s">
        <v>8674</v>
      </c>
      <c r="G2" s="296" t="s">
        <v>6290</v>
      </c>
      <c r="H2" s="299" t="s">
        <v>5626</v>
      </c>
      <c r="I2" s="86" t="s">
        <v>1468</v>
      </c>
      <c r="J2" s="1611" t="s">
        <v>1469</v>
      </c>
    </row>
    <row r="3" spans="1:12" s="79" customFormat="1" ht="31.5" hidden="1" customHeight="1">
      <c r="A3" s="75" t="s">
        <v>8678</v>
      </c>
      <c r="B3" s="294" t="s">
        <v>8670</v>
      </c>
      <c r="C3" s="305" t="s">
        <v>4736</v>
      </c>
      <c r="D3" s="296" t="s">
        <v>8672</v>
      </c>
      <c r="E3" s="297" t="s">
        <v>8673</v>
      </c>
      <c r="F3" s="297" t="s">
        <v>8674</v>
      </c>
      <c r="G3" s="296" t="s">
        <v>5628</v>
      </c>
      <c r="H3" s="299" t="s">
        <v>6291</v>
      </c>
      <c r="I3" s="86" t="s">
        <v>1470</v>
      </c>
      <c r="J3" s="1611" t="s">
        <v>1471</v>
      </c>
    </row>
    <row r="6" spans="1:12" ht="45.75">
      <c r="A6" s="309" t="s">
        <v>8688</v>
      </c>
      <c r="B6" s="2772" t="s">
        <v>9541</v>
      </c>
      <c r="C6" s="2772"/>
      <c r="D6" s="2772"/>
      <c r="E6" s="2772"/>
      <c r="F6" s="2772"/>
      <c r="G6" s="2772"/>
      <c r="H6" s="2772"/>
      <c r="I6" s="2772"/>
      <c r="J6" s="2772"/>
    </row>
    <row r="7" spans="1:12" ht="45.75" hidden="1">
      <c r="A7" s="309" t="s">
        <v>8689</v>
      </c>
      <c r="B7" s="2772" t="s">
        <v>1472</v>
      </c>
      <c r="C7" s="2772"/>
      <c r="D7" s="2772"/>
      <c r="E7" s="2772"/>
      <c r="F7" s="2772"/>
      <c r="G7" s="2772"/>
      <c r="H7" s="2772"/>
      <c r="I7" s="2772"/>
      <c r="J7" s="2772"/>
    </row>
    <row r="8" spans="1:12" ht="45.75" hidden="1">
      <c r="A8" s="309" t="s">
        <v>8689</v>
      </c>
      <c r="B8" s="2772" t="s">
        <v>1473</v>
      </c>
      <c r="C8" s="2772"/>
      <c r="D8" s="2772"/>
      <c r="E8" s="2772"/>
      <c r="F8" s="2772"/>
      <c r="G8" s="2772"/>
      <c r="H8" s="2772"/>
      <c r="I8" s="2772"/>
      <c r="J8" s="2772"/>
    </row>
    <row r="11" spans="1:12" s="73" customFormat="1" ht="27.75" customHeight="1">
      <c r="A11" s="88" t="s">
        <v>8692</v>
      </c>
      <c r="B11" s="2740" t="s">
        <v>8546</v>
      </c>
      <c r="C11" s="2740"/>
      <c r="D11" s="2740"/>
      <c r="E11" s="2740"/>
      <c r="F11" s="2740"/>
      <c r="G11" s="2740"/>
      <c r="H11" s="2740"/>
      <c r="I11" s="2740"/>
      <c r="J11" s="2740"/>
    </row>
    <row r="12" spans="1:12" s="73" customFormat="1" ht="28.5" hidden="1" customHeight="1">
      <c r="A12" s="88" t="s">
        <v>8690</v>
      </c>
      <c r="B12" s="2737" t="s">
        <v>1474</v>
      </c>
      <c r="C12" s="2737"/>
      <c r="D12" s="2737"/>
      <c r="E12" s="2737"/>
      <c r="F12" s="2737"/>
      <c r="G12" s="2737"/>
      <c r="H12" s="2737"/>
      <c r="I12" s="2737"/>
      <c r="J12" s="2737"/>
    </row>
    <row r="13" spans="1:12" s="73" customFormat="1" ht="23.25" hidden="1" customHeight="1">
      <c r="A13" s="88" t="s">
        <v>8690</v>
      </c>
      <c r="B13" s="2737" t="s">
        <v>1475</v>
      </c>
      <c r="C13" s="2737"/>
      <c r="D13" s="2737"/>
      <c r="E13" s="2737"/>
      <c r="F13" s="2737"/>
      <c r="G13" s="2737"/>
      <c r="H13" s="2737"/>
      <c r="I13" s="2737"/>
      <c r="J13" s="2737"/>
    </row>
    <row r="14" spans="1:12" s="150" customFormat="1" ht="27.75" customHeight="1">
      <c r="A14" s="150">
        <v>1</v>
      </c>
      <c r="B14" s="1612" t="s">
        <v>8618</v>
      </c>
      <c r="C14" s="1612" t="s">
        <v>1476</v>
      </c>
      <c r="D14" s="1613" t="s">
        <v>1477</v>
      </c>
      <c r="E14" s="1613" t="s">
        <v>1478</v>
      </c>
      <c r="F14" s="1613" t="s">
        <v>1479</v>
      </c>
      <c r="G14" s="1614">
        <v>192</v>
      </c>
      <c r="H14" s="1615" t="e">
        <f t="shared" ref="H14:H21" si="0">I14/G14</f>
        <v>#REF!</v>
      </c>
      <c r="I14" s="1616" t="e">
        <f>J14*#REF!</f>
        <v>#REF!</v>
      </c>
      <c r="J14" s="1617" t="e">
        <f>K14*#REF!+2</f>
        <v>#REF!</v>
      </c>
      <c r="K14" s="150">
        <v>139.28</v>
      </c>
    </row>
    <row r="15" spans="1:12" s="150" customFormat="1" ht="28.5" customHeight="1">
      <c r="A15" s="150">
        <v>1</v>
      </c>
      <c r="B15" s="147" t="s">
        <v>8618</v>
      </c>
      <c r="C15" s="147" t="s">
        <v>1480</v>
      </c>
      <c r="D15" s="148" t="s">
        <v>1481</v>
      </c>
      <c r="E15" s="148" t="s">
        <v>1482</v>
      </c>
      <c r="F15" s="148" t="s">
        <v>1483</v>
      </c>
      <c r="G15" s="146">
        <v>384</v>
      </c>
      <c r="H15" s="1618" t="e">
        <f t="shared" si="0"/>
        <v>#REF!</v>
      </c>
      <c r="I15" s="1619" t="e">
        <f>J15*#REF!</f>
        <v>#REF!</v>
      </c>
      <c r="J15" s="1620" t="e">
        <f>K15*#REF!+2</f>
        <v>#REF!</v>
      </c>
      <c r="K15" s="150">
        <v>231.89</v>
      </c>
    </row>
    <row r="16" spans="1:12" s="150" customFormat="1" ht="27" customHeight="1">
      <c r="A16" s="150">
        <v>1</v>
      </c>
      <c r="B16" s="1612" t="s">
        <v>8618</v>
      </c>
      <c r="C16" s="1612" t="s">
        <v>1484</v>
      </c>
      <c r="D16" s="1613" t="s">
        <v>1485</v>
      </c>
      <c r="E16" s="1613" t="s">
        <v>1486</v>
      </c>
      <c r="F16" s="1613" t="s">
        <v>121</v>
      </c>
      <c r="G16" s="1614">
        <v>96</v>
      </c>
      <c r="H16" s="1615" t="e">
        <f t="shared" si="0"/>
        <v>#REF!</v>
      </c>
      <c r="I16" s="1616" t="e">
        <f>J16*#REF!</f>
        <v>#REF!</v>
      </c>
      <c r="J16" s="1617" t="e">
        <f>K16*#REF!+2</f>
        <v>#REF!</v>
      </c>
      <c r="K16" s="150">
        <v>127.26</v>
      </c>
    </row>
    <row r="17" spans="1:11" s="150" customFormat="1" ht="27.75" customHeight="1">
      <c r="A17" s="150">
        <v>1</v>
      </c>
      <c r="B17" s="147" t="s">
        <v>8618</v>
      </c>
      <c r="C17" s="147" t="s">
        <v>122</v>
      </c>
      <c r="D17" s="148" t="s">
        <v>123</v>
      </c>
      <c r="E17" s="148" t="s">
        <v>124</v>
      </c>
      <c r="F17" s="148" t="s">
        <v>125</v>
      </c>
      <c r="G17" s="146">
        <v>192</v>
      </c>
      <c r="H17" s="1618" t="e">
        <f t="shared" si="0"/>
        <v>#REF!</v>
      </c>
      <c r="I17" s="1619" t="e">
        <f>J17*#REF!</f>
        <v>#REF!</v>
      </c>
      <c r="J17" s="1620" t="e">
        <f>K17*#REF!+2</f>
        <v>#REF!</v>
      </c>
      <c r="K17" s="150">
        <v>212.1</v>
      </c>
    </row>
    <row r="18" spans="1:11" s="150" customFormat="1" ht="41.25" customHeight="1">
      <c r="A18" s="150">
        <v>1</v>
      </c>
      <c r="B18" s="1612" t="s">
        <v>8618</v>
      </c>
      <c r="C18" s="1612" t="s">
        <v>126</v>
      </c>
      <c r="D18" s="1613" t="s">
        <v>127</v>
      </c>
      <c r="E18" s="1613" t="s">
        <v>128</v>
      </c>
      <c r="F18" s="1613" t="s">
        <v>129</v>
      </c>
      <c r="G18" s="1614">
        <v>192</v>
      </c>
      <c r="H18" s="1615" t="e">
        <f t="shared" si="0"/>
        <v>#REF!</v>
      </c>
      <c r="I18" s="1616" t="e">
        <f>J18*#REF!</f>
        <v>#REF!</v>
      </c>
      <c r="J18" s="1617" t="e">
        <f>K18*#REF!+2</f>
        <v>#REF!</v>
      </c>
      <c r="K18" s="150">
        <v>193.01</v>
      </c>
    </row>
    <row r="19" spans="1:11" s="150" customFormat="1" ht="39.75" customHeight="1">
      <c r="A19" s="150">
        <v>1</v>
      </c>
      <c r="B19" s="147" t="s">
        <v>8618</v>
      </c>
      <c r="C19" s="147" t="s">
        <v>130</v>
      </c>
      <c r="D19" s="148" t="s">
        <v>131</v>
      </c>
      <c r="E19" s="148" t="s">
        <v>132</v>
      </c>
      <c r="F19" s="148" t="s">
        <v>133</v>
      </c>
      <c r="G19" s="146">
        <v>384</v>
      </c>
      <c r="H19" s="1618" t="e">
        <f t="shared" si="0"/>
        <v>#REF!</v>
      </c>
      <c r="I19" s="1619" t="e">
        <f>J19*#REF!</f>
        <v>#REF!</v>
      </c>
      <c r="J19" s="1620" t="e">
        <f>K19*#REF!+2</f>
        <v>#REF!</v>
      </c>
      <c r="K19" s="150">
        <v>340.06</v>
      </c>
    </row>
    <row r="20" spans="1:11" s="73" customFormat="1" ht="27.75" customHeight="1">
      <c r="A20" s="150">
        <v>1</v>
      </c>
      <c r="B20" s="131" t="s">
        <v>8618</v>
      </c>
      <c r="C20" s="131" t="s">
        <v>134</v>
      </c>
      <c r="D20" s="133" t="s">
        <v>135</v>
      </c>
      <c r="E20" s="133" t="s">
        <v>136</v>
      </c>
      <c r="F20" s="133" t="s">
        <v>137</v>
      </c>
      <c r="G20" s="130">
        <v>96</v>
      </c>
      <c r="H20" s="1621" t="e">
        <f t="shared" si="0"/>
        <v>#REF!</v>
      </c>
      <c r="I20" s="1622" t="e">
        <f>J20*#REF!</f>
        <v>#REF!</v>
      </c>
      <c r="J20" s="1623" t="e">
        <f>K20*#REF!+2</f>
        <v>#REF!</v>
      </c>
      <c r="K20" s="73">
        <v>120.19</v>
      </c>
    </row>
    <row r="21" spans="1:11" s="73" customFormat="1" ht="51" hidden="1" customHeight="1">
      <c r="A21" s="73">
        <v>0</v>
      </c>
      <c r="B21" s="851" t="s">
        <v>8618</v>
      </c>
      <c r="C21" s="851" t="s">
        <v>138</v>
      </c>
      <c r="D21" s="133" t="s">
        <v>139</v>
      </c>
      <c r="E21" s="133" t="s">
        <v>140</v>
      </c>
      <c r="F21" s="133" t="s">
        <v>141</v>
      </c>
      <c r="G21" s="130">
        <v>48</v>
      </c>
      <c r="H21" s="1621" t="e">
        <f t="shared" si="0"/>
        <v>#REF!</v>
      </c>
      <c r="I21" s="1616" t="e">
        <f>J21*#REF!</f>
        <v>#REF!</v>
      </c>
      <c r="J21" s="1623" t="e">
        <f>K21*#REF!+2</f>
        <v>#REF!</v>
      </c>
      <c r="K21" s="73">
        <v>115.95</v>
      </c>
    </row>
    <row r="24" spans="1:11" ht="23.25" customHeight="1">
      <c r="A24" s="88" t="s">
        <v>8692</v>
      </c>
      <c r="B24" s="2740" t="s">
        <v>8547</v>
      </c>
      <c r="C24" s="2740"/>
      <c r="D24" s="2740"/>
      <c r="E24" s="2740"/>
      <c r="F24" s="2740"/>
      <c r="G24" s="2740"/>
      <c r="H24" s="2740"/>
      <c r="I24" s="2740"/>
      <c r="J24" s="2740"/>
    </row>
    <row r="25" spans="1:11" ht="23.25" hidden="1" customHeight="1">
      <c r="A25" s="88" t="s">
        <v>8690</v>
      </c>
      <c r="B25" s="2737" t="s">
        <v>142</v>
      </c>
      <c r="C25" s="2737"/>
      <c r="D25" s="2737"/>
      <c r="E25" s="2737"/>
      <c r="F25" s="2737"/>
      <c r="G25" s="2737"/>
      <c r="H25" s="2737"/>
      <c r="I25" s="2737"/>
      <c r="J25" s="2737"/>
    </row>
    <row r="26" spans="1:11" ht="29.25" hidden="1" customHeight="1">
      <c r="A26" s="88" t="s">
        <v>8690</v>
      </c>
      <c r="B26" s="2737" t="s">
        <v>143</v>
      </c>
      <c r="C26" s="2737"/>
      <c r="D26" s="2737"/>
      <c r="E26" s="2737"/>
      <c r="F26" s="2737"/>
      <c r="G26" s="2737"/>
      <c r="H26" s="2737"/>
      <c r="I26" s="2737"/>
      <c r="J26" s="2737"/>
    </row>
    <row r="27" spans="1:11" ht="39" customHeight="1">
      <c r="A27" s="1606">
        <v>1</v>
      </c>
      <c r="B27" s="131" t="s">
        <v>8618</v>
      </c>
      <c r="C27" s="1624" t="s">
        <v>144</v>
      </c>
      <c r="D27" s="1613" t="s">
        <v>145</v>
      </c>
      <c r="E27" s="1625" t="s">
        <v>146</v>
      </c>
      <c r="F27" s="1613" t="s">
        <v>147</v>
      </c>
      <c r="G27" s="1624">
        <v>130</v>
      </c>
      <c r="H27" s="1621" t="e">
        <f t="shared" ref="H27:H48" si="1">I27/G27</f>
        <v>#REF!</v>
      </c>
      <c r="I27" s="1622" t="e">
        <f>J27*#REF!</f>
        <v>#REF!</v>
      </c>
      <c r="J27" s="1623" t="e">
        <f>K27*#REF!+2</f>
        <v>#REF!</v>
      </c>
      <c r="K27" s="1626">
        <v>75.5</v>
      </c>
    </row>
    <row r="28" spans="1:11" ht="26.25" customHeight="1">
      <c r="A28" s="1606">
        <v>1</v>
      </c>
      <c r="B28" s="131" t="s">
        <v>8618</v>
      </c>
      <c r="C28" s="1624" t="s">
        <v>148</v>
      </c>
      <c r="D28" s="1613" t="s">
        <v>149</v>
      </c>
      <c r="E28" s="1625" t="s">
        <v>150</v>
      </c>
      <c r="F28" s="1613" t="s">
        <v>151</v>
      </c>
      <c r="G28" s="1624">
        <v>260</v>
      </c>
      <c r="H28" s="1621" t="e">
        <f t="shared" si="1"/>
        <v>#REF!</v>
      </c>
      <c r="I28" s="1622" t="e">
        <f>J28*#REF!</f>
        <v>#REF!</v>
      </c>
      <c r="J28" s="1623" t="e">
        <f>K28*#REF!+2</f>
        <v>#REF!</v>
      </c>
      <c r="K28" s="1626">
        <v>100.46</v>
      </c>
    </row>
    <row r="29" spans="1:11" ht="40.5" customHeight="1">
      <c r="A29" s="1606">
        <v>1</v>
      </c>
      <c r="B29" s="131" t="s">
        <v>8618</v>
      </c>
      <c r="C29" s="1624" t="s">
        <v>152</v>
      </c>
      <c r="D29" s="1613" t="s">
        <v>153</v>
      </c>
      <c r="E29" s="1625" t="s">
        <v>154</v>
      </c>
      <c r="F29" s="1613" t="s">
        <v>155</v>
      </c>
      <c r="G29" s="1624">
        <v>130</v>
      </c>
      <c r="H29" s="1621" t="e">
        <f t="shared" si="1"/>
        <v>#REF!</v>
      </c>
      <c r="I29" s="1622" t="e">
        <f>J29*#REF!</f>
        <v>#REF!</v>
      </c>
      <c r="J29" s="1623" t="e">
        <f>K29*#REF!+2</f>
        <v>#REF!</v>
      </c>
      <c r="K29" s="1626">
        <v>75.5</v>
      </c>
    </row>
    <row r="30" spans="1:11" ht="36.75" customHeight="1">
      <c r="A30" s="1606">
        <v>1</v>
      </c>
      <c r="B30" s="131" t="s">
        <v>8618</v>
      </c>
      <c r="C30" s="1624" t="s">
        <v>156</v>
      </c>
      <c r="D30" s="1613" t="s">
        <v>157</v>
      </c>
      <c r="E30" s="1625" t="s">
        <v>158</v>
      </c>
      <c r="F30" s="1613" t="s">
        <v>159</v>
      </c>
      <c r="G30" s="1624">
        <v>260</v>
      </c>
      <c r="H30" s="1621" t="e">
        <f t="shared" si="1"/>
        <v>#REF!</v>
      </c>
      <c r="I30" s="1622" t="e">
        <f>J30*#REF!</f>
        <v>#REF!</v>
      </c>
      <c r="J30" s="1623" t="e">
        <f>K30*#REF!+2</f>
        <v>#REF!</v>
      </c>
      <c r="K30" s="1626">
        <v>100.46</v>
      </c>
    </row>
    <row r="31" spans="1:11" ht="40.5" customHeight="1">
      <c r="A31" s="1606">
        <v>1</v>
      </c>
      <c r="B31" s="131" t="s">
        <v>8618</v>
      </c>
      <c r="C31" s="1624" t="s">
        <v>160</v>
      </c>
      <c r="D31" s="1613" t="s">
        <v>161</v>
      </c>
      <c r="E31" s="1625" t="s">
        <v>162</v>
      </c>
      <c r="F31" s="1613" t="s">
        <v>163</v>
      </c>
      <c r="G31" s="1624">
        <v>130</v>
      </c>
      <c r="H31" s="1621" t="e">
        <f t="shared" si="1"/>
        <v>#REF!</v>
      </c>
      <c r="I31" s="1622" t="e">
        <f>J31*#REF!</f>
        <v>#REF!</v>
      </c>
      <c r="J31" s="1623" t="e">
        <f>K31*#REF!+2</f>
        <v>#REF!</v>
      </c>
      <c r="K31" s="1626">
        <v>104.83</v>
      </c>
    </row>
    <row r="32" spans="1:11" ht="39" customHeight="1">
      <c r="A32" s="1606">
        <v>1</v>
      </c>
      <c r="B32" s="131" t="s">
        <v>8618</v>
      </c>
      <c r="C32" s="1624" t="s">
        <v>164</v>
      </c>
      <c r="D32" s="133" t="s">
        <v>165</v>
      </c>
      <c r="E32" s="1625" t="s">
        <v>166</v>
      </c>
      <c r="F32" s="133" t="s">
        <v>167</v>
      </c>
      <c r="G32" s="1624">
        <v>130</v>
      </c>
      <c r="H32" s="1621" t="e">
        <f t="shared" si="1"/>
        <v>#REF!</v>
      </c>
      <c r="I32" s="1622" t="e">
        <f>J32*#REF!</f>
        <v>#REF!</v>
      </c>
      <c r="J32" s="1623" t="e">
        <f>K32*#REF!+2</f>
        <v>#REF!</v>
      </c>
      <c r="K32" s="1626">
        <v>125.42</v>
      </c>
    </row>
    <row r="33" spans="1:11" ht="27.75" customHeight="1">
      <c r="A33" s="1606">
        <v>1</v>
      </c>
      <c r="B33" s="147" t="s">
        <v>8618</v>
      </c>
      <c r="C33" s="1627" t="s">
        <v>168</v>
      </c>
      <c r="D33" s="148" t="s">
        <v>169</v>
      </c>
      <c r="E33" s="1628" t="s">
        <v>170</v>
      </c>
      <c r="F33" s="148" t="s">
        <v>171</v>
      </c>
      <c r="G33" s="1627">
        <v>130</v>
      </c>
      <c r="H33" s="1618" t="e">
        <f t="shared" si="1"/>
        <v>#REF!</v>
      </c>
      <c r="I33" s="1622" t="e">
        <f>J33*#REF!</f>
        <v>#REF!</v>
      </c>
      <c r="J33" s="1623" t="e">
        <f>K33*#REF!+2</f>
        <v>#REF!</v>
      </c>
      <c r="K33" s="1626">
        <v>117.31</v>
      </c>
    </row>
    <row r="34" spans="1:11" ht="27.75" customHeight="1">
      <c r="A34" s="1606">
        <v>1</v>
      </c>
      <c r="B34" s="131" t="s">
        <v>8618</v>
      </c>
      <c r="C34" s="1624" t="s">
        <v>172</v>
      </c>
      <c r="D34" s="148" t="s">
        <v>173</v>
      </c>
      <c r="E34" s="1625" t="s">
        <v>174</v>
      </c>
      <c r="F34" s="148" t="s">
        <v>175</v>
      </c>
      <c r="G34" s="1624">
        <v>260</v>
      </c>
      <c r="H34" s="1621" t="e">
        <f t="shared" si="1"/>
        <v>#REF!</v>
      </c>
      <c r="I34" s="1622" t="e">
        <f>J34*#REF!</f>
        <v>#REF!</v>
      </c>
      <c r="J34" s="1623" t="e">
        <f>K34*#REF!+2</f>
        <v>#REF!</v>
      </c>
      <c r="K34" s="1626">
        <v>178.46</v>
      </c>
    </row>
    <row r="35" spans="1:11" ht="27.75" customHeight="1">
      <c r="A35" s="1606">
        <v>1</v>
      </c>
      <c r="B35" s="131" t="s">
        <v>8618</v>
      </c>
      <c r="C35" s="1624" t="s">
        <v>176</v>
      </c>
      <c r="D35" s="1629" t="s">
        <v>177</v>
      </c>
      <c r="E35" s="1625" t="s">
        <v>178</v>
      </c>
      <c r="F35" s="1629" t="s">
        <v>179</v>
      </c>
      <c r="G35" s="1624">
        <v>130</v>
      </c>
      <c r="H35" s="1621" t="e">
        <f t="shared" si="1"/>
        <v>#REF!</v>
      </c>
      <c r="I35" s="1622" t="e">
        <f>J35*#REF!</f>
        <v>#REF!</v>
      </c>
      <c r="J35" s="1623" t="e">
        <f>K35*#REF!+2</f>
        <v>#REF!</v>
      </c>
      <c r="K35" s="1626">
        <v>243.36</v>
      </c>
    </row>
    <row r="36" spans="1:11" ht="38.25" customHeight="1">
      <c r="A36" s="1606">
        <v>1</v>
      </c>
      <c r="B36" s="131" t="s">
        <v>8618</v>
      </c>
      <c r="C36" s="1624" t="s">
        <v>180</v>
      </c>
      <c r="D36" s="1625" t="s">
        <v>181</v>
      </c>
      <c r="E36" s="1625" t="s">
        <v>182</v>
      </c>
      <c r="F36" s="1625" t="s">
        <v>183</v>
      </c>
      <c r="G36" s="1624">
        <v>20</v>
      </c>
      <c r="H36" s="1621" t="e">
        <f t="shared" si="1"/>
        <v>#REF!</v>
      </c>
      <c r="I36" s="1622" t="e">
        <f>J36*#REF!</f>
        <v>#REF!</v>
      </c>
      <c r="J36" s="1623" t="e">
        <f>K36*#REF!+2</f>
        <v>#REF!</v>
      </c>
      <c r="K36" s="1626">
        <v>138.94</v>
      </c>
    </row>
    <row r="37" spans="1:11" s="1631" customFormat="1" ht="39.75" customHeight="1">
      <c r="A37" s="1606">
        <v>1</v>
      </c>
      <c r="B37" s="131" t="s">
        <v>8618</v>
      </c>
      <c r="C37" s="1630" t="s">
        <v>184</v>
      </c>
      <c r="D37" s="1625" t="s">
        <v>185</v>
      </c>
      <c r="E37" s="1628" t="s">
        <v>186</v>
      </c>
      <c r="F37" s="1625" t="s">
        <v>187</v>
      </c>
      <c r="G37" s="1624">
        <v>40</v>
      </c>
      <c r="H37" s="1621" t="e">
        <f t="shared" si="1"/>
        <v>#REF!</v>
      </c>
      <c r="I37" s="1622" t="e">
        <f>J37*#REF!</f>
        <v>#REF!</v>
      </c>
      <c r="J37" s="1623" t="e">
        <f>K37*#REF!+2</f>
        <v>#REF!</v>
      </c>
      <c r="K37" s="1626">
        <v>185.64</v>
      </c>
    </row>
    <row r="38" spans="1:11" s="1631" customFormat="1" ht="39.75" customHeight="1">
      <c r="A38" s="1606">
        <v>1</v>
      </c>
      <c r="B38" s="131" t="s">
        <v>8618</v>
      </c>
      <c r="C38" s="1630" t="s">
        <v>188</v>
      </c>
      <c r="D38" s="1625" t="s">
        <v>189</v>
      </c>
      <c r="E38" s="1625" t="s">
        <v>190</v>
      </c>
      <c r="F38" s="1625" t="s">
        <v>191</v>
      </c>
      <c r="G38" s="1624">
        <v>20</v>
      </c>
      <c r="H38" s="1621" t="e">
        <f t="shared" si="1"/>
        <v>#REF!</v>
      </c>
      <c r="I38" s="1622" t="e">
        <f>J38*#REF!</f>
        <v>#REF!</v>
      </c>
      <c r="J38" s="1623" t="e">
        <f>K38*#REF!+2</f>
        <v>#REF!</v>
      </c>
      <c r="K38" s="1626">
        <v>138.94</v>
      </c>
    </row>
    <row r="39" spans="1:11" s="1631" customFormat="1" ht="39.75" customHeight="1">
      <c r="A39" s="1606">
        <v>1</v>
      </c>
      <c r="B39" s="131" t="s">
        <v>8618</v>
      </c>
      <c r="C39" s="1630" t="s">
        <v>192</v>
      </c>
      <c r="D39" s="1625" t="s">
        <v>193</v>
      </c>
      <c r="E39" s="1625" t="s">
        <v>194</v>
      </c>
      <c r="F39" s="1625" t="s">
        <v>195</v>
      </c>
      <c r="G39" s="1624">
        <v>40</v>
      </c>
      <c r="H39" s="1621" t="e">
        <f t="shared" si="1"/>
        <v>#REF!</v>
      </c>
      <c r="I39" s="1622" t="e">
        <f>J39*#REF!</f>
        <v>#REF!</v>
      </c>
      <c r="J39" s="1623" t="e">
        <f>K39*#REF!+2</f>
        <v>#REF!</v>
      </c>
      <c r="K39" s="1626">
        <v>185.64</v>
      </c>
    </row>
    <row r="40" spans="1:11" s="1631" customFormat="1" ht="53.25" customHeight="1">
      <c r="A40" s="1606">
        <v>1</v>
      </c>
      <c r="B40" s="131" t="s">
        <v>8618</v>
      </c>
      <c r="C40" s="1630" t="s">
        <v>196</v>
      </c>
      <c r="D40" s="1625" t="s">
        <v>197</v>
      </c>
      <c r="E40" s="1625" t="s">
        <v>198</v>
      </c>
      <c r="F40" s="1625" t="s">
        <v>199</v>
      </c>
      <c r="G40" s="1624">
        <v>20</v>
      </c>
      <c r="H40" s="1621" t="e">
        <f t="shared" si="1"/>
        <v>#REF!</v>
      </c>
      <c r="I40" s="1622" t="e">
        <f>J40*#REF!</f>
        <v>#REF!</v>
      </c>
      <c r="J40" s="1623" t="e">
        <f>K40*#REF!+2</f>
        <v>#REF!</v>
      </c>
      <c r="K40" s="1626">
        <v>293.27999999999997</v>
      </c>
    </row>
    <row r="41" spans="1:11" s="1631" customFormat="1" ht="52.5" customHeight="1">
      <c r="A41" s="1606">
        <v>1</v>
      </c>
      <c r="B41" s="131" t="s">
        <v>8618</v>
      </c>
      <c r="C41" s="1630" t="s">
        <v>200</v>
      </c>
      <c r="D41" s="1625" t="s">
        <v>201</v>
      </c>
      <c r="E41" s="1625" t="s">
        <v>202</v>
      </c>
      <c r="F41" s="1625" t="s">
        <v>203</v>
      </c>
      <c r="G41" s="1624">
        <v>40</v>
      </c>
      <c r="H41" s="1621" t="e">
        <f t="shared" si="1"/>
        <v>#REF!</v>
      </c>
      <c r="I41" s="1622" t="e">
        <f>J41*#REF!</f>
        <v>#REF!</v>
      </c>
      <c r="J41" s="1623" t="e">
        <f>K41*#REF!+2</f>
        <v>#REF!</v>
      </c>
      <c r="K41" s="1626">
        <v>378.56</v>
      </c>
    </row>
    <row r="42" spans="1:11" s="1631" customFormat="1" ht="39" customHeight="1">
      <c r="A42" s="1606">
        <v>1</v>
      </c>
      <c r="B42" s="131" t="s">
        <v>8618</v>
      </c>
      <c r="C42" s="1630" t="s">
        <v>204</v>
      </c>
      <c r="D42" s="1625" t="s">
        <v>205</v>
      </c>
      <c r="E42" s="1625" t="s">
        <v>206</v>
      </c>
      <c r="F42" s="1625" t="s">
        <v>207</v>
      </c>
      <c r="G42" s="1624">
        <v>60</v>
      </c>
      <c r="H42" s="1621" t="e">
        <f t="shared" si="1"/>
        <v>#REF!</v>
      </c>
      <c r="I42" s="1622" t="e">
        <f>J42*#REF!</f>
        <v>#REF!</v>
      </c>
      <c r="J42" s="1623" t="e">
        <f>K42*#REF!+2</f>
        <v>#REF!</v>
      </c>
      <c r="K42" s="1626">
        <v>138.94</v>
      </c>
    </row>
    <row r="43" spans="1:11" s="1631" customFormat="1" ht="51" customHeight="1">
      <c r="A43" s="1606">
        <v>1</v>
      </c>
      <c r="B43" s="131" t="s">
        <v>8618</v>
      </c>
      <c r="C43" s="1630" t="s">
        <v>208</v>
      </c>
      <c r="D43" s="1625" t="s">
        <v>209</v>
      </c>
      <c r="E43" s="1625" t="s">
        <v>210</v>
      </c>
      <c r="F43" s="1625" t="s">
        <v>211</v>
      </c>
      <c r="G43" s="1624">
        <v>120</v>
      </c>
      <c r="H43" s="1621" t="e">
        <f t="shared" si="1"/>
        <v>#REF!</v>
      </c>
      <c r="I43" s="1622" t="e">
        <f>J43*#REF!</f>
        <v>#REF!</v>
      </c>
      <c r="J43" s="1623" t="e">
        <f>K43*#REF!+2</f>
        <v>#REF!</v>
      </c>
      <c r="K43" s="1626">
        <v>185.64</v>
      </c>
    </row>
    <row r="44" spans="1:11" s="1631" customFormat="1" ht="26.25" customHeight="1">
      <c r="A44" s="1606">
        <v>1</v>
      </c>
      <c r="B44" s="131" t="s">
        <v>8618</v>
      </c>
      <c r="C44" s="1630" t="s">
        <v>212</v>
      </c>
      <c r="D44" s="1613" t="s">
        <v>213</v>
      </c>
      <c r="E44" s="1625" t="s">
        <v>214</v>
      </c>
      <c r="F44" s="1613" t="s">
        <v>215</v>
      </c>
      <c r="G44" s="1624">
        <v>130</v>
      </c>
      <c r="H44" s="1621" t="e">
        <f t="shared" si="1"/>
        <v>#REF!</v>
      </c>
      <c r="I44" s="1622" t="e">
        <f>J44*#REF!</f>
        <v>#REF!</v>
      </c>
      <c r="J44" s="1623" t="e">
        <f>K44*#REF!+2</f>
        <v>#REF!</v>
      </c>
      <c r="K44" s="1626">
        <v>432.64</v>
      </c>
    </row>
    <row r="45" spans="1:11" s="1631" customFormat="1" ht="27.75" customHeight="1">
      <c r="A45" s="1606">
        <v>1</v>
      </c>
      <c r="B45" s="131" t="s">
        <v>8618</v>
      </c>
      <c r="C45" s="1630" t="s">
        <v>216</v>
      </c>
      <c r="D45" s="1613" t="s">
        <v>217</v>
      </c>
      <c r="E45" s="1625" t="s">
        <v>1865</v>
      </c>
      <c r="F45" s="1613" t="s">
        <v>1866</v>
      </c>
      <c r="G45" s="1624">
        <v>130</v>
      </c>
      <c r="H45" s="1621" t="e">
        <f t="shared" si="1"/>
        <v>#REF!</v>
      </c>
      <c r="I45" s="1622" t="e">
        <f>J45*#REF!</f>
        <v>#REF!</v>
      </c>
      <c r="J45" s="1623" t="e">
        <f>K45*#REF!+2</f>
        <v>#REF!</v>
      </c>
      <c r="K45" s="1626">
        <v>263.12</v>
      </c>
    </row>
    <row r="46" spans="1:11" s="1631" customFormat="1" ht="27" customHeight="1">
      <c r="A46" s="1606">
        <v>1</v>
      </c>
      <c r="B46" s="131" t="s">
        <v>8618</v>
      </c>
      <c r="C46" s="1632" t="s">
        <v>1867</v>
      </c>
      <c r="D46" s="1613" t="s">
        <v>1868</v>
      </c>
      <c r="E46" s="1633" t="s">
        <v>1869</v>
      </c>
      <c r="F46" s="1613" t="s">
        <v>1870</v>
      </c>
      <c r="G46" s="1634">
        <v>130</v>
      </c>
      <c r="H46" s="1621" t="e">
        <f t="shared" si="1"/>
        <v>#REF!</v>
      </c>
      <c r="I46" s="1622" t="e">
        <f>J46*#REF!</f>
        <v>#REF!</v>
      </c>
      <c r="J46" s="1623" t="e">
        <f>K46*#REF!+2</f>
        <v>#REF!</v>
      </c>
      <c r="K46" s="1626">
        <v>263.12</v>
      </c>
    </row>
    <row r="47" spans="1:11" s="153" customFormat="1" ht="26.25" customHeight="1">
      <c r="A47" s="1606">
        <v>1</v>
      </c>
      <c r="B47" s="1635" t="s">
        <v>8618</v>
      </c>
      <c r="C47" s="1630" t="s">
        <v>1871</v>
      </c>
      <c r="D47" s="1613" t="s">
        <v>1872</v>
      </c>
      <c r="E47" s="1636" t="s">
        <v>1873</v>
      </c>
      <c r="F47" s="1613" t="s">
        <v>1874</v>
      </c>
      <c r="G47" s="1630">
        <v>70</v>
      </c>
      <c r="H47" s="1621" t="e">
        <f t="shared" si="1"/>
        <v>#REF!</v>
      </c>
      <c r="I47" s="1622" t="e">
        <f>J47*#REF!</f>
        <v>#REF!</v>
      </c>
      <c r="J47" s="1623" t="e">
        <f>K47*#REF!+2</f>
        <v>#REF!</v>
      </c>
      <c r="K47" s="1637">
        <v>218.4</v>
      </c>
    </row>
    <row r="48" spans="1:11" s="153" customFormat="1" ht="39" customHeight="1">
      <c r="A48" s="1606">
        <v>1</v>
      </c>
      <c r="B48" s="1635" t="s">
        <v>8618</v>
      </c>
      <c r="C48" s="1630" t="s">
        <v>1871</v>
      </c>
      <c r="D48" s="1636" t="s">
        <v>1875</v>
      </c>
      <c r="E48" s="1636" t="s">
        <v>1876</v>
      </c>
      <c r="F48" s="1636" t="s">
        <v>1877</v>
      </c>
      <c r="G48" s="111">
        <v>60</v>
      </c>
      <c r="H48" s="1621" t="e">
        <f t="shared" si="1"/>
        <v>#REF!</v>
      </c>
      <c r="I48" s="1622" t="e">
        <f>J48*#REF!</f>
        <v>#REF!</v>
      </c>
      <c r="J48" s="1623" t="e">
        <f>K48*#REF!+2</f>
        <v>#REF!</v>
      </c>
      <c r="K48" s="1637">
        <v>525</v>
      </c>
    </row>
    <row r="49" spans="1:11" s="153" customFormat="1" ht="26.25" customHeight="1">
      <c r="A49" s="1606">
        <v>1</v>
      </c>
      <c r="B49" s="131" t="s">
        <v>8618</v>
      </c>
      <c r="C49" s="1630" t="s">
        <v>1878</v>
      </c>
      <c r="D49" s="114" t="s">
        <v>1879</v>
      </c>
      <c r="E49" s="1636" t="s">
        <v>1880</v>
      </c>
      <c r="F49" s="114" t="s">
        <v>1881</v>
      </c>
      <c r="G49" s="1630" t="s">
        <v>1882</v>
      </c>
      <c r="H49" s="1621"/>
      <c r="I49" s="1622" t="e">
        <f>J49*#REF!</f>
        <v>#REF!</v>
      </c>
      <c r="J49" s="1623" t="e">
        <f>K49*#REF!+2</f>
        <v>#REF!</v>
      </c>
      <c r="K49" s="153">
        <v>37.44</v>
      </c>
    </row>
    <row r="50" spans="1:11" s="153" customFormat="1">
      <c r="B50" s="1638"/>
      <c r="C50" s="1639"/>
      <c r="D50" s="1640"/>
      <c r="E50" s="1641"/>
      <c r="F50" s="1641"/>
      <c r="G50" s="1639"/>
      <c r="H50" s="1642"/>
      <c r="I50" s="152"/>
      <c r="J50" s="1643"/>
    </row>
    <row r="51" spans="1:11" s="153" customFormat="1">
      <c r="B51" s="1638"/>
      <c r="C51" s="1639"/>
      <c r="D51" s="1640"/>
      <c r="E51" s="1641"/>
      <c r="F51" s="1641"/>
      <c r="G51" s="1639"/>
      <c r="H51" s="1642"/>
      <c r="I51" s="152"/>
      <c r="J51" s="1643"/>
    </row>
    <row r="52" spans="1:11" s="1644" customFormat="1" ht="27.75" customHeight="1">
      <c r="A52" s="88" t="s">
        <v>8692</v>
      </c>
      <c r="B52" s="2740" t="s">
        <v>1883</v>
      </c>
      <c r="C52" s="2740"/>
      <c r="D52" s="2740"/>
      <c r="E52" s="2740"/>
      <c r="F52" s="2740"/>
      <c r="G52" s="2740"/>
      <c r="H52" s="2740"/>
      <c r="I52" s="2740"/>
      <c r="J52" s="2740"/>
    </row>
    <row r="53" spans="1:11" s="1644" customFormat="1" ht="27.75" hidden="1" customHeight="1">
      <c r="A53" s="88" t="s">
        <v>8690</v>
      </c>
      <c r="B53" s="2737" t="s">
        <v>1884</v>
      </c>
      <c r="C53" s="2737"/>
      <c r="D53" s="2737"/>
      <c r="E53" s="2737"/>
      <c r="F53" s="2737"/>
      <c r="G53" s="2737"/>
      <c r="H53" s="2737"/>
      <c r="I53" s="2737"/>
      <c r="J53" s="2737"/>
    </row>
    <row r="54" spans="1:11" s="1644" customFormat="1" ht="27.75" hidden="1" customHeight="1">
      <c r="A54" s="88" t="s">
        <v>8690</v>
      </c>
      <c r="B54" s="2737" t="s">
        <v>1885</v>
      </c>
      <c r="C54" s="2737"/>
      <c r="D54" s="2737"/>
      <c r="E54" s="2737"/>
      <c r="F54" s="2737"/>
      <c r="G54" s="2737"/>
      <c r="H54" s="2737"/>
      <c r="I54" s="2737"/>
      <c r="J54" s="2737"/>
    </row>
    <row r="55" spans="1:11" s="1644" customFormat="1" ht="40.5" customHeight="1">
      <c r="A55" s="1644">
        <v>1</v>
      </c>
      <c r="B55" s="131" t="s">
        <v>8618</v>
      </c>
      <c r="C55" s="976" t="s">
        <v>1886</v>
      </c>
      <c r="D55" s="1625" t="s">
        <v>1887</v>
      </c>
      <c r="E55" s="1625" t="s">
        <v>1888</v>
      </c>
      <c r="F55" s="1625" t="s">
        <v>1889</v>
      </c>
      <c r="G55" s="111">
        <v>40</v>
      </c>
      <c r="H55" s="1621" t="e">
        <f t="shared" ref="H55:H69" si="2">I55/G55</f>
        <v>#REF!</v>
      </c>
      <c r="I55" s="1622" t="e">
        <f>J55*#REF!</f>
        <v>#REF!</v>
      </c>
      <c r="J55" s="1623" t="e">
        <f>K55*#REF!+2</f>
        <v>#REF!</v>
      </c>
      <c r="K55" s="1645">
        <v>46.49</v>
      </c>
    </row>
    <row r="56" spans="1:11" s="1644" customFormat="1" ht="51">
      <c r="A56" s="1644">
        <v>1</v>
      </c>
      <c r="B56" s="131" t="s">
        <v>8618</v>
      </c>
      <c r="C56" s="976" t="s">
        <v>1890</v>
      </c>
      <c r="D56" s="1625" t="s">
        <v>1891</v>
      </c>
      <c r="E56" s="1625" t="s">
        <v>1892</v>
      </c>
      <c r="F56" s="1625" t="s">
        <v>1893</v>
      </c>
      <c r="G56" s="111">
        <v>40</v>
      </c>
      <c r="H56" s="1621" t="e">
        <f t="shared" si="2"/>
        <v>#REF!</v>
      </c>
      <c r="I56" s="1622" t="e">
        <f>J56*#REF!</f>
        <v>#REF!</v>
      </c>
      <c r="J56" s="1623" t="e">
        <f>K56*#REF!+2</f>
        <v>#REF!</v>
      </c>
      <c r="K56" s="1645">
        <v>10.4</v>
      </c>
    </row>
    <row r="57" spans="1:11" s="1644" customFormat="1" ht="51">
      <c r="A57" s="1644">
        <v>1</v>
      </c>
      <c r="B57" s="131" t="s">
        <v>8618</v>
      </c>
      <c r="C57" s="976" t="s">
        <v>1894</v>
      </c>
      <c r="D57" s="1625" t="s">
        <v>1895</v>
      </c>
      <c r="E57" s="1625" t="s">
        <v>1896</v>
      </c>
      <c r="F57" s="1625" t="s">
        <v>1897</v>
      </c>
      <c r="G57" s="111">
        <v>40</v>
      </c>
      <c r="H57" s="1621" t="e">
        <f t="shared" si="2"/>
        <v>#REF!</v>
      </c>
      <c r="I57" s="1622" t="e">
        <f>J57*#REF!</f>
        <v>#REF!</v>
      </c>
      <c r="J57" s="1623" t="e">
        <f>K57*#REF!+2</f>
        <v>#REF!</v>
      </c>
      <c r="K57" s="1645">
        <v>15.6</v>
      </c>
    </row>
    <row r="58" spans="1:11" s="1644" customFormat="1" ht="51">
      <c r="A58" s="1644">
        <v>1</v>
      </c>
      <c r="B58" s="131" t="s">
        <v>8618</v>
      </c>
      <c r="C58" s="976" t="s">
        <v>1898</v>
      </c>
      <c r="D58" s="1625" t="s">
        <v>1899</v>
      </c>
      <c r="E58" s="1625" t="s">
        <v>1900</v>
      </c>
      <c r="F58" s="1625" t="s">
        <v>1901</v>
      </c>
      <c r="G58" s="111">
        <v>40</v>
      </c>
      <c r="H58" s="1621" t="e">
        <f t="shared" si="2"/>
        <v>#REF!</v>
      </c>
      <c r="I58" s="1622" t="e">
        <f>J58*#REF!</f>
        <v>#REF!</v>
      </c>
      <c r="J58" s="1623" t="e">
        <f>K58*#REF!+2</f>
        <v>#REF!</v>
      </c>
      <c r="K58" s="1645">
        <v>15.6</v>
      </c>
    </row>
    <row r="59" spans="1:11" s="1644" customFormat="1" ht="51">
      <c r="A59" s="1644">
        <v>1</v>
      </c>
      <c r="B59" s="131" t="s">
        <v>8618</v>
      </c>
      <c r="C59" s="976" t="s">
        <v>1902</v>
      </c>
      <c r="D59" s="1625" t="s">
        <v>1903</v>
      </c>
      <c r="E59" s="1625" t="s">
        <v>1904</v>
      </c>
      <c r="F59" s="1625" t="s">
        <v>1905</v>
      </c>
      <c r="G59" s="111">
        <v>40</v>
      </c>
      <c r="H59" s="1621" t="e">
        <f t="shared" si="2"/>
        <v>#REF!</v>
      </c>
      <c r="I59" s="1622" t="e">
        <f>J59*#REF!</f>
        <v>#REF!</v>
      </c>
      <c r="J59" s="1623" t="e">
        <f>K59*#REF!+2</f>
        <v>#REF!</v>
      </c>
      <c r="K59" s="1637">
        <v>15.6</v>
      </c>
    </row>
    <row r="60" spans="1:11" s="1644" customFormat="1" ht="12" customHeight="1">
      <c r="A60" s="1644">
        <v>1</v>
      </c>
      <c r="B60" s="131" t="s">
        <v>8618</v>
      </c>
      <c r="C60" s="976" t="s">
        <v>1906</v>
      </c>
      <c r="D60" s="1625" t="s">
        <v>1907</v>
      </c>
      <c r="E60" s="1625" t="s">
        <v>1908</v>
      </c>
      <c r="F60" s="1625" t="s">
        <v>1909</v>
      </c>
      <c r="G60" s="111">
        <v>40</v>
      </c>
      <c r="H60" s="1621" t="e">
        <f t="shared" si="2"/>
        <v>#REF!</v>
      </c>
      <c r="I60" s="1622" t="e">
        <f>J60*#REF!</f>
        <v>#REF!</v>
      </c>
      <c r="J60" s="1623" t="e">
        <f>K60*#REF!+2</f>
        <v>#REF!</v>
      </c>
      <c r="K60" s="1637">
        <v>22.88</v>
      </c>
    </row>
    <row r="61" spans="1:11" s="1644" customFormat="1" ht="13.5" customHeight="1">
      <c r="A61" s="1644">
        <v>1</v>
      </c>
      <c r="B61" s="131" t="s">
        <v>8618</v>
      </c>
      <c r="C61" s="1646" t="s">
        <v>1910</v>
      </c>
      <c r="D61" s="1625" t="s">
        <v>1911</v>
      </c>
      <c r="E61" s="1086" t="s">
        <v>1912</v>
      </c>
      <c r="F61" s="1625" t="s">
        <v>1913</v>
      </c>
      <c r="G61" s="111">
        <v>40</v>
      </c>
      <c r="H61" s="1621" t="e">
        <f t="shared" si="2"/>
        <v>#REF!</v>
      </c>
      <c r="I61" s="1622" t="e">
        <f>J61*#REF!</f>
        <v>#REF!</v>
      </c>
      <c r="J61" s="1623" t="e">
        <f>K61*#REF!+2</f>
        <v>#REF!</v>
      </c>
      <c r="K61" s="1637">
        <v>22.88</v>
      </c>
    </row>
    <row r="62" spans="1:11" s="1644" customFormat="1" ht="52.5" customHeight="1">
      <c r="A62" s="1644">
        <v>1</v>
      </c>
      <c r="B62" s="1635" t="s">
        <v>8618</v>
      </c>
      <c r="C62" s="976" t="s">
        <v>1914</v>
      </c>
      <c r="D62" s="1625" t="s">
        <v>1915</v>
      </c>
      <c r="E62" s="1625" t="s">
        <v>1916</v>
      </c>
      <c r="F62" s="1625" t="s">
        <v>1917</v>
      </c>
      <c r="G62" s="111">
        <v>40</v>
      </c>
      <c r="H62" s="1621" t="e">
        <f t="shared" si="2"/>
        <v>#REF!</v>
      </c>
      <c r="I62" s="1622" t="e">
        <f>J62*#REF!</f>
        <v>#REF!</v>
      </c>
      <c r="J62" s="1623" t="e">
        <f>K62*#REF!+2</f>
        <v>#REF!</v>
      </c>
      <c r="K62" s="1644">
        <v>162.24</v>
      </c>
    </row>
    <row r="63" spans="1:11" s="1644" customFormat="1" ht="17.25" customHeight="1">
      <c r="A63" s="1644">
        <v>1</v>
      </c>
      <c r="B63" s="1635" t="s">
        <v>8618</v>
      </c>
      <c r="C63" s="1624" t="s">
        <v>1918</v>
      </c>
      <c r="D63" s="1625" t="s">
        <v>1919</v>
      </c>
      <c r="E63" s="1625" t="s">
        <v>1920</v>
      </c>
      <c r="F63" s="1625" t="s">
        <v>1921</v>
      </c>
      <c r="G63" s="111">
        <v>40</v>
      </c>
      <c r="H63" s="1621" t="e">
        <f t="shared" si="2"/>
        <v>#REF!</v>
      </c>
      <c r="I63" s="1622" t="e">
        <f>J63*#REF!</f>
        <v>#REF!</v>
      </c>
      <c r="J63" s="1623" t="e">
        <f>K63*#REF!+2</f>
        <v>#REF!</v>
      </c>
      <c r="K63" s="1644">
        <v>36.4</v>
      </c>
    </row>
    <row r="64" spans="1:11" s="1644" customFormat="1" ht="15.75" customHeight="1">
      <c r="A64" s="1644">
        <v>1</v>
      </c>
      <c r="B64" s="1635" t="s">
        <v>8618</v>
      </c>
      <c r="C64" s="1624" t="s">
        <v>1922</v>
      </c>
      <c r="D64" s="1625" t="s">
        <v>1923</v>
      </c>
      <c r="E64" s="1625" t="s">
        <v>1924</v>
      </c>
      <c r="F64" s="1625" t="s">
        <v>1925</v>
      </c>
      <c r="G64" s="111">
        <v>40</v>
      </c>
      <c r="H64" s="1621" t="e">
        <f t="shared" si="2"/>
        <v>#REF!</v>
      </c>
      <c r="I64" s="1622" t="e">
        <f>J64*#REF!</f>
        <v>#REF!</v>
      </c>
      <c r="J64" s="1623" t="e">
        <f>K64*#REF!+2</f>
        <v>#REF!</v>
      </c>
      <c r="K64" s="1644">
        <v>72.8</v>
      </c>
    </row>
    <row r="65" spans="1:11" s="1644" customFormat="1" ht="15.75" customHeight="1">
      <c r="A65" s="1644">
        <v>1</v>
      </c>
      <c r="B65" s="1635" t="s">
        <v>8618</v>
      </c>
      <c r="C65" s="1624" t="s">
        <v>1926</v>
      </c>
      <c r="D65" s="1625" t="s">
        <v>1923</v>
      </c>
      <c r="E65" s="1625" t="s">
        <v>1927</v>
      </c>
      <c r="F65" s="1625" t="s">
        <v>1925</v>
      </c>
      <c r="G65" s="111">
        <v>40</v>
      </c>
      <c r="H65" s="1621" t="e">
        <f t="shared" si="2"/>
        <v>#REF!</v>
      </c>
      <c r="I65" s="1622" t="e">
        <f>J65*#REF!</f>
        <v>#REF!</v>
      </c>
      <c r="J65" s="1623" t="e">
        <f>K65*#REF!+2</f>
        <v>#REF!</v>
      </c>
      <c r="K65" s="1644">
        <v>72.8</v>
      </c>
    </row>
    <row r="66" spans="1:11" s="1644" customFormat="1" ht="51">
      <c r="A66" s="1644">
        <v>1</v>
      </c>
      <c r="B66" s="1635" t="s">
        <v>8618</v>
      </c>
      <c r="C66" s="1624" t="s">
        <v>1928</v>
      </c>
      <c r="D66" s="1625" t="s">
        <v>1929</v>
      </c>
      <c r="E66" s="1625" t="s">
        <v>4003</v>
      </c>
      <c r="F66" s="1625" t="s">
        <v>4004</v>
      </c>
      <c r="G66" s="111">
        <v>40</v>
      </c>
      <c r="H66" s="1621" t="e">
        <f t="shared" si="2"/>
        <v>#REF!</v>
      </c>
      <c r="I66" s="1622" t="e">
        <f>J66*#REF!</f>
        <v>#REF!</v>
      </c>
      <c r="J66" s="1623" t="e">
        <f>K66*#REF!+2</f>
        <v>#REF!</v>
      </c>
      <c r="K66" s="1644">
        <v>156</v>
      </c>
    </row>
    <row r="67" spans="1:11" s="1644" customFormat="1" ht="51">
      <c r="A67" s="1644">
        <v>1</v>
      </c>
      <c r="B67" s="1635" t="s">
        <v>8618</v>
      </c>
      <c r="C67" s="1624" t="s">
        <v>4005</v>
      </c>
      <c r="D67" s="1625" t="s">
        <v>4006</v>
      </c>
      <c r="E67" s="1625" t="s">
        <v>4007</v>
      </c>
      <c r="F67" s="1625" t="s">
        <v>4008</v>
      </c>
      <c r="G67" s="111">
        <v>40</v>
      </c>
      <c r="H67" s="1621" t="e">
        <f t="shared" si="2"/>
        <v>#REF!</v>
      </c>
      <c r="I67" s="1622" t="e">
        <f>J67*#REF!</f>
        <v>#REF!</v>
      </c>
      <c r="J67" s="1623" t="e">
        <f>K67*#REF!+2</f>
        <v>#REF!</v>
      </c>
      <c r="K67" s="1644">
        <v>156</v>
      </c>
    </row>
    <row r="68" spans="1:11" s="1644" customFormat="1" ht="178.5">
      <c r="A68" s="1644">
        <v>1</v>
      </c>
      <c r="B68" s="1635" t="s">
        <v>8618</v>
      </c>
      <c r="C68" s="1624" t="s">
        <v>4009</v>
      </c>
      <c r="D68" s="1625" t="s">
        <v>4010</v>
      </c>
      <c r="E68" s="1625" t="s">
        <v>4011</v>
      </c>
      <c r="F68" s="1625" t="s">
        <v>4012</v>
      </c>
      <c r="G68" s="1647">
        <v>120</v>
      </c>
      <c r="H68" s="1621" t="e">
        <f t="shared" si="2"/>
        <v>#REF!</v>
      </c>
      <c r="I68" s="1622" t="e">
        <f>J68*#REF!</f>
        <v>#REF!</v>
      </c>
      <c r="J68" s="1623" t="e">
        <f>K68*#REF!+2</f>
        <v>#REF!</v>
      </c>
      <c r="K68" s="1644">
        <v>110</v>
      </c>
    </row>
    <row r="69" spans="1:11" s="1644" customFormat="1" ht="39" customHeight="1">
      <c r="A69" s="1644">
        <v>1</v>
      </c>
      <c r="B69" s="1635" t="s">
        <v>8618</v>
      </c>
      <c r="C69" s="976" t="s">
        <v>4013</v>
      </c>
      <c r="D69" s="1648" t="s">
        <v>4014</v>
      </c>
      <c r="E69" s="1648" t="s">
        <v>4015</v>
      </c>
      <c r="F69" s="1648" t="s">
        <v>4016</v>
      </c>
      <c r="G69" s="1647">
        <v>120</v>
      </c>
      <c r="H69" s="1621" t="e">
        <f t="shared" si="2"/>
        <v>#REF!</v>
      </c>
      <c r="I69" s="1622" t="e">
        <f>J69*#REF!</f>
        <v>#REF!</v>
      </c>
      <c r="J69" s="1623" t="e">
        <f>K69*#REF!+2</f>
        <v>#REF!</v>
      </c>
      <c r="K69" s="1644">
        <v>95</v>
      </c>
    </row>
    <row r="70" spans="1:11" s="1644" customFormat="1">
      <c r="B70" s="1638"/>
      <c r="C70" s="1649"/>
      <c r="D70" s="1650"/>
      <c r="E70" s="1650"/>
      <c r="F70" s="1650"/>
      <c r="G70" s="87"/>
      <c r="H70" s="1642"/>
      <c r="I70" s="152"/>
      <c r="J70" s="1643"/>
    </row>
    <row r="71" spans="1:11" s="1644" customFormat="1" ht="27" customHeight="1">
      <c r="A71" s="88" t="s">
        <v>8692</v>
      </c>
      <c r="B71" s="2740" t="s">
        <v>4017</v>
      </c>
      <c r="C71" s="2740"/>
      <c r="D71" s="2740"/>
      <c r="E71" s="2740"/>
      <c r="F71" s="2740"/>
      <c r="G71" s="2740"/>
      <c r="H71" s="2740"/>
      <c r="I71" s="2740"/>
      <c r="J71" s="2740"/>
    </row>
    <row r="72" spans="1:11" s="1644" customFormat="1" ht="27" hidden="1" customHeight="1">
      <c r="A72" s="88" t="s">
        <v>8690</v>
      </c>
      <c r="B72" s="2737" t="s">
        <v>4018</v>
      </c>
      <c r="C72" s="2737"/>
      <c r="D72" s="2737"/>
      <c r="E72" s="2737"/>
      <c r="F72" s="2737"/>
      <c r="G72" s="2737"/>
      <c r="H72" s="2737"/>
      <c r="I72" s="2737"/>
      <c r="J72" s="2737"/>
    </row>
    <row r="73" spans="1:11" s="1644" customFormat="1" ht="27" hidden="1" customHeight="1">
      <c r="A73" s="88" t="s">
        <v>8690</v>
      </c>
      <c r="B73" s="2737" t="s">
        <v>4019</v>
      </c>
      <c r="C73" s="2737"/>
      <c r="D73" s="2737"/>
      <c r="E73" s="2737"/>
      <c r="F73" s="2737"/>
      <c r="G73" s="2737"/>
      <c r="H73" s="2737"/>
      <c r="I73" s="2737"/>
      <c r="J73" s="2737"/>
    </row>
    <row r="74" spans="1:11" s="1644" customFormat="1" ht="102">
      <c r="A74" s="1644">
        <v>1</v>
      </c>
      <c r="B74" s="131" t="s">
        <v>8618</v>
      </c>
      <c r="C74" s="976" t="s">
        <v>4020</v>
      </c>
      <c r="D74" s="1636" t="s">
        <v>4021</v>
      </c>
      <c r="E74" s="1636" t="s">
        <v>4022</v>
      </c>
      <c r="F74" s="1636" t="s">
        <v>4023</v>
      </c>
      <c r="G74" s="111">
        <v>1</v>
      </c>
      <c r="H74" s="1621"/>
      <c r="I74" s="1622" t="e">
        <f>J74*#REF!</f>
        <v>#REF!</v>
      </c>
      <c r="J74" s="1623" t="e">
        <f>K74*#REF!+2</f>
        <v>#REF!</v>
      </c>
      <c r="K74" s="1644">
        <v>1500</v>
      </c>
    </row>
    <row r="75" spans="1:11" s="1644" customFormat="1" ht="63.75">
      <c r="A75" s="1644">
        <v>1</v>
      </c>
      <c r="B75" s="131" t="s">
        <v>8618</v>
      </c>
      <c r="C75" s="976" t="s">
        <v>4024</v>
      </c>
      <c r="D75" s="1636" t="s">
        <v>4025</v>
      </c>
      <c r="E75" s="1636" t="s">
        <v>4026</v>
      </c>
      <c r="F75" s="1636" t="s">
        <v>4027</v>
      </c>
      <c r="G75" s="111">
        <v>1</v>
      </c>
      <c r="H75" s="1621"/>
      <c r="I75" s="1622" t="e">
        <f>J75*#REF!</f>
        <v>#REF!</v>
      </c>
      <c r="J75" s="1623" t="e">
        <f>K75*#REF!+2</f>
        <v>#REF!</v>
      </c>
      <c r="K75" s="1644">
        <v>150</v>
      </c>
    </row>
    <row r="76" spans="1:11" s="1644" customFormat="1" ht="63.75">
      <c r="A76" s="1644">
        <v>1</v>
      </c>
      <c r="B76" s="131" t="s">
        <v>8618</v>
      </c>
      <c r="C76" s="976" t="s">
        <v>4028</v>
      </c>
      <c r="D76" s="1636" t="s">
        <v>4029</v>
      </c>
      <c r="E76" s="1636" t="s">
        <v>4030</v>
      </c>
      <c r="F76" s="1636" t="s">
        <v>4031</v>
      </c>
      <c r="G76" s="111">
        <v>1</v>
      </c>
      <c r="H76" s="1621"/>
      <c r="I76" s="1622" t="e">
        <f>J76*#REF!</f>
        <v>#REF!</v>
      </c>
      <c r="J76" s="1623" t="e">
        <f>K76*#REF!+2</f>
        <v>#REF!</v>
      </c>
      <c r="K76" s="1644">
        <v>120</v>
      </c>
    </row>
    <row r="77" spans="1:11" s="1644" customFormat="1" ht="76.5">
      <c r="A77" s="1644">
        <v>1</v>
      </c>
      <c r="B77" s="131" t="s">
        <v>8618</v>
      </c>
      <c r="C77" s="976" t="s">
        <v>4032</v>
      </c>
      <c r="D77" s="1636" t="s">
        <v>4033</v>
      </c>
      <c r="E77" s="1636" t="s">
        <v>4034</v>
      </c>
      <c r="F77" s="1636" t="s">
        <v>4035</v>
      </c>
      <c r="G77" s="111">
        <v>1</v>
      </c>
      <c r="H77" s="1621"/>
      <c r="I77" s="1622" t="e">
        <f>J77*#REF!</f>
        <v>#REF!</v>
      </c>
      <c r="J77" s="1623" t="e">
        <f>K77*#REF!+2</f>
        <v>#REF!</v>
      </c>
      <c r="K77" s="1644">
        <v>150</v>
      </c>
    </row>
    <row r="78" spans="1:11" s="1644" customFormat="1" ht="76.5">
      <c r="A78" s="1644">
        <v>1</v>
      </c>
      <c r="B78" s="131" t="s">
        <v>8618</v>
      </c>
      <c r="C78" s="976" t="s">
        <v>4036</v>
      </c>
      <c r="D78" s="1636" t="s">
        <v>4037</v>
      </c>
      <c r="E78" s="1636" t="s">
        <v>4038</v>
      </c>
      <c r="F78" s="1636" t="s">
        <v>4039</v>
      </c>
      <c r="G78" s="111">
        <v>1</v>
      </c>
      <c r="H78" s="1621"/>
      <c r="I78" s="1622" t="e">
        <f>J78*#REF!</f>
        <v>#REF!</v>
      </c>
      <c r="J78" s="1623" t="e">
        <f>K78*#REF!+2</f>
        <v>#REF!</v>
      </c>
      <c r="K78" s="1644">
        <v>150</v>
      </c>
    </row>
    <row r="79" spans="1:11" s="1644" customFormat="1" ht="42.75" customHeight="1">
      <c r="A79" s="1644">
        <v>1</v>
      </c>
      <c r="B79" s="131" t="s">
        <v>8618</v>
      </c>
      <c r="C79" s="976" t="s">
        <v>4040</v>
      </c>
      <c r="D79" s="1636" t="s">
        <v>4041</v>
      </c>
      <c r="E79" s="1636" t="s">
        <v>4042</v>
      </c>
      <c r="F79" s="1636" t="s">
        <v>4043</v>
      </c>
      <c r="G79" s="111">
        <v>1</v>
      </c>
      <c r="H79" s="1621"/>
      <c r="I79" s="1622" t="e">
        <f>J79*#REF!</f>
        <v>#REF!</v>
      </c>
      <c r="J79" s="1623" t="e">
        <f>K79*#REF!+2</f>
        <v>#REF!</v>
      </c>
      <c r="K79" s="1644">
        <v>150</v>
      </c>
    </row>
    <row r="80" spans="1:11" s="1644" customFormat="1" ht="39.75" customHeight="1">
      <c r="A80" s="1644">
        <v>1</v>
      </c>
      <c r="B80" s="131" t="s">
        <v>8618</v>
      </c>
      <c r="C80" s="976" t="s">
        <v>4044</v>
      </c>
      <c r="D80" s="1636" t="s">
        <v>4045</v>
      </c>
      <c r="E80" s="1636" t="s">
        <v>4046</v>
      </c>
      <c r="F80" s="1636" t="s">
        <v>4047</v>
      </c>
      <c r="G80" s="111">
        <v>1</v>
      </c>
      <c r="H80" s="1621"/>
      <c r="I80" s="1622" t="e">
        <f>J80*#REF!</f>
        <v>#REF!</v>
      </c>
      <c r="J80" s="1623" t="e">
        <f>K80*#REF!+2</f>
        <v>#REF!</v>
      </c>
      <c r="K80" s="1644">
        <v>180</v>
      </c>
    </row>
    <row r="81" spans="1:15" s="1644" customFormat="1" ht="127.5">
      <c r="A81" s="1644">
        <v>1</v>
      </c>
      <c r="B81" s="131" t="s">
        <v>8618</v>
      </c>
      <c r="C81" s="976" t="s">
        <v>4048</v>
      </c>
      <c r="D81" s="1636" t="s">
        <v>4049</v>
      </c>
      <c r="E81" s="1636" t="s">
        <v>4050</v>
      </c>
      <c r="F81" s="1636" t="s">
        <v>4051</v>
      </c>
      <c r="G81" s="111">
        <v>1</v>
      </c>
      <c r="H81" s="1621"/>
      <c r="I81" s="1622" t="e">
        <f>J81*#REF!</f>
        <v>#REF!</v>
      </c>
      <c r="J81" s="1623" t="e">
        <f>K81*#REF!+2</f>
        <v>#REF!</v>
      </c>
      <c r="K81" s="1644">
        <v>525</v>
      </c>
    </row>
    <row r="82" spans="1:15" s="1644" customFormat="1" ht="127.5">
      <c r="A82" s="1644">
        <v>1</v>
      </c>
      <c r="B82" s="131" t="s">
        <v>8618</v>
      </c>
      <c r="C82" s="976" t="s">
        <v>4052</v>
      </c>
      <c r="D82" s="1636" t="s">
        <v>4053</v>
      </c>
      <c r="E82" s="1636" t="s">
        <v>4054</v>
      </c>
      <c r="F82" s="1636" t="s">
        <v>4055</v>
      </c>
      <c r="G82" s="111">
        <v>1</v>
      </c>
      <c r="H82" s="1621"/>
      <c r="I82" s="1622" t="e">
        <f>J82*#REF!</f>
        <v>#REF!</v>
      </c>
      <c r="J82" s="1623" t="e">
        <f>K82*#REF!+2</f>
        <v>#REF!</v>
      </c>
      <c r="K82" s="1644">
        <v>600</v>
      </c>
    </row>
    <row r="83" spans="1:15" s="1644" customFormat="1" ht="14.25" customHeight="1">
      <c r="B83" s="150"/>
      <c r="C83" s="1649"/>
      <c r="D83" s="1651"/>
      <c r="E83" s="1652"/>
      <c r="F83" s="1652"/>
      <c r="G83" s="87"/>
      <c r="H83" s="1642"/>
      <c r="I83" s="152"/>
      <c r="J83" s="1643"/>
    </row>
    <row r="84" spans="1:15" s="1644" customFormat="1" ht="27.75" customHeight="1">
      <c r="A84" s="88" t="s">
        <v>8692</v>
      </c>
      <c r="B84" s="2740" t="s">
        <v>4056</v>
      </c>
      <c r="C84" s="2740"/>
      <c r="D84" s="2740"/>
      <c r="E84" s="2740"/>
      <c r="F84" s="2740"/>
      <c r="G84" s="2740"/>
      <c r="H84" s="2740"/>
      <c r="I84" s="2740"/>
      <c r="J84" s="2740"/>
    </row>
    <row r="85" spans="1:15" s="1644" customFormat="1" ht="27.75" hidden="1" customHeight="1">
      <c r="A85" s="88" t="s">
        <v>8690</v>
      </c>
      <c r="B85" s="2737" t="s">
        <v>4057</v>
      </c>
      <c r="C85" s="2737"/>
      <c r="D85" s="2737"/>
      <c r="E85" s="2737"/>
      <c r="F85" s="2737"/>
      <c r="G85" s="2737"/>
      <c r="H85" s="2737"/>
      <c r="I85" s="2737"/>
      <c r="J85" s="2737"/>
    </row>
    <row r="86" spans="1:15" s="1644" customFormat="1" ht="27.75" hidden="1" customHeight="1">
      <c r="A86" s="88" t="s">
        <v>8690</v>
      </c>
      <c r="B86" s="2737" t="s">
        <v>4058</v>
      </c>
      <c r="C86" s="2737"/>
      <c r="D86" s="2737"/>
      <c r="E86" s="2737"/>
      <c r="F86" s="2737"/>
      <c r="G86" s="2737"/>
      <c r="H86" s="2737"/>
      <c r="I86" s="2737"/>
      <c r="J86" s="2737"/>
    </row>
    <row r="87" spans="1:15" s="73" customFormat="1" ht="27.75" customHeight="1">
      <c r="A87" s="73">
        <v>1</v>
      </c>
      <c r="B87" s="131" t="s">
        <v>8618</v>
      </c>
      <c r="C87" s="131" t="s">
        <v>4059</v>
      </c>
      <c r="D87" s="133" t="s">
        <v>4060</v>
      </c>
      <c r="E87" s="133" t="s">
        <v>4061</v>
      </c>
      <c r="F87" s="133" t="s">
        <v>4062</v>
      </c>
      <c r="G87" s="130" t="s">
        <v>4063</v>
      </c>
      <c r="H87" s="1621"/>
      <c r="I87" s="1622" t="e">
        <f>J87*#REF!</f>
        <v>#REF!</v>
      </c>
      <c r="J87" s="1623" t="e">
        <f>K87*#REF!+2</f>
        <v>#REF!</v>
      </c>
      <c r="K87" s="73">
        <v>40.97</v>
      </c>
    </row>
    <row r="88" spans="1:15" s="73" customFormat="1" ht="27" customHeight="1">
      <c r="A88" s="73">
        <v>1</v>
      </c>
      <c r="B88" s="131" t="s">
        <v>8618</v>
      </c>
      <c r="C88" s="131" t="s">
        <v>4064</v>
      </c>
      <c r="D88" s="133" t="s">
        <v>4065</v>
      </c>
      <c r="E88" s="133" t="s">
        <v>4061</v>
      </c>
      <c r="F88" s="133" t="s">
        <v>4066</v>
      </c>
      <c r="G88" s="130" t="s">
        <v>2939</v>
      </c>
      <c r="H88" s="1621"/>
      <c r="I88" s="1622" t="e">
        <f>J88*#REF!</f>
        <v>#REF!</v>
      </c>
      <c r="J88" s="1623" t="e">
        <f>K88*#REF!+2</f>
        <v>#REF!</v>
      </c>
      <c r="K88" s="73">
        <v>63.75</v>
      </c>
      <c r="O88" s="73">
        <v>1</v>
      </c>
    </row>
    <row r="89" spans="1:15" s="73" customFormat="1" ht="37.5" customHeight="1">
      <c r="A89" s="73">
        <v>1</v>
      </c>
      <c r="B89" s="131" t="s">
        <v>8618</v>
      </c>
      <c r="C89" s="131" t="s">
        <v>4067</v>
      </c>
      <c r="D89" s="133" t="s">
        <v>4068</v>
      </c>
      <c r="E89" s="133" t="s">
        <v>4069</v>
      </c>
      <c r="F89" s="133" t="s">
        <v>4070</v>
      </c>
      <c r="G89" s="130" t="s">
        <v>4071</v>
      </c>
      <c r="H89" s="1621"/>
      <c r="I89" s="1622" t="e">
        <f>J89*#REF!</f>
        <v>#REF!</v>
      </c>
      <c r="J89" s="1623" t="e">
        <f>K89*#REF!+2</f>
        <v>#REF!</v>
      </c>
      <c r="K89" s="73">
        <v>135</v>
      </c>
    </row>
    <row r="90" spans="1:15" s="73" customFormat="1" ht="27" customHeight="1">
      <c r="A90" s="73">
        <v>1</v>
      </c>
      <c r="B90" s="131" t="s">
        <v>8618</v>
      </c>
      <c r="C90" s="131" t="s">
        <v>4072</v>
      </c>
      <c r="D90" s="133" t="s">
        <v>4073</v>
      </c>
      <c r="E90" s="133" t="s">
        <v>4074</v>
      </c>
      <c r="F90" s="133" t="s">
        <v>4075</v>
      </c>
      <c r="G90" s="130" t="s">
        <v>2939</v>
      </c>
      <c r="H90" s="1621"/>
      <c r="I90" s="1622" t="e">
        <f>J90*#REF!</f>
        <v>#REF!</v>
      </c>
      <c r="J90" s="1623" t="e">
        <f>K90*#REF!+2</f>
        <v>#REF!</v>
      </c>
      <c r="K90" s="73">
        <v>138.75</v>
      </c>
    </row>
    <row r="91" spans="1:15" s="73" customFormat="1">
      <c r="B91" s="150"/>
      <c r="C91" s="150"/>
      <c r="D91" s="151"/>
      <c r="E91" s="151"/>
      <c r="F91" s="151"/>
      <c r="G91" s="149"/>
      <c r="H91" s="1642"/>
      <c r="I91" s="152"/>
      <c r="J91" s="1643"/>
    </row>
    <row r="92" spans="1:15" s="73" customFormat="1" ht="23.25" customHeight="1">
      <c r="A92" s="88" t="s">
        <v>8692</v>
      </c>
      <c r="B92" s="2740" t="s">
        <v>4076</v>
      </c>
      <c r="C92" s="2740"/>
      <c r="D92" s="2740"/>
      <c r="E92" s="2740"/>
      <c r="F92" s="2740"/>
      <c r="G92" s="2740"/>
      <c r="H92" s="2740"/>
      <c r="I92" s="2740"/>
      <c r="J92" s="2740"/>
    </row>
    <row r="93" spans="1:15" s="73" customFormat="1" ht="23.25" hidden="1" customHeight="1">
      <c r="A93" s="88" t="s">
        <v>8690</v>
      </c>
      <c r="B93" s="2770" t="s">
        <v>4077</v>
      </c>
      <c r="C93" s="2770"/>
      <c r="D93" s="2770"/>
      <c r="E93" s="2770"/>
      <c r="F93" s="2770"/>
      <c r="G93" s="2770"/>
      <c r="H93" s="2770"/>
      <c r="I93" s="2770"/>
      <c r="J93" s="2770"/>
    </row>
    <row r="94" spans="1:15" s="73" customFormat="1" ht="23.25" hidden="1" customHeight="1">
      <c r="A94" s="88" t="s">
        <v>8690</v>
      </c>
      <c r="B94" s="2771" t="s">
        <v>4078</v>
      </c>
      <c r="C94" s="2771"/>
      <c r="D94" s="2771"/>
      <c r="E94" s="2771"/>
      <c r="F94" s="2771"/>
      <c r="G94" s="2771"/>
      <c r="H94" s="2771"/>
      <c r="I94" s="2771"/>
      <c r="J94" s="2771"/>
    </row>
    <row r="95" spans="1:15" s="73" customFormat="1" ht="140.25">
      <c r="A95" s="73">
        <v>1</v>
      </c>
      <c r="B95" s="131" t="s">
        <v>8618</v>
      </c>
      <c r="C95" s="131" t="s">
        <v>4079</v>
      </c>
      <c r="D95" s="133" t="s">
        <v>4080</v>
      </c>
      <c r="E95" s="133" t="s">
        <v>4081</v>
      </c>
      <c r="F95" s="133" t="s">
        <v>4082</v>
      </c>
      <c r="G95" s="130" t="s">
        <v>4083</v>
      </c>
      <c r="H95" s="1621"/>
      <c r="I95" s="1622" t="e">
        <f>J95*#REF!</f>
        <v>#REF!</v>
      </c>
      <c r="J95" s="1623" t="e">
        <f>K95*#REF!+2</f>
        <v>#REF!</v>
      </c>
      <c r="K95" s="73">
        <v>45.55</v>
      </c>
    </row>
    <row r="97" spans="1:12" ht="23.25" customHeight="1">
      <c r="A97" s="88" t="s">
        <v>8692</v>
      </c>
      <c r="B97" s="2740" t="s">
        <v>4084</v>
      </c>
      <c r="C97" s="2740"/>
      <c r="D97" s="2740"/>
      <c r="E97" s="2740"/>
      <c r="F97" s="2740"/>
      <c r="G97" s="2740"/>
      <c r="H97" s="2740"/>
      <c r="I97" s="2740"/>
      <c r="J97" s="2740"/>
    </row>
    <row r="98" spans="1:12" ht="23.25" hidden="1" customHeight="1">
      <c r="A98" s="88" t="s">
        <v>8690</v>
      </c>
      <c r="B98" s="2740" t="s">
        <v>4085</v>
      </c>
      <c r="C98" s="2740"/>
      <c r="D98" s="2740"/>
      <c r="E98" s="2740"/>
      <c r="F98" s="2740"/>
      <c r="G98" s="2740"/>
      <c r="H98" s="2740"/>
      <c r="I98" s="2740"/>
      <c r="J98" s="2740"/>
    </row>
    <row r="99" spans="1:12" ht="23.25" hidden="1" customHeight="1">
      <c r="A99" s="88" t="s">
        <v>8690</v>
      </c>
      <c r="B99" s="2740" t="s">
        <v>4086</v>
      </c>
      <c r="C99" s="2740"/>
      <c r="D99" s="2740"/>
      <c r="E99" s="2740"/>
      <c r="F99" s="2740"/>
      <c r="G99" s="2740"/>
      <c r="H99" s="2740"/>
      <c r="I99" s="2740"/>
      <c r="J99" s="2740"/>
    </row>
    <row r="100" spans="1:12" ht="13.5" customHeight="1">
      <c r="A100" s="1606">
        <v>1</v>
      </c>
      <c r="B100" s="1653"/>
      <c r="C100" s="1653"/>
      <c r="D100" s="1653" t="s">
        <v>4087</v>
      </c>
      <c r="E100" s="1654" t="s">
        <v>4088</v>
      </c>
      <c r="F100" s="1654" t="s">
        <v>8779</v>
      </c>
      <c r="G100" s="1655"/>
      <c r="H100" s="1655"/>
      <c r="I100" s="1656"/>
      <c r="J100" s="1657"/>
    </row>
    <row r="102" spans="1:12" s="73" customFormat="1" ht="23.25" customHeight="1">
      <c r="A102" s="88" t="s">
        <v>8692</v>
      </c>
      <c r="B102" s="2740" t="s">
        <v>8548</v>
      </c>
      <c r="C102" s="2740"/>
      <c r="D102" s="2740"/>
      <c r="E102" s="2740"/>
      <c r="F102" s="2740"/>
      <c r="G102" s="2740"/>
      <c r="H102" s="2740"/>
      <c r="I102" s="2740"/>
      <c r="J102" s="2740"/>
    </row>
    <row r="103" spans="1:12" s="73" customFormat="1" ht="23.25" hidden="1" customHeight="1">
      <c r="A103" s="88" t="s">
        <v>8690</v>
      </c>
      <c r="B103" s="2737" t="s">
        <v>8467</v>
      </c>
      <c r="C103" s="2737"/>
      <c r="D103" s="2737"/>
      <c r="E103" s="2737"/>
      <c r="F103" s="2737"/>
      <c r="G103" s="2737"/>
      <c r="H103" s="2737"/>
      <c r="I103" s="2737"/>
      <c r="J103" s="2737"/>
    </row>
    <row r="104" spans="1:12" s="73" customFormat="1" ht="23.25" hidden="1" customHeight="1">
      <c r="A104" s="88" t="s">
        <v>8690</v>
      </c>
      <c r="B104" s="2737" t="s">
        <v>8468</v>
      </c>
      <c r="C104" s="2737"/>
      <c r="D104" s="2737"/>
      <c r="E104" s="2737"/>
      <c r="F104" s="2737"/>
      <c r="G104" s="2737"/>
      <c r="H104" s="2737"/>
      <c r="I104" s="2737"/>
      <c r="J104" s="2737"/>
    </row>
    <row r="105" spans="1:12" s="73" customFormat="1" ht="33.75" customHeight="1">
      <c r="A105" s="73">
        <v>1</v>
      </c>
      <c r="B105" s="131" t="s">
        <v>8615</v>
      </c>
      <c r="C105" s="132" t="s">
        <v>9704</v>
      </c>
      <c r="D105" s="133" t="s">
        <v>4089</v>
      </c>
      <c r="E105" s="133" t="s">
        <v>4090</v>
      </c>
      <c r="F105" s="133" t="s">
        <v>4091</v>
      </c>
      <c r="G105" s="130">
        <v>100</v>
      </c>
      <c r="H105" s="1621" t="e">
        <f>I105/G105</f>
        <v>#REF!</v>
      </c>
      <c r="I105" s="1622" t="e">
        <f>J105*#REF!</f>
        <v>#REF!</v>
      </c>
      <c r="J105" s="1623" t="e">
        <f>L105*#REF!+2</f>
        <v>#REF!</v>
      </c>
      <c r="K105" s="73">
        <v>60</v>
      </c>
      <c r="L105" s="73">
        <v>63</v>
      </c>
    </row>
  </sheetData>
  <sheetProtection sheet="1"/>
  <autoFilter ref="A1:A592">
    <filterColumn colId="0">
      <filters blank="1">
        <filter val="1"/>
        <filter val="sect"/>
        <filter val="subsect"/>
      </filters>
    </filterColumn>
  </autoFilter>
  <mergeCells count="27">
    <mergeCell ref="B6:J6"/>
    <mergeCell ref="B7:J7"/>
    <mergeCell ref="B8:J8"/>
    <mergeCell ref="B11:J11"/>
    <mergeCell ref="B52:J52"/>
    <mergeCell ref="B24:J24"/>
    <mergeCell ref="B25:J25"/>
    <mergeCell ref="B26:J26"/>
    <mergeCell ref="B12:J12"/>
    <mergeCell ref="B13:J13"/>
    <mergeCell ref="B53:J53"/>
    <mergeCell ref="B54:J54"/>
    <mergeCell ref="B85:J85"/>
    <mergeCell ref="B103:J103"/>
    <mergeCell ref="B84:J84"/>
    <mergeCell ref="B71:J71"/>
    <mergeCell ref="B72:J72"/>
    <mergeCell ref="B86:J86"/>
    <mergeCell ref="B73:J73"/>
    <mergeCell ref="B104:J104"/>
    <mergeCell ref="B92:J92"/>
    <mergeCell ref="B93:J93"/>
    <mergeCell ref="B94:J94"/>
    <mergeCell ref="B97:J97"/>
    <mergeCell ref="B98:J98"/>
    <mergeCell ref="B99:J99"/>
    <mergeCell ref="B102:J102"/>
  </mergeCells>
  <phoneticPr fontId="132" type="noConversion"/>
  <pageMargins left="0.59027777777777779" right="0.59027777777777779" top="0.59097222222222223" bottom="0.59097222222222223" header="0.31527777777777777" footer="0.31527777777777777"/>
  <pageSetup paperSize="9" firstPageNumber="46" orientation="portrait" useFirstPageNumber="1" horizontalDpi="300" verticalDpi="300" r:id="rId1"/>
  <headerFooter alignWithMargins="0">
    <oddHeader>&amp;C&amp;"Monotype Corsiva,Обычный"&amp;11ДІАМЕБ - Ваш партнер в лабораторній діагностиці !</oddHeader>
    <oddFooter>&amp;LЕлектрофорез&amp;C- &amp;P -&amp;RЕлектрофорез</oddFooter>
  </headerFooter>
  <rowBreaks count="2" manualBreakCount="2">
    <brk id="36" max="16383" man="1"/>
    <brk id="101" max="16383" man="1"/>
  </rowBreaks>
</worksheet>
</file>

<file path=xl/worksheets/sheet28.xml><?xml version="1.0" encoding="utf-8"?>
<worksheet xmlns="http://schemas.openxmlformats.org/spreadsheetml/2006/main" xmlns:r="http://schemas.openxmlformats.org/officeDocument/2006/relationships">
  <sheetPr codeName="Лист29"/>
  <dimension ref="A7:J32"/>
  <sheetViews>
    <sheetView workbookViewId="0">
      <pane xSplit="3" ySplit="2" topLeftCell="D18" activePane="bottomRight" state="frozen"/>
      <selection activeCell="Q46" sqref="Q46"/>
      <selection pane="topRight" activeCell="Q46" sqref="Q46"/>
      <selection pane="bottomLeft" activeCell="Q46" sqref="Q46"/>
      <selection pane="bottomRight" activeCell="Q46" sqref="Q46"/>
    </sheetView>
  </sheetViews>
  <sheetFormatPr defaultColWidth="9.140625" defaultRowHeight="13.5"/>
  <cols>
    <col min="1" max="1" width="6.42578125" style="704" customWidth="1"/>
    <col min="2" max="2" width="7.140625" style="705" customWidth="1"/>
    <col min="3" max="3" width="30.5703125" style="760" customWidth="1"/>
    <col min="4" max="6" width="6.42578125" style="704" customWidth="1"/>
    <col min="7" max="7" width="7.140625" style="704" customWidth="1"/>
    <col min="8" max="8" width="7.85546875" style="754" customWidth="1"/>
    <col min="9" max="9" width="7" style="704" customWidth="1"/>
    <col min="10" max="10" width="6.42578125" style="1847" customWidth="1"/>
    <col min="11" max="16384" width="9.140625" style="712"/>
  </cols>
  <sheetData>
    <row r="7" spans="1:10" ht="33.75">
      <c r="A7" s="2773" t="s">
        <v>8570</v>
      </c>
      <c r="B7" s="2773"/>
      <c r="C7" s="2773"/>
      <c r="D7" s="2773"/>
      <c r="E7" s="2773"/>
      <c r="F7" s="2773"/>
      <c r="G7" s="2773"/>
      <c r="H7" s="2773"/>
      <c r="I7" s="2773"/>
      <c r="J7" s="2773"/>
    </row>
    <row r="10" spans="1:10" ht="33.75">
      <c r="A10" s="2773" t="s">
        <v>8573</v>
      </c>
      <c r="B10" s="2773"/>
      <c r="C10" s="2773"/>
      <c r="D10" s="2773"/>
      <c r="E10" s="2773"/>
      <c r="F10" s="2773"/>
      <c r="G10" s="2773"/>
      <c r="H10" s="2773"/>
      <c r="I10" s="2773"/>
      <c r="J10" s="2773"/>
    </row>
    <row r="13" spans="1:10" ht="33.75">
      <c r="A13" s="2773" t="s">
        <v>8575</v>
      </c>
      <c r="B13" s="2773"/>
      <c r="C13" s="2773"/>
      <c r="D13" s="2773"/>
      <c r="E13" s="2773"/>
      <c r="F13" s="2773"/>
      <c r="G13" s="2773"/>
      <c r="H13" s="2773"/>
      <c r="I13" s="2773"/>
      <c r="J13" s="2773"/>
    </row>
    <row r="16" spans="1:10" ht="33.75">
      <c r="A16" s="2773" t="s">
        <v>8577</v>
      </c>
      <c r="B16" s="2773"/>
      <c r="C16" s="2773"/>
      <c r="D16" s="2773"/>
      <c r="E16" s="2773"/>
      <c r="F16" s="2773"/>
      <c r="G16" s="2773"/>
      <c r="H16" s="2773"/>
      <c r="I16" s="2773"/>
      <c r="J16" s="2773"/>
    </row>
    <row r="19" spans="1:10" ht="33.75">
      <c r="A19" s="2773" t="s">
        <v>8579</v>
      </c>
      <c r="B19" s="2773"/>
      <c r="C19" s="2773"/>
      <c r="D19" s="2773"/>
      <c r="E19" s="2773"/>
      <c r="F19" s="2773"/>
      <c r="G19" s="2773"/>
      <c r="H19" s="2773"/>
      <c r="I19" s="2773"/>
      <c r="J19" s="2773"/>
    </row>
    <row r="22" spans="1:10" ht="33.75">
      <c r="A22" s="2773" t="s">
        <v>8581</v>
      </c>
      <c r="B22" s="2773"/>
      <c r="C22" s="2773"/>
      <c r="D22" s="2773"/>
      <c r="E22" s="2773"/>
      <c r="F22" s="2773"/>
      <c r="G22" s="2773"/>
      <c r="H22" s="2773"/>
      <c r="I22" s="2773"/>
      <c r="J22" s="2773"/>
    </row>
    <row r="25" spans="1:10" ht="33.75">
      <c r="A25" s="2773" t="s">
        <v>8585</v>
      </c>
      <c r="B25" s="2773"/>
      <c r="C25" s="2773"/>
      <c r="D25" s="2773"/>
      <c r="E25" s="2773"/>
      <c r="F25" s="2773"/>
      <c r="G25" s="2773"/>
      <c r="H25" s="2773"/>
      <c r="I25" s="2773"/>
      <c r="J25" s="2773"/>
    </row>
    <row r="29" spans="1:10">
      <c r="A29" s="712"/>
      <c r="B29" s="712"/>
      <c r="C29" s="712"/>
      <c r="D29" s="712"/>
      <c r="E29" s="712"/>
      <c r="F29" s="712"/>
      <c r="G29" s="712"/>
      <c r="H29" s="712"/>
      <c r="I29" s="712"/>
      <c r="J29" s="712"/>
    </row>
    <row r="32" spans="1:10" ht="45.75">
      <c r="A32" s="2774" t="s">
        <v>1459</v>
      </c>
      <c r="B32" s="2774"/>
      <c r="C32" s="2774"/>
      <c r="D32" s="2774"/>
      <c r="E32" s="2774"/>
      <c r="F32" s="2774"/>
      <c r="G32" s="2774"/>
      <c r="H32" s="2774"/>
      <c r="I32" s="2774"/>
      <c r="J32" s="2774"/>
    </row>
  </sheetData>
  <sheetProtection sheet="1" objects="1" scenarios="1"/>
  <mergeCells count="8">
    <mergeCell ref="A25:J25"/>
    <mergeCell ref="A32:J32"/>
    <mergeCell ref="A7:J7"/>
    <mergeCell ref="A10:J10"/>
    <mergeCell ref="A13:J13"/>
    <mergeCell ref="A16:J16"/>
    <mergeCell ref="A19:J19"/>
    <mergeCell ref="A22:J22"/>
  </mergeCells>
  <phoneticPr fontId="132" type="noConversion"/>
  <pageMargins left="0.59027777777777779" right="0.59027777777777779" top="0.59027777777777779" bottom="0.59097222222222223" header="0.51180555555555562" footer="0.31527777777777777"/>
  <pageSetup paperSize="9" firstPageNumber="80" orientation="portrait" useFirstPageNumber="1" horizontalDpi="300" verticalDpi="300" r:id="rId1"/>
  <headerFooter alignWithMargins="0">
    <oddFooter>&amp;C- &amp;P -</oddFooter>
  </headerFooter>
</worksheet>
</file>

<file path=xl/worksheets/sheet29.xml><?xml version="1.0" encoding="utf-8"?>
<worksheet xmlns="http://schemas.openxmlformats.org/spreadsheetml/2006/main" xmlns:r="http://schemas.openxmlformats.org/officeDocument/2006/relationships">
  <sheetPr codeName="Лист30"/>
  <dimension ref="A1:E581"/>
  <sheetViews>
    <sheetView topLeftCell="A454" workbookViewId="0">
      <selection activeCell="Q46" sqref="Q46"/>
    </sheetView>
  </sheetViews>
  <sheetFormatPr defaultColWidth="8.85546875" defaultRowHeight="13.5"/>
  <cols>
    <col min="1" max="1" width="37.140625" style="71" customWidth="1"/>
    <col min="2" max="2" width="8.5703125" style="1859" customWidth="1"/>
    <col min="3" max="3" width="5" style="1860" customWidth="1"/>
    <col min="4" max="4" width="37.140625" style="1860" customWidth="1"/>
    <col min="5" max="5" width="8.5703125" style="1860" customWidth="1"/>
    <col min="6" max="16384" width="8.85546875" style="1860"/>
  </cols>
  <sheetData>
    <row r="1" spans="1:5" s="1863" customFormat="1" ht="15.75">
      <c r="A1" s="1861" t="s">
        <v>8672</v>
      </c>
      <c r="B1" s="1861" t="s">
        <v>9454</v>
      </c>
      <c r="C1" s="1862"/>
      <c r="D1" s="1861" t="s">
        <v>8672</v>
      </c>
      <c r="E1" s="1861" t="s">
        <v>9454</v>
      </c>
    </row>
    <row r="2" spans="1:5" s="1866" customFormat="1">
      <c r="A2" s="1864"/>
      <c r="B2" s="1865"/>
    </row>
    <row r="3" spans="1:5" s="1866" customFormat="1">
      <c r="A3" s="1864"/>
      <c r="B3" s="1865"/>
    </row>
    <row r="4" spans="1:5" s="1866" customFormat="1" ht="37.5">
      <c r="A4" s="2775" t="s">
        <v>823</v>
      </c>
      <c r="B4" s="2775"/>
      <c r="C4" s="2775"/>
      <c r="D4" s="2775"/>
      <c r="E4" s="2775"/>
    </row>
    <row r="5" spans="1:5" s="1866" customFormat="1">
      <c r="A5" s="1864"/>
      <c r="B5" s="1865"/>
    </row>
    <row r="7" spans="1:5">
      <c r="A7" s="1867" t="s">
        <v>824</v>
      </c>
      <c r="B7" s="1868"/>
      <c r="D7" s="184" t="s">
        <v>825</v>
      </c>
      <c r="E7" s="1869">
        <v>14</v>
      </c>
    </row>
    <row r="8" spans="1:5" s="1870" customFormat="1">
      <c r="A8" s="184" t="s">
        <v>826</v>
      </c>
      <c r="B8" s="1869">
        <v>24</v>
      </c>
      <c r="D8" s="184" t="s">
        <v>827</v>
      </c>
      <c r="E8" s="1869">
        <v>36</v>
      </c>
    </row>
    <row r="9" spans="1:5">
      <c r="A9" s="1871" t="s">
        <v>5851</v>
      </c>
      <c r="B9" s="1869">
        <v>78</v>
      </c>
      <c r="D9" s="184" t="s">
        <v>828</v>
      </c>
      <c r="E9" s="1869">
        <v>37</v>
      </c>
    </row>
    <row r="10" spans="1:5">
      <c r="A10" s="1871" t="s">
        <v>7477</v>
      </c>
      <c r="B10" s="1869">
        <v>79</v>
      </c>
      <c r="D10" s="184" t="s">
        <v>829</v>
      </c>
      <c r="E10" s="1869">
        <v>37</v>
      </c>
    </row>
    <row r="11" spans="1:5">
      <c r="A11" s="1872" t="s">
        <v>830</v>
      </c>
      <c r="B11" s="1869">
        <v>52</v>
      </c>
      <c r="D11" s="184" t="s">
        <v>831</v>
      </c>
      <c r="E11" s="1869">
        <v>37</v>
      </c>
    </row>
    <row r="12" spans="1:5">
      <c r="A12" s="1872" t="s">
        <v>832</v>
      </c>
      <c r="B12" s="1869">
        <v>52</v>
      </c>
      <c r="D12" s="184" t="s">
        <v>833</v>
      </c>
      <c r="E12" s="1869">
        <v>32</v>
      </c>
    </row>
    <row r="13" spans="1:5">
      <c r="A13" s="1871" t="s">
        <v>834</v>
      </c>
      <c r="B13" s="1869">
        <v>76</v>
      </c>
      <c r="D13" s="184" t="s">
        <v>835</v>
      </c>
      <c r="E13" s="1869">
        <v>33</v>
      </c>
    </row>
    <row r="14" spans="1:5">
      <c r="A14" s="1871" t="s">
        <v>7467</v>
      </c>
      <c r="B14" s="1869">
        <v>79</v>
      </c>
      <c r="D14" s="184" t="s">
        <v>836</v>
      </c>
      <c r="E14" s="1869">
        <v>33</v>
      </c>
    </row>
    <row r="15" spans="1:5">
      <c r="A15" s="1872" t="s">
        <v>837</v>
      </c>
      <c r="B15" s="1869">
        <v>52</v>
      </c>
      <c r="D15" s="184" t="s">
        <v>838</v>
      </c>
      <c r="E15" s="1869">
        <v>40</v>
      </c>
    </row>
    <row r="16" spans="1:5">
      <c r="A16" s="1872" t="s">
        <v>839</v>
      </c>
      <c r="B16" s="1869">
        <v>52</v>
      </c>
      <c r="D16" s="184" t="s">
        <v>840</v>
      </c>
      <c r="E16" s="1869">
        <v>34</v>
      </c>
    </row>
    <row r="17" spans="1:5" s="1870" customFormat="1">
      <c r="A17" s="184" t="s">
        <v>841</v>
      </c>
      <c r="B17" s="1869">
        <v>33</v>
      </c>
      <c r="D17" s="197" t="s">
        <v>842</v>
      </c>
      <c r="E17" s="1869">
        <v>34</v>
      </c>
    </row>
    <row r="18" spans="1:5">
      <c r="A18" s="1871" t="s">
        <v>7471</v>
      </c>
      <c r="B18" s="1869">
        <v>79</v>
      </c>
      <c r="D18" s="197" t="s">
        <v>843</v>
      </c>
      <c r="E18" s="1869">
        <v>14</v>
      </c>
    </row>
    <row r="19" spans="1:5" s="1870" customFormat="1">
      <c r="A19" s="184" t="s">
        <v>844</v>
      </c>
      <c r="B19" s="1869">
        <v>48</v>
      </c>
      <c r="D19" s="184" t="s">
        <v>845</v>
      </c>
      <c r="E19" s="1869">
        <v>40</v>
      </c>
    </row>
    <row r="20" spans="1:5" s="1870" customFormat="1">
      <c r="A20" s="155"/>
      <c r="B20" s="1859"/>
      <c r="D20" s="184" t="s">
        <v>846</v>
      </c>
      <c r="E20" s="1869">
        <v>40</v>
      </c>
    </row>
    <row r="21" spans="1:5" s="1870" customFormat="1">
      <c r="A21" s="1867" t="s">
        <v>847</v>
      </c>
      <c r="B21" s="1868"/>
      <c r="D21" s="197" t="s">
        <v>848</v>
      </c>
      <c r="E21" s="1869">
        <v>34</v>
      </c>
    </row>
    <row r="22" spans="1:5" s="1870" customFormat="1">
      <c r="A22" s="184" t="s">
        <v>849</v>
      </c>
      <c r="B22" s="1869">
        <v>48</v>
      </c>
      <c r="D22" s="184" t="s">
        <v>850</v>
      </c>
      <c r="E22" s="1869">
        <v>34</v>
      </c>
    </row>
    <row r="23" spans="1:5" s="1870" customFormat="1">
      <c r="A23" s="184" t="s">
        <v>851</v>
      </c>
      <c r="B23" s="1869" t="s">
        <v>852</v>
      </c>
      <c r="D23" s="184" t="s">
        <v>853</v>
      </c>
      <c r="E23" s="1869">
        <v>48</v>
      </c>
    </row>
    <row r="24" spans="1:5" s="1870" customFormat="1">
      <c r="A24" s="184" t="s">
        <v>854</v>
      </c>
      <c r="B24" s="1869">
        <v>22</v>
      </c>
      <c r="D24" s="184" t="s">
        <v>855</v>
      </c>
      <c r="E24" s="1869">
        <v>40</v>
      </c>
    </row>
    <row r="25" spans="1:5" s="1870" customFormat="1">
      <c r="A25" s="184" t="s">
        <v>856</v>
      </c>
      <c r="B25" s="1869" t="s">
        <v>857</v>
      </c>
      <c r="D25" s="184" t="s">
        <v>858</v>
      </c>
      <c r="E25" s="1869">
        <v>40</v>
      </c>
    </row>
    <row r="26" spans="1:5" s="1870" customFormat="1">
      <c r="A26" s="184" t="s">
        <v>859</v>
      </c>
      <c r="B26" s="1869">
        <v>37</v>
      </c>
      <c r="D26" s="184" t="s">
        <v>860</v>
      </c>
      <c r="E26" s="1869">
        <v>34</v>
      </c>
    </row>
    <row r="27" spans="1:5" s="1870" customFormat="1">
      <c r="A27" s="184" t="s">
        <v>861</v>
      </c>
      <c r="B27" s="1869">
        <v>37</v>
      </c>
      <c r="D27" s="184" t="s">
        <v>862</v>
      </c>
      <c r="E27" s="1869" t="s">
        <v>863</v>
      </c>
    </row>
    <row r="28" spans="1:5" s="1870" customFormat="1">
      <c r="A28" s="201" t="s">
        <v>864</v>
      </c>
      <c r="B28" s="1869">
        <v>33</v>
      </c>
      <c r="D28" s="184" t="s">
        <v>865</v>
      </c>
      <c r="E28" s="1869">
        <v>27</v>
      </c>
    </row>
    <row r="29" spans="1:5" s="1870" customFormat="1">
      <c r="A29" s="184" t="s">
        <v>866</v>
      </c>
      <c r="B29" s="1869">
        <v>37</v>
      </c>
      <c r="D29" s="184" t="s">
        <v>867</v>
      </c>
      <c r="E29" s="1869" t="s">
        <v>868</v>
      </c>
    </row>
    <row r="30" spans="1:5" s="1870" customFormat="1">
      <c r="A30" s="184" t="s">
        <v>869</v>
      </c>
      <c r="B30" s="1869">
        <v>33</v>
      </c>
      <c r="D30" s="197" t="s">
        <v>870</v>
      </c>
      <c r="E30" s="1869">
        <v>40</v>
      </c>
    </row>
    <row r="31" spans="1:5" s="1870" customFormat="1">
      <c r="A31" s="184" t="s">
        <v>871</v>
      </c>
      <c r="B31" s="1869">
        <v>33</v>
      </c>
      <c r="D31" s="197" t="s">
        <v>872</v>
      </c>
      <c r="E31" s="1869">
        <v>40</v>
      </c>
    </row>
    <row r="32" spans="1:5" s="1870" customFormat="1">
      <c r="A32" s="184" t="s">
        <v>873</v>
      </c>
      <c r="B32" s="1869">
        <v>33</v>
      </c>
      <c r="D32" s="197" t="s">
        <v>874</v>
      </c>
      <c r="E32" s="1869">
        <v>40</v>
      </c>
    </row>
    <row r="33" spans="1:5" s="1870" customFormat="1">
      <c r="A33" s="184" t="s">
        <v>875</v>
      </c>
      <c r="B33" s="1869" t="s">
        <v>876</v>
      </c>
      <c r="D33" s="184" t="s">
        <v>877</v>
      </c>
      <c r="E33" s="1869">
        <v>34</v>
      </c>
    </row>
    <row r="34" spans="1:5" s="1870" customFormat="1">
      <c r="A34" s="184" t="s">
        <v>878</v>
      </c>
      <c r="B34" s="1869" t="s">
        <v>879</v>
      </c>
      <c r="D34" s="197" t="s">
        <v>880</v>
      </c>
      <c r="E34" s="1869">
        <v>14</v>
      </c>
    </row>
    <row r="35" spans="1:5" s="1870" customFormat="1">
      <c r="A35" s="184" t="s">
        <v>881</v>
      </c>
      <c r="B35" s="1869">
        <v>34</v>
      </c>
      <c r="D35" s="1873" t="s">
        <v>7508</v>
      </c>
      <c r="E35" s="1869">
        <v>79</v>
      </c>
    </row>
    <row r="36" spans="1:5" s="1870" customFormat="1">
      <c r="A36" s="184" t="s">
        <v>9709</v>
      </c>
      <c r="B36" s="1869">
        <v>33</v>
      </c>
      <c r="D36" s="184" t="s">
        <v>882</v>
      </c>
      <c r="E36" s="1869">
        <v>48</v>
      </c>
    </row>
    <row r="37" spans="1:5" s="1870" customFormat="1">
      <c r="A37" s="184" t="s">
        <v>883</v>
      </c>
      <c r="B37" s="1869" t="s">
        <v>884</v>
      </c>
      <c r="D37" s="197" t="s">
        <v>885</v>
      </c>
      <c r="E37" s="1869">
        <v>14</v>
      </c>
    </row>
    <row r="38" spans="1:5" s="1870" customFormat="1">
      <c r="A38" s="184" t="s">
        <v>886</v>
      </c>
      <c r="B38" s="1869">
        <v>34</v>
      </c>
      <c r="D38" s="184" t="s">
        <v>887</v>
      </c>
      <c r="E38" s="1869">
        <v>19</v>
      </c>
    </row>
    <row r="39" spans="1:5" s="1870" customFormat="1">
      <c r="A39" s="184" t="s">
        <v>888</v>
      </c>
      <c r="B39" s="1869">
        <v>40</v>
      </c>
      <c r="D39" s="184" t="s">
        <v>889</v>
      </c>
      <c r="E39" s="1869">
        <v>27</v>
      </c>
    </row>
    <row r="40" spans="1:5" s="1870" customFormat="1">
      <c r="A40" s="184" t="s">
        <v>890</v>
      </c>
      <c r="B40" s="1869">
        <v>33</v>
      </c>
      <c r="D40" s="184" t="s">
        <v>891</v>
      </c>
      <c r="E40" s="1869">
        <v>34</v>
      </c>
    </row>
    <row r="41" spans="1:5" s="1870" customFormat="1">
      <c r="A41" s="184" t="s">
        <v>892</v>
      </c>
      <c r="B41" s="1869" t="s">
        <v>879</v>
      </c>
      <c r="D41" s="184" t="s">
        <v>893</v>
      </c>
      <c r="E41" s="1869">
        <v>16</v>
      </c>
    </row>
    <row r="42" spans="1:5" s="1870" customFormat="1">
      <c r="A42" s="184" t="s">
        <v>9710</v>
      </c>
      <c r="B42" s="1869" t="s">
        <v>894</v>
      </c>
      <c r="D42" s="184" t="s">
        <v>895</v>
      </c>
      <c r="E42" s="1869">
        <v>48</v>
      </c>
    </row>
    <row r="43" spans="1:5" s="1870" customFormat="1">
      <c r="A43" s="184" t="s">
        <v>896</v>
      </c>
      <c r="B43" s="1869">
        <v>33</v>
      </c>
      <c r="D43" s="184" t="s">
        <v>897</v>
      </c>
      <c r="E43" s="1869">
        <v>48</v>
      </c>
    </row>
    <row r="44" spans="1:5" s="1870" customFormat="1">
      <c r="A44" s="184" t="s">
        <v>898</v>
      </c>
      <c r="B44" s="1869">
        <v>40</v>
      </c>
      <c r="D44" s="197" t="s">
        <v>899</v>
      </c>
      <c r="E44" s="1869">
        <v>34</v>
      </c>
    </row>
    <row r="45" spans="1:5" s="1870" customFormat="1">
      <c r="A45" s="184" t="s">
        <v>900</v>
      </c>
      <c r="B45" s="1869">
        <v>33</v>
      </c>
      <c r="D45" s="197" t="s">
        <v>901</v>
      </c>
      <c r="E45" s="1869">
        <v>44</v>
      </c>
    </row>
    <row r="46" spans="1:5" s="1870" customFormat="1">
      <c r="A46" s="184" t="s">
        <v>902</v>
      </c>
      <c r="B46" s="1869">
        <v>40</v>
      </c>
      <c r="D46" s="184" t="s">
        <v>903</v>
      </c>
      <c r="E46" s="1869">
        <v>34</v>
      </c>
    </row>
    <row r="47" spans="1:5" s="1870" customFormat="1">
      <c r="A47" s="184" t="s">
        <v>904</v>
      </c>
      <c r="B47" s="1869">
        <v>40</v>
      </c>
      <c r="D47" s="184" t="s">
        <v>905</v>
      </c>
      <c r="E47" s="1869">
        <v>40</v>
      </c>
    </row>
    <row r="48" spans="1:5" s="1870" customFormat="1">
      <c r="A48" s="184" t="s">
        <v>906</v>
      </c>
      <c r="B48" s="1869">
        <v>40</v>
      </c>
      <c r="D48" s="184" t="s">
        <v>907</v>
      </c>
      <c r="E48" s="1869">
        <v>40</v>
      </c>
    </row>
    <row r="49" spans="1:5" s="1870" customFormat="1">
      <c r="A49" s="184" t="s">
        <v>908</v>
      </c>
      <c r="B49" s="1869">
        <v>40</v>
      </c>
      <c r="D49" s="184" t="s">
        <v>909</v>
      </c>
      <c r="E49" s="1869">
        <v>40</v>
      </c>
    </row>
    <row r="50" spans="1:5" s="1870" customFormat="1">
      <c r="A50" s="184" t="s">
        <v>910</v>
      </c>
      <c r="B50" s="1869" t="s">
        <v>852</v>
      </c>
      <c r="D50" s="184" t="s">
        <v>911</v>
      </c>
      <c r="E50" s="1869">
        <v>40</v>
      </c>
    </row>
    <row r="51" spans="1:5" s="1870" customFormat="1">
      <c r="A51" s="184" t="s">
        <v>912</v>
      </c>
      <c r="B51" s="1869">
        <v>33</v>
      </c>
      <c r="D51" s="184" t="s">
        <v>913</v>
      </c>
      <c r="E51" s="1869">
        <v>40</v>
      </c>
    </row>
    <row r="52" spans="1:5" s="1870" customFormat="1">
      <c r="A52" s="184" t="s">
        <v>914</v>
      </c>
      <c r="B52" s="1869" t="s">
        <v>876</v>
      </c>
      <c r="D52" s="184" t="s">
        <v>915</v>
      </c>
      <c r="E52" s="1869">
        <v>48</v>
      </c>
    </row>
    <row r="53" spans="1:5" s="1870" customFormat="1">
      <c r="A53" s="184" t="s">
        <v>916</v>
      </c>
      <c r="B53" s="1869">
        <v>33</v>
      </c>
      <c r="D53" s="184" t="s">
        <v>917</v>
      </c>
      <c r="E53" s="1869">
        <v>48</v>
      </c>
    </row>
    <row r="54" spans="1:5" s="1870" customFormat="1">
      <c r="A54" s="184" t="s">
        <v>918</v>
      </c>
      <c r="B54" s="1869">
        <v>36</v>
      </c>
      <c r="D54" s="184" t="s">
        <v>919</v>
      </c>
      <c r="E54" s="1869" t="s">
        <v>879</v>
      </c>
    </row>
    <row r="55" spans="1:5" s="1870" customFormat="1">
      <c r="A55" s="184" t="s">
        <v>920</v>
      </c>
      <c r="B55" s="1869" t="s">
        <v>876</v>
      </c>
    </row>
    <row r="56" spans="1:5" s="1870" customFormat="1">
      <c r="A56" s="184" t="s">
        <v>921</v>
      </c>
      <c r="B56" s="1869" t="s">
        <v>876</v>
      </c>
      <c r="D56" s="1867" t="s">
        <v>922</v>
      </c>
      <c r="E56" s="1868"/>
    </row>
    <row r="57" spans="1:5" s="1870" customFormat="1">
      <c r="A57" s="184" t="s">
        <v>923</v>
      </c>
      <c r="B57" s="1869">
        <v>33</v>
      </c>
      <c r="D57" s="184" t="s">
        <v>924</v>
      </c>
      <c r="E57" s="1869">
        <v>12</v>
      </c>
    </row>
    <row r="58" spans="1:5" s="1870" customFormat="1">
      <c r="A58" s="184" t="s">
        <v>925</v>
      </c>
      <c r="B58" s="1869">
        <v>14</v>
      </c>
      <c r="D58" s="184" t="s">
        <v>9074</v>
      </c>
      <c r="E58" s="1869">
        <v>27</v>
      </c>
    </row>
    <row r="59" spans="1:5" s="1870" customFormat="1">
      <c r="A59" s="184" t="s">
        <v>926</v>
      </c>
      <c r="B59" s="1869">
        <v>14</v>
      </c>
      <c r="D59" s="1874" t="s">
        <v>7768</v>
      </c>
      <c r="E59" s="1869" t="s">
        <v>927</v>
      </c>
    </row>
    <row r="60" spans="1:5" s="1870" customFormat="1">
      <c r="A60" s="184" t="s">
        <v>9363</v>
      </c>
      <c r="B60" s="1869" t="s">
        <v>928</v>
      </c>
      <c r="D60" s="184" t="s">
        <v>929</v>
      </c>
      <c r="E60" s="1869">
        <v>29</v>
      </c>
    </row>
    <row r="61" spans="1:5" s="1870" customFormat="1">
      <c r="A61" s="184" t="s">
        <v>930</v>
      </c>
      <c r="B61" s="1869" t="s">
        <v>931</v>
      </c>
      <c r="D61" s="184" t="s">
        <v>932</v>
      </c>
      <c r="E61" s="1869">
        <v>29</v>
      </c>
    </row>
    <row r="62" spans="1:5" s="1870" customFormat="1">
      <c r="A62" s="1874" t="s">
        <v>933</v>
      </c>
      <c r="B62" s="1869" t="s">
        <v>931</v>
      </c>
      <c r="D62" s="184" t="s">
        <v>934</v>
      </c>
      <c r="E62" s="1869">
        <v>29</v>
      </c>
    </row>
    <row r="63" spans="1:5" s="1870" customFormat="1">
      <c r="A63" s="184" t="s">
        <v>9364</v>
      </c>
      <c r="B63" s="1869" t="s">
        <v>935</v>
      </c>
      <c r="D63" s="184" t="s">
        <v>6377</v>
      </c>
      <c r="E63" s="1869" t="s">
        <v>936</v>
      </c>
    </row>
    <row r="64" spans="1:5" s="1870" customFormat="1">
      <c r="A64" s="184" t="s">
        <v>937</v>
      </c>
      <c r="B64" s="1869">
        <v>28</v>
      </c>
      <c r="D64" s="184" t="s">
        <v>938</v>
      </c>
      <c r="E64" s="1869">
        <v>29</v>
      </c>
    </row>
    <row r="65" spans="1:5" s="1870" customFormat="1">
      <c r="A65" s="184" t="s">
        <v>8693</v>
      </c>
      <c r="B65" s="1869" t="s">
        <v>939</v>
      </c>
      <c r="D65" s="184" t="s">
        <v>8698</v>
      </c>
      <c r="E65" s="1869" t="s">
        <v>936</v>
      </c>
    </row>
    <row r="66" spans="1:5" s="1870" customFormat="1">
      <c r="A66" s="184" t="s">
        <v>940</v>
      </c>
      <c r="B66" s="1869">
        <v>9</v>
      </c>
      <c r="D66" s="184" t="s">
        <v>6378</v>
      </c>
      <c r="E66" s="1869" t="s">
        <v>941</v>
      </c>
    </row>
    <row r="67" spans="1:5" s="1870" customFormat="1">
      <c r="A67" s="184" t="s">
        <v>942</v>
      </c>
      <c r="B67" s="1869">
        <v>28</v>
      </c>
      <c r="D67" s="184" t="s">
        <v>9337</v>
      </c>
      <c r="E67" s="1869" t="s">
        <v>943</v>
      </c>
    </row>
    <row r="68" spans="1:5">
      <c r="A68" s="184" t="s">
        <v>944</v>
      </c>
      <c r="B68" s="1869">
        <v>9</v>
      </c>
      <c r="D68" s="184" t="s">
        <v>945</v>
      </c>
      <c r="E68" s="1869" t="s">
        <v>941</v>
      </c>
    </row>
    <row r="69" spans="1:5" s="1870" customFormat="1">
      <c r="A69" s="184" t="s">
        <v>946</v>
      </c>
      <c r="B69" s="1869" t="s">
        <v>947</v>
      </c>
      <c r="D69" s="184" t="s">
        <v>948</v>
      </c>
      <c r="E69" s="1869" t="s">
        <v>949</v>
      </c>
    </row>
    <row r="70" spans="1:5" s="1870" customFormat="1">
      <c r="A70" s="184" t="s">
        <v>950</v>
      </c>
      <c r="B70" s="1869" t="s">
        <v>951</v>
      </c>
      <c r="D70" s="184" t="s">
        <v>952</v>
      </c>
      <c r="E70" s="1869" t="s">
        <v>953</v>
      </c>
    </row>
    <row r="71" spans="1:5" s="1870" customFormat="1">
      <c r="A71" s="184" t="s">
        <v>954</v>
      </c>
      <c r="B71" s="1869" t="s">
        <v>955</v>
      </c>
      <c r="D71" s="184" t="s">
        <v>956</v>
      </c>
      <c r="E71" s="1869" t="s">
        <v>957</v>
      </c>
    </row>
    <row r="72" spans="1:5" s="1870" customFormat="1">
      <c r="A72" s="184" t="s">
        <v>958</v>
      </c>
      <c r="B72" s="1869" t="s">
        <v>947</v>
      </c>
      <c r="D72" s="184" t="s">
        <v>959</v>
      </c>
      <c r="E72" s="1869" t="s">
        <v>960</v>
      </c>
    </row>
    <row r="73" spans="1:5" s="1870" customFormat="1">
      <c r="A73" s="184" t="s">
        <v>961</v>
      </c>
      <c r="B73" s="1869">
        <v>28</v>
      </c>
      <c r="D73" s="184" t="s">
        <v>9389</v>
      </c>
      <c r="E73" s="1869" t="s">
        <v>962</v>
      </c>
    </row>
    <row r="74" spans="1:5" s="1870" customFormat="1">
      <c r="A74" s="184" t="s">
        <v>963</v>
      </c>
      <c r="B74" s="1869">
        <v>38</v>
      </c>
      <c r="D74" s="184" t="s">
        <v>964</v>
      </c>
      <c r="E74" s="1869">
        <v>19</v>
      </c>
    </row>
    <row r="75" spans="1:5" s="1870" customFormat="1">
      <c r="A75" s="184" t="s">
        <v>965</v>
      </c>
      <c r="B75" s="1869">
        <v>38</v>
      </c>
      <c r="D75" s="184" t="s">
        <v>966</v>
      </c>
      <c r="E75" s="1869">
        <v>19</v>
      </c>
    </row>
    <row r="76" spans="1:5" s="1870" customFormat="1">
      <c r="A76" s="184" t="s">
        <v>967</v>
      </c>
      <c r="B76" s="1869" t="s">
        <v>968</v>
      </c>
      <c r="D76" s="184" t="s">
        <v>969</v>
      </c>
      <c r="E76" s="1869">
        <v>19</v>
      </c>
    </row>
    <row r="77" spans="1:5" s="1870" customFormat="1">
      <c r="A77" s="184" t="s">
        <v>970</v>
      </c>
      <c r="B77" s="1869">
        <v>25</v>
      </c>
      <c r="D77" s="184" t="s">
        <v>971</v>
      </c>
      <c r="E77" s="1869" t="s">
        <v>941</v>
      </c>
    </row>
    <row r="78" spans="1:5" s="1870" customFormat="1">
      <c r="A78" s="184" t="s">
        <v>972</v>
      </c>
      <c r="B78" s="1869" t="s">
        <v>973</v>
      </c>
      <c r="D78" s="184" t="s">
        <v>974</v>
      </c>
      <c r="E78" s="1869">
        <v>30</v>
      </c>
    </row>
    <row r="79" spans="1:5" s="1870" customFormat="1">
      <c r="A79" s="184" t="s">
        <v>975</v>
      </c>
      <c r="B79" s="1869" t="s">
        <v>973</v>
      </c>
      <c r="D79" s="184" t="s">
        <v>976</v>
      </c>
      <c r="E79" s="1869" t="s">
        <v>977</v>
      </c>
    </row>
    <row r="80" spans="1:5" s="1870" customFormat="1">
      <c r="A80" s="184" t="s">
        <v>978</v>
      </c>
      <c r="B80" s="1869" t="s">
        <v>973</v>
      </c>
      <c r="D80" s="184" t="s">
        <v>979</v>
      </c>
      <c r="E80" s="1869" t="s">
        <v>980</v>
      </c>
    </row>
    <row r="81" spans="1:5" s="1870" customFormat="1">
      <c r="A81" s="184" t="s">
        <v>981</v>
      </c>
      <c r="B81" s="1869" t="s">
        <v>973</v>
      </c>
      <c r="D81" s="184" t="s">
        <v>982</v>
      </c>
      <c r="E81" s="1869">
        <v>25</v>
      </c>
    </row>
    <row r="82" spans="1:5" s="1870" customFormat="1">
      <c r="A82" s="184" t="s">
        <v>6376</v>
      </c>
      <c r="B82" s="1869" t="s">
        <v>983</v>
      </c>
      <c r="D82" s="184" t="s">
        <v>984</v>
      </c>
      <c r="E82" s="1869">
        <v>25</v>
      </c>
    </row>
    <row r="83" spans="1:5" s="1870" customFormat="1">
      <c r="A83" s="184" t="s">
        <v>985</v>
      </c>
      <c r="B83" s="1869">
        <v>28</v>
      </c>
      <c r="D83" s="184" t="s">
        <v>7773</v>
      </c>
      <c r="E83" s="1869">
        <v>30</v>
      </c>
    </row>
    <row r="84" spans="1:5" s="1870" customFormat="1">
      <c r="A84" s="184" t="s">
        <v>986</v>
      </c>
      <c r="B84" s="1869">
        <v>28</v>
      </c>
      <c r="D84" s="184" t="s">
        <v>987</v>
      </c>
      <c r="E84" s="1869">
        <v>30</v>
      </c>
    </row>
    <row r="85" spans="1:5" s="1870" customFormat="1">
      <c r="A85" s="184" t="s">
        <v>988</v>
      </c>
      <c r="B85" s="1869">
        <v>28</v>
      </c>
      <c r="D85" s="197" t="s">
        <v>989</v>
      </c>
      <c r="E85" s="1869" t="s">
        <v>949</v>
      </c>
    </row>
    <row r="86" spans="1:5" s="1870" customFormat="1">
      <c r="A86" s="184" t="s">
        <v>990</v>
      </c>
      <c r="B86" s="1869">
        <v>28</v>
      </c>
      <c r="D86" s="184" t="s">
        <v>991</v>
      </c>
      <c r="E86" s="1869">
        <v>30</v>
      </c>
    </row>
    <row r="87" spans="1:5" s="1870" customFormat="1">
      <c r="A87" s="184" t="s">
        <v>992</v>
      </c>
      <c r="B87" s="1869">
        <v>28</v>
      </c>
      <c r="D87" s="184" t="s">
        <v>993</v>
      </c>
      <c r="E87" s="1869" t="s">
        <v>994</v>
      </c>
    </row>
    <row r="88" spans="1:5" s="1870" customFormat="1">
      <c r="A88" s="184" t="s">
        <v>995</v>
      </c>
      <c r="B88" s="1869" t="s">
        <v>996</v>
      </c>
      <c r="D88" s="184" t="s">
        <v>997</v>
      </c>
      <c r="E88" s="1869" t="s">
        <v>998</v>
      </c>
    </row>
    <row r="89" spans="1:5" s="1870" customFormat="1">
      <c r="A89" s="184" t="s">
        <v>999</v>
      </c>
      <c r="B89" s="1869" t="s">
        <v>973</v>
      </c>
      <c r="D89" s="184" t="s">
        <v>1000</v>
      </c>
      <c r="E89" s="1869" t="s">
        <v>998</v>
      </c>
    </row>
    <row r="90" spans="1:5" s="1870" customFormat="1">
      <c r="A90" s="197" t="s">
        <v>1001</v>
      </c>
      <c r="B90" s="1869" t="s">
        <v>939</v>
      </c>
      <c r="D90" s="184" t="s">
        <v>1002</v>
      </c>
      <c r="E90" s="1869" t="s">
        <v>1003</v>
      </c>
    </row>
    <row r="91" spans="1:5" s="1870" customFormat="1">
      <c r="A91" s="184" t="s">
        <v>1004</v>
      </c>
      <c r="B91" s="1869" t="s">
        <v>1005</v>
      </c>
      <c r="D91" s="184" t="s">
        <v>1006</v>
      </c>
      <c r="E91" s="1869" t="s">
        <v>1007</v>
      </c>
    </row>
    <row r="92" spans="1:5" s="1870" customFormat="1">
      <c r="A92" s="184" t="s">
        <v>1008</v>
      </c>
      <c r="B92" s="1869" t="s">
        <v>1009</v>
      </c>
      <c r="D92" s="184" t="s">
        <v>1010</v>
      </c>
      <c r="E92" s="1869" t="s">
        <v>1011</v>
      </c>
    </row>
    <row r="93" spans="1:5" s="1870" customFormat="1">
      <c r="A93" s="184" t="s">
        <v>6380</v>
      </c>
      <c r="B93" s="1869" t="s">
        <v>936</v>
      </c>
      <c r="D93" s="184" t="s">
        <v>1012</v>
      </c>
      <c r="E93" s="1869" t="s">
        <v>943</v>
      </c>
    </row>
    <row r="94" spans="1:5" s="1870" customFormat="1">
      <c r="A94" s="184" t="s">
        <v>1013</v>
      </c>
      <c r="B94" s="1869">
        <v>48</v>
      </c>
      <c r="D94" s="184" t="s">
        <v>1014</v>
      </c>
      <c r="E94" s="1869">
        <v>34</v>
      </c>
    </row>
    <row r="95" spans="1:5" s="1870" customFormat="1">
      <c r="A95" s="184" t="s">
        <v>1015</v>
      </c>
      <c r="B95" s="1869">
        <v>29</v>
      </c>
      <c r="D95" s="184" t="s">
        <v>1016</v>
      </c>
      <c r="E95" s="1869">
        <v>30</v>
      </c>
    </row>
    <row r="96" spans="1:5" s="1870" customFormat="1">
      <c r="A96" s="184" t="s">
        <v>1017</v>
      </c>
      <c r="B96" s="1869" t="s">
        <v>1018</v>
      </c>
      <c r="D96" s="184" t="s">
        <v>1019</v>
      </c>
      <c r="E96" s="1869">
        <v>30</v>
      </c>
    </row>
    <row r="97" spans="1:5" s="1870" customFormat="1">
      <c r="A97" s="197" t="s">
        <v>1020</v>
      </c>
      <c r="B97" s="1869" t="s">
        <v>1021</v>
      </c>
      <c r="D97" s="184" t="s">
        <v>1022</v>
      </c>
      <c r="E97" s="1869" t="s">
        <v>1023</v>
      </c>
    </row>
    <row r="98" spans="1:5" s="1870" customFormat="1">
      <c r="A98" s="184" t="s">
        <v>1024</v>
      </c>
      <c r="B98" s="1869" t="s">
        <v>1021</v>
      </c>
      <c r="D98" s="184" t="s">
        <v>1025</v>
      </c>
      <c r="E98" s="1869" t="s">
        <v>1023</v>
      </c>
    </row>
    <row r="99" spans="1:5" s="1870" customFormat="1">
      <c r="A99" s="184" t="s">
        <v>1026</v>
      </c>
      <c r="B99" s="1869" t="s">
        <v>1027</v>
      </c>
      <c r="D99" s="184" t="s">
        <v>1028</v>
      </c>
      <c r="E99" s="1869" t="s">
        <v>1023</v>
      </c>
    </row>
    <row r="100" spans="1:5" s="1870" customFormat="1">
      <c r="A100" s="184" t="s">
        <v>1029</v>
      </c>
      <c r="B100" s="1869" t="s">
        <v>1030</v>
      </c>
      <c r="D100" s="184" t="s">
        <v>1031</v>
      </c>
      <c r="E100" s="1869">
        <v>31</v>
      </c>
    </row>
    <row r="101" spans="1:5" s="1870" customFormat="1">
      <c r="A101" s="184" t="s">
        <v>1032</v>
      </c>
      <c r="B101" s="1869">
        <v>29</v>
      </c>
      <c r="D101" s="184" t="s">
        <v>1033</v>
      </c>
      <c r="E101" s="1869" t="s">
        <v>1034</v>
      </c>
    </row>
    <row r="102" spans="1:5" s="1870" customFormat="1">
      <c r="A102" s="184" t="s">
        <v>1035</v>
      </c>
      <c r="B102" s="1869" t="s">
        <v>996</v>
      </c>
      <c r="D102" s="184" t="s">
        <v>1036</v>
      </c>
      <c r="E102" s="1869">
        <v>31</v>
      </c>
    </row>
    <row r="103" spans="1:5" s="1870" customFormat="1">
      <c r="A103" s="197" t="s">
        <v>1037</v>
      </c>
      <c r="B103" s="1869" t="s">
        <v>1038</v>
      </c>
      <c r="D103" s="184" t="s">
        <v>1039</v>
      </c>
      <c r="E103" s="1869">
        <v>31</v>
      </c>
    </row>
    <row r="104" spans="1:5" s="1870" customFormat="1">
      <c r="A104" s="184" t="s">
        <v>1040</v>
      </c>
      <c r="B104" s="1869">
        <v>29</v>
      </c>
      <c r="D104" s="1874" t="s">
        <v>1041</v>
      </c>
      <c r="E104" s="1869" t="s">
        <v>1042</v>
      </c>
    </row>
    <row r="105" spans="1:5" s="1870" customFormat="1">
      <c r="A105" s="184" t="s">
        <v>6389</v>
      </c>
      <c r="B105" s="1869" t="s">
        <v>1009</v>
      </c>
      <c r="D105" s="184" t="s">
        <v>1043</v>
      </c>
      <c r="E105" s="1869">
        <v>31</v>
      </c>
    </row>
    <row r="106" spans="1:5" s="1870" customFormat="1">
      <c r="A106" s="184" t="s">
        <v>1044</v>
      </c>
      <c r="B106" s="1869">
        <v>29</v>
      </c>
      <c r="D106" s="184" t="s">
        <v>1045</v>
      </c>
      <c r="E106" s="1869" t="s">
        <v>1042</v>
      </c>
    </row>
    <row r="107" spans="1:5" s="1870" customFormat="1">
      <c r="A107" s="184" t="s">
        <v>6404</v>
      </c>
      <c r="B107" s="1869" t="s">
        <v>1009</v>
      </c>
      <c r="D107" s="184" t="s">
        <v>1046</v>
      </c>
      <c r="E107" s="1869" t="s">
        <v>1047</v>
      </c>
    </row>
    <row r="108" spans="1:5">
      <c r="A108" s="1874" t="s">
        <v>6405</v>
      </c>
      <c r="B108" s="1869">
        <v>9</v>
      </c>
      <c r="D108" s="184" t="s">
        <v>1048</v>
      </c>
      <c r="E108" s="1869">
        <v>26</v>
      </c>
    </row>
    <row r="109" spans="1:5">
      <c r="A109" s="1874" t="s">
        <v>6406</v>
      </c>
      <c r="B109" s="1869" t="s">
        <v>1009</v>
      </c>
      <c r="D109" s="184" t="s">
        <v>1049</v>
      </c>
      <c r="E109" s="1869">
        <v>16</v>
      </c>
    </row>
    <row r="110" spans="1:5" s="1870" customFormat="1">
      <c r="A110" s="184" t="s">
        <v>6392</v>
      </c>
      <c r="B110" s="1869" t="s">
        <v>1009</v>
      </c>
      <c r="D110" s="184" t="s">
        <v>9632</v>
      </c>
      <c r="E110" s="1869" t="s">
        <v>1050</v>
      </c>
    </row>
    <row r="111" spans="1:5" s="1870" customFormat="1">
      <c r="A111" s="184" t="s">
        <v>6394</v>
      </c>
      <c r="B111" s="1869" t="s">
        <v>1009</v>
      </c>
      <c r="D111" s="184" t="s">
        <v>1051</v>
      </c>
      <c r="E111" s="1869">
        <v>37</v>
      </c>
    </row>
    <row r="112" spans="1:5" s="1870" customFormat="1">
      <c r="A112" s="184" t="s">
        <v>6396</v>
      </c>
      <c r="B112" s="1869">
        <v>29</v>
      </c>
      <c r="D112" s="184" t="s">
        <v>1052</v>
      </c>
      <c r="E112" s="1869">
        <v>37</v>
      </c>
    </row>
    <row r="113" spans="1:5" s="1870" customFormat="1">
      <c r="A113" s="184" t="s">
        <v>1053</v>
      </c>
      <c r="B113" s="1869">
        <v>29</v>
      </c>
      <c r="D113" s="184" t="s">
        <v>1054</v>
      </c>
      <c r="E113" s="1869">
        <v>37</v>
      </c>
    </row>
    <row r="114" spans="1:5">
      <c r="A114" s="1874" t="s">
        <v>6399</v>
      </c>
      <c r="B114" s="1869" t="s">
        <v>1009</v>
      </c>
      <c r="D114" s="184" t="s">
        <v>1055</v>
      </c>
      <c r="E114" s="1869" t="s">
        <v>1050</v>
      </c>
    </row>
    <row r="115" spans="1:5" s="1870" customFormat="1">
      <c r="A115" s="184" t="s">
        <v>1056</v>
      </c>
      <c r="B115" s="1869" t="s">
        <v>1009</v>
      </c>
      <c r="D115" s="184" t="s">
        <v>1057</v>
      </c>
      <c r="E115" s="1869">
        <v>43</v>
      </c>
    </row>
    <row r="116" spans="1:5" s="1870" customFormat="1">
      <c r="A116" s="184" t="s">
        <v>1058</v>
      </c>
      <c r="B116" s="1869" t="s">
        <v>1009</v>
      </c>
      <c r="D116" s="184" t="s">
        <v>9711</v>
      </c>
      <c r="E116" s="1869" t="s">
        <v>1059</v>
      </c>
    </row>
    <row r="117" spans="1:5">
      <c r="A117" s="1874" t="s">
        <v>6402</v>
      </c>
      <c r="B117" s="1869" t="s">
        <v>1009</v>
      </c>
      <c r="D117" s="184" t="s">
        <v>9391</v>
      </c>
      <c r="E117" s="1869" t="s">
        <v>1060</v>
      </c>
    </row>
    <row r="118" spans="1:5" s="1870" customFormat="1">
      <c r="A118" s="184" t="s">
        <v>1061</v>
      </c>
      <c r="B118" s="1869">
        <v>29</v>
      </c>
      <c r="D118" s="184" t="s">
        <v>1062</v>
      </c>
      <c r="E118" s="1869">
        <v>26</v>
      </c>
    </row>
    <row r="119" spans="1:5" s="1870" customFormat="1">
      <c r="A119" s="184" t="s">
        <v>1063</v>
      </c>
      <c r="B119" s="1869">
        <v>26</v>
      </c>
      <c r="D119" s="184" t="s">
        <v>6901</v>
      </c>
      <c r="E119" s="1869">
        <v>14</v>
      </c>
    </row>
    <row r="120" spans="1:5" s="1870" customFormat="1">
      <c r="A120" s="184" t="s">
        <v>1064</v>
      </c>
      <c r="B120" s="1869">
        <v>26</v>
      </c>
      <c r="D120" s="197" t="s">
        <v>1065</v>
      </c>
      <c r="E120" s="1869">
        <v>25</v>
      </c>
    </row>
    <row r="121" spans="1:5" s="1870" customFormat="1">
      <c r="A121" s="184" t="s">
        <v>1066</v>
      </c>
      <c r="B121" s="1869">
        <v>24</v>
      </c>
      <c r="D121" s="184" t="s">
        <v>1067</v>
      </c>
      <c r="E121" s="1869" t="s">
        <v>1068</v>
      </c>
    </row>
    <row r="122" spans="1:5" s="1870" customFormat="1">
      <c r="A122" s="184" t="s">
        <v>9664</v>
      </c>
      <c r="B122" s="1869" t="s">
        <v>1069</v>
      </c>
      <c r="D122" s="184" t="s">
        <v>1070</v>
      </c>
      <c r="E122" s="1869" t="s">
        <v>1071</v>
      </c>
    </row>
    <row r="123" spans="1:5" s="1870" customFormat="1">
      <c r="A123" s="184" t="s">
        <v>9665</v>
      </c>
      <c r="B123" s="1869" t="s">
        <v>1069</v>
      </c>
      <c r="D123" s="201" t="s">
        <v>6803</v>
      </c>
      <c r="E123" s="1869" t="s">
        <v>1072</v>
      </c>
    </row>
    <row r="124" spans="1:5">
      <c r="A124" s="1739" t="s">
        <v>8307</v>
      </c>
      <c r="B124" s="1869">
        <v>52</v>
      </c>
      <c r="D124" s="184" t="s">
        <v>6832</v>
      </c>
      <c r="E124" s="1869" t="s">
        <v>1073</v>
      </c>
    </row>
    <row r="125" spans="1:5" s="1870" customFormat="1">
      <c r="A125" s="184" t="s">
        <v>1074</v>
      </c>
      <c r="B125" s="1869">
        <v>12</v>
      </c>
      <c r="D125" s="184" t="s">
        <v>1075</v>
      </c>
      <c r="E125" s="1869">
        <v>21</v>
      </c>
    </row>
    <row r="126" spans="1:5" s="1870" customFormat="1">
      <c r="A126" s="184" t="s">
        <v>1076</v>
      </c>
      <c r="B126" s="1869">
        <v>22</v>
      </c>
      <c r="D126" s="184" t="s">
        <v>6838</v>
      </c>
      <c r="E126" s="1869">
        <v>53</v>
      </c>
    </row>
    <row r="127" spans="1:5" s="1870" customFormat="1">
      <c r="A127" s="184" t="s">
        <v>1077</v>
      </c>
      <c r="B127" s="1869">
        <v>22</v>
      </c>
      <c r="D127" s="184" t="s">
        <v>6842</v>
      </c>
      <c r="E127" s="1869">
        <v>53</v>
      </c>
    </row>
    <row r="128" spans="1:5" s="1870" customFormat="1">
      <c r="A128" s="184" t="s">
        <v>1078</v>
      </c>
      <c r="B128" s="1869">
        <v>23</v>
      </c>
      <c r="D128" s="184" t="s">
        <v>6846</v>
      </c>
      <c r="E128" s="1869" t="s">
        <v>1079</v>
      </c>
    </row>
    <row r="129" spans="1:5" s="1870" customFormat="1">
      <c r="A129" s="184" t="s">
        <v>1080</v>
      </c>
      <c r="B129" s="1869">
        <v>22</v>
      </c>
      <c r="D129" s="184" t="s">
        <v>1081</v>
      </c>
      <c r="E129" s="1869" t="s">
        <v>1082</v>
      </c>
    </row>
    <row r="130" spans="1:5" s="1870" customFormat="1">
      <c r="A130" s="184" t="s">
        <v>1083</v>
      </c>
      <c r="B130" s="1869">
        <v>11</v>
      </c>
      <c r="D130" s="184" t="s">
        <v>1084</v>
      </c>
      <c r="E130" s="1869">
        <v>20</v>
      </c>
    </row>
    <row r="131" spans="1:5">
      <c r="A131" s="1872" t="s">
        <v>8647</v>
      </c>
      <c r="B131" s="1869" t="s">
        <v>1085</v>
      </c>
      <c r="D131" s="1872" t="s">
        <v>8649</v>
      </c>
      <c r="E131" s="1869" t="s">
        <v>1085</v>
      </c>
    </row>
    <row r="132" spans="1:5">
      <c r="A132" s="184" t="s">
        <v>8557</v>
      </c>
      <c r="B132" s="1869">
        <v>71</v>
      </c>
      <c r="D132" s="197" t="s">
        <v>1086</v>
      </c>
      <c r="E132" s="1869" t="s">
        <v>1087</v>
      </c>
    </row>
    <row r="133" spans="1:5">
      <c r="A133" s="184" t="s">
        <v>8558</v>
      </c>
      <c r="B133" s="1869">
        <v>71</v>
      </c>
      <c r="D133" s="184" t="s">
        <v>1088</v>
      </c>
      <c r="E133" s="1869">
        <v>46</v>
      </c>
    </row>
    <row r="134" spans="1:5">
      <c r="A134" s="184" t="s">
        <v>8556</v>
      </c>
      <c r="B134" s="1869" t="s">
        <v>1089</v>
      </c>
      <c r="D134" s="184" t="s">
        <v>1090</v>
      </c>
      <c r="E134" s="1869">
        <v>47</v>
      </c>
    </row>
    <row r="135" spans="1:5">
      <c r="A135" s="184" t="s">
        <v>8555</v>
      </c>
      <c r="B135" s="1869" t="s">
        <v>1091</v>
      </c>
      <c r="D135" s="184" t="s">
        <v>1092</v>
      </c>
      <c r="E135" s="1869">
        <v>24</v>
      </c>
    </row>
    <row r="136" spans="1:5">
      <c r="A136" s="184" t="s">
        <v>8554</v>
      </c>
      <c r="B136" s="1869" t="s">
        <v>1093</v>
      </c>
      <c r="D136" s="1875" t="s">
        <v>1094</v>
      </c>
      <c r="E136" s="1869">
        <v>59</v>
      </c>
    </row>
    <row r="137" spans="1:5">
      <c r="A137" s="184" t="s">
        <v>8559</v>
      </c>
      <c r="B137" s="1869" t="s">
        <v>1095</v>
      </c>
    </row>
    <row r="138" spans="1:5">
      <c r="A138" s="201" t="s">
        <v>1096</v>
      </c>
      <c r="B138" s="1869" t="s">
        <v>1097</v>
      </c>
      <c r="D138" s="1867" t="s">
        <v>1098</v>
      </c>
      <c r="E138" s="1868"/>
    </row>
    <row r="139" spans="1:5">
      <c r="A139" s="184" t="s">
        <v>9102</v>
      </c>
      <c r="B139" s="1869" t="s">
        <v>1099</v>
      </c>
      <c r="D139" s="184" t="s">
        <v>8702</v>
      </c>
      <c r="E139" s="1869" t="s">
        <v>1100</v>
      </c>
    </row>
    <row r="140" spans="1:5" s="1870" customFormat="1">
      <c r="A140" s="184" t="s">
        <v>1101</v>
      </c>
      <c r="B140" s="1869">
        <v>32</v>
      </c>
      <c r="D140" s="184" t="s">
        <v>8703</v>
      </c>
      <c r="E140" s="1869" t="s">
        <v>1100</v>
      </c>
    </row>
    <row r="141" spans="1:5" s="1870" customFormat="1" ht="25.5">
      <c r="A141" s="184" t="s">
        <v>1102</v>
      </c>
      <c r="B141" s="1876">
        <v>32</v>
      </c>
      <c r="D141" s="184" t="s">
        <v>6902</v>
      </c>
      <c r="E141" s="1877" t="s">
        <v>1103</v>
      </c>
    </row>
    <row r="142" spans="1:5">
      <c r="A142" s="1871" t="s">
        <v>1104</v>
      </c>
      <c r="B142" s="1869">
        <v>79</v>
      </c>
      <c r="D142" s="184" t="s">
        <v>1105</v>
      </c>
      <c r="E142" s="1869" t="s">
        <v>1106</v>
      </c>
    </row>
    <row r="143" spans="1:5" ht="25.5">
      <c r="A143" s="1872" t="s">
        <v>6748</v>
      </c>
      <c r="B143" s="1877" t="s">
        <v>1107</v>
      </c>
      <c r="D143" s="1872" t="s">
        <v>4813</v>
      </c>
      <c r="E143" s="1876" t="s">
        <v>1108</v>
      </c>
    </row>
    <row r="144" spans="1:5" s="1870" customFormat="1">
      <c r="A144" s="184" t="s">
        <v>9666</v>
      </c>
      <c r="B144" s="1869">
        <v>24</v>
      </c>
      <c r="D144" s="1872" t="s">
        <v>4834</v>
      </c>
      <c r="E144" s="1869" t="s">
        <v>1108</v>
      </c>
    </row>
    <row r="145" spans="1:5">
      <c r="A145" s="184" t="s">
        <v>7031</v>
      </c>
      <c r="B145" s="1869" t="s">
        <v>1109</v>
      </c>
      <c r="D145" s="184" t="s">
        <v>1110</v>
      </c>
      <c r="E145" s="1869" t="s">
        <v>1111</v>
      </c>
    </row>
    <row r="146" spans="1:5" s="1870" customFormat="1">
      <c r="A146" s="197" t="s">
        <v>1112</v>
      </c>
      <c r="B146" s="1869">
        <v>19</v>
      </c>
      <c r="D146" s="184" t="s">
        <v>1113</v>
      </c>
      <c r="E146" s="1869">
        <v>14</v>
      </c>
    </row>
    <row r="147" spans="1:5">
      <c r="A147" s="201" t="s">
        <v>6761</v>
      </c>
      <c r="B147" s="1869" t="s">
        <v>1079</v>
      </c>
      <c r="D147" s="1875" t="s">
        <v>9533</v>
      </c>
      <c r="E147" s="1869" t="s">
        <v>1114</v>
      </c>
    </row>
    <row r="148" spans="1:5">
      <c r="A148" s="201" t="s">
        <v>6768</v>
      </c>
      <c r="B148" s="1869" t="s">
        <v>1115</v>
      </c>
      <c r="D148" s="184" t="s">
        <v>1116</v>
      </c>
      <c r="E148" s="1869">
        <v>14</v>
      </c>
    </row>
    <row r="149" spans="1:5">
      <c r="A149" s="184" t="s">
        <v>1117</v>
      </c>
      <c r="B149" s="1869" t="s">
        <v>1118</v>
      </c>
      <c r="D149" s="184" t="s">
        <v>1119</v>
      </c>
      <c r="E149" s="1869">
        <v>14</v>
      </c>
    </row>
    <row r="150" spans="1:5" ht="25.5">
      <c r="A150" s="201" t="s">
        <v>6900</v>
      </c>
      <c r="B150" s="1877" t="s">
        <v>1120</v>
      </c>
      <c r="D150" s="197" t="s">
        <v>1121</v>
      </c>
      <c r="E150" s="1876">
        <v>40</v>
      </c>
    </row>
    <row r="151" spans="1:5" s="1870" customFormat="1">
      <c r="A151" s="184" t="s">
        <v>1122</v>
      </c>
      <c r="B151" s="1869">
        <v>46</v>
      </c>
      <c r="D151" s="197" t="s">
        <v>1123</v>
      </c>
      <c r="E151" s="1869">
        <v>40</v>
      </c>
    </row>
    <row r="152" spans="1:5">
      <c r="A152" s="1872" t="s">
        <v>9392</v>
      </c>
      <c r="B152" s="1869" t="s">
        <v>1124</v>
      </c>
      <c r="D152" s="197" t="s">
        <v>1125</v>
      </c>
      <c r="E152" s="1869">
        <v>40</v>
      </c>
    </row>
    <row r="153" spans="1:5">
      <c r="A153" s="1872" t="s">
        <v>7937</v>
      </c>
      <c r="B153" s="1869">
        <v>51</v>
      </c>
      <c r="D153" s="197" t="s">
        <v>1126</v>
      </c>
      <c r="E153" s="1869">
        <v>40</v>
      </c>
    </row>
    <row r="154" spans="1:5" s="1870" customFormat="1">
      <c r="A154" s="184" t="s">
        <v>9395</v>
      </c>
      <c r="B154" s="1869" t="s">
        <v>1127</v>
      </c>
      <c r="D154" s="184" t="s">
        <v>1128</v>
      </c>
      <c r="E154" s="1869" t="s">
        <v>1129</v>
      </c>
    </row>
    <row r="155" spans="1:5" s="1870" customFormat="1">
      <c r="A155" s="184" t="s">
        <v>9633</v>
      </c>
      <c r="B155" s="1869" t="s">
        <v>1130</v>
      </c>
      <c r="D155" s="1875" t="s">
        <v>9534</v>
      </c>
      <c r="E155" s="1869">
        <v>60</v>
      </c>
    </row>
    <row r="156" spans="1:5" s="1870" customFormat="1">
      <c r="A156" s="184" t="s">
        <v>1131</v>
      </c>
      <c r="B156" s="1869">
        <v>25</v>
      </c>
      <c r="D156" s="184" t="s">
        <v>1132</v>
      </c>
      <c r="E156" s="1869" t="s">
        <v>868</v>
      </c>
    </row>
    <row r="157" spans="1:5" s="1870" customFormat="1">
      <c r="A157" s="184" t="s">
        <v>1133</v>
      </c>
      <c r="B157" s="1869">
        <v>25</v>
      </c>
      <c r="D157" s="184" t="s">
        <v>1134</v>
      </c>
      <c r="E157" s="1869">
        <v>14</v>
      </c>
    </row>
    <row r="158" spans="1:5" s="1870" customFormat="1">
      <c r="A158" s="184" t="s">
        <v>1135</v>
      </c>
      <c r="B158" s="1869">
        <v>25</v>
      </c>
      <c r="D158" s="184" t="s">
        <v>1136</v>
      </c>
      <c r="E158" s="1869">
        <v>14</v>
      </c>
    </row>
    <row r="159" spans="1:5" s="1870" customFormat="1">
      <c r="A159" s="184" t="s">
        <v>1137</v>
      </c>
      <c r="B159" s="1869">
        <v>25</v>
      </c>
      <c r="D159" s="184" t="s">
        <v>1138</v>
      </c>
      <c r="E159" s="1869">
        <v>19</v>
      </c>
    </row>
    <row r="160" spans="1:5" s="1870" customFormat="1">
      <c r="A160" s="184" t="s">
        <v>1139</v>
      </c>
      <c r="B160" s="1869">
        <v>25</v>
      </c>
      <c r="D160" s="1872" t="s">
        <v>4849</v>
      </c>
      <c r="E160" s="1869" t="s">
        <v>1108</v>
      </c>
    </row>
    <row r="161" spans="1:5" s="1870" customFormat="1">
      <c r="A161" s="184" t="s">
        <v>1140</v>
      </c>
      <c r="B161" s="1869">
        <v>25</v>
      </c>
      <c r="D161" s="1872" t="s">
        <v>4888</v>
      </c>
      <c r="E161" s="1869" t="s">
        <v>1108</v>
      </c>
    </row>
    <row r="162" spans="1:5" s="1870" customFormat="1">
      <c r="A162" s="184" t="s">
        <v>1141</v>
      </c>
      <c r="B162" s="1869">
        <v>25</v>
      </c>
      <c r="D162" s="184" t="s">
        <v>1142</v>
      </c>
      <c r="E162" s="1869" t="s">
        <v>1071</v>
      </c>
    </row>
    <row r="163" spans="1:5">
      <c r="A163" s="184" t="s">
        <v>8700</v>
      </c>
      <c r="B163" s="1869" t="s">
        <v>1100</v>
      </c>
      <c r="D163" s="184" t="s">
        <v>9266</v>
      </c>
      <c r="E163" s="1869">
        <v>38</v>
      </c>
    </row>
    <row r="164" spans="1:5" s="1870" customFormat="1">
      <c r="A164" s="184" t="s">
        <v>8701</v>
      </c>
      <c r="B164" s="1869">
        <v>47</v>
      </c>
      <c r="D164" s="184" t="s">
        <v>1143</v>
      </c>
      <c r="E164" s="1869">
        <v>38</v>
      </c>
    </row>
    <row r="165" spans="1:5" s="1870" customFormat="1">
      <c r="A165" s="184" t="s">
        <v>1144</v>
      </c>
      <c r="B165" s="1869">
        <v>37</v>
      </c>
      <c r="D165" s="184" t="s">
        <v>1145</v>
      </c>
      <c r="E165" s="1869">
        <v>38</v>
      </c>
    </row>
    <row r="166" spans="1:5" s="1870" customFormat="1">
      <c r="A166" s="184" t="s">
        <v>1146</v>
      </c>
      <c r="B166" s="1869" t="s">
        <v>1147</v>
      </c>
      <c r="D166" s="184" t="s">
        <v>1148</v>
      </c>
      <c r="E166" s="1869">
        <v>38</v>
      </c>
    </row>
    <row r="167" spans="1:5" s="1870" customFormat="1">
      <c r="A167" s="184" t="s">
        <v>1149</v>
      </c>
      <c r="B167" s="1869">
        <v>34</v>
      </c>
      <c r="D167" s="184" t="s">
        <v>1150</v>
      </c>
      <c r="E167" s="1869">
        <v>38</v>
      </c>
    </row>
    <row r="168" spans="1:5" s="1870" customFormat="1">
      <c r="A168" s="184" t="s">
        <v>1151</v>
      </c>
      <c r="B168" s="1869">
        <v>34</v>
      </c>
      <c r="D168" s="184" t="s">
        <v>1152</v>
      </c>
      <c r="E168" s="1869">
        <v>38</v>
      </c>
    </row>
    <row r="169" spans="1:5" s="1870" customFormat="1">
      <c r="A169" s="184" t="s">
        <v>9634</v>
      </c>
      <c r="B169" s="1869" t="s">
        <v>1153</v>
      </c>
      <c r="D169" s="184" t="s">
        <v>1154</v>
      </c>
      <c r="E169" s="1869" t="s">
        <v>1060</v>
      </c>
    </row>
    <row r="170" spans="1:5" s="1870" customFormat="1">
      <c r="A170" s="184" t="s">
        <v>9635</v>
      </c>
      <c r="B170" s="1869" t="s">
        <v>1153</v>
      </c>
      <c r="D170" s="197" t="s">
        <v>9396</v>
      </c>
      <c r="E170" s="1869" t="s">
        <v>1155</v>
      </c>
    </row>
    <row r="171" spans="1:5" s="1870" customFormat="1">
      <c r="A171" s="184" t="s">
        <v>1156</v>
      </c>
      <c r="B171" s="1869">
        <v>24</v>
      </c>
      <c r="D171" s="197" t="s">
        <v>9397</v>
      </c>
      <c r="E171" s="1869">
        <v>17</v>
      </c>
    </row>
    <row r="172" spans="1:5" s="1870" customFormat="1">
      <c r="A172" s="184" t="s">
        <v>9365</v>
      </c>
      <c r="B172" s="1869">
        <v>13</v>
      </c>
      <c r="D172" s="184" t="s">
        <v>1157</v>
      </c>
      <c r="E172" s="1869" t="s">
        <v>1158</v>
      </c>
    </row>
    <row r="173" spans="1:5" s="1870" customFormat="1">
      <c r="A173" s="184" t="s">
        <v>9366</v>
      </c>
      <c r="B173" s="1869" t="s">
        <v>1159</v>
      </c>
      <c r="D173" s="184" t="s">
        <v>1160</v>
      </c>
      <c r="E173" s="1869" t="s">
        <v>1161</v>
      </c>
    </row>
    <row r="174" spans="1:5" s="1870" customFormat="1">
      <c r="A174" s="184" t="s">
        <v>1162</v>
      </c>
      <c r="B174" s="1869">
        <v>40</v>
      </c>
      <c r="D174" s="184" t="s">
        <v>1163</v>
      </c>
      <c r="E174" s="1869">
        <v>47</v>
      </c>
    </row>
    <row r="175" spans="1:5" s="1870" customFormat="1">
      <c r="A175" s="184" t="s">
        <v>1164</v>
      </c>
      <c r="B175" s="1869">
        <v>44</v>
      </c>
      <c r="D175" s="184" t="s">
        <v>1165</v>
      </c>
      <c r="E175" s="1869">
        <v>41</v>
      </c>
    </row>
    <row r="176" spans="1:5">
      <c r="A176" s="184" t="s">
        <v>1166</v>
      </c>
      <c r="B176" s="1869">
        <v>44</v>
      </c>
      <c r="D176" s="184" t="s">
        <v>1167</v>
      </c>
      <c r="E176" s="1869" t="s">
        <v>1168</v>
      </c>
    </row>
    <row r="177" spans="1:5">
      <c r="A177" s="184" t="s">
        <v>9267</v>
      </c>
      <c r="B177" s="1869">
        <v>32</v>
      </c>
      <c r="D177" s="184" t="s">
        <v>1169</v>
      </c>
      <c r="E177" s="1869" t="s">
        <v>1168</v>
      </c>
    </row>
    <row r="178" spans="1:5" s="1870" customFormat="1">
      <c r="A178" s="184" t="s">
        <v>1170</v>
      </c>
      <c r="B178" s="1869">
        <v>45</v>
      </c>
      <c r="D178" s="184" t="s">
        <v>1171</v>
      </c>
      <c r="E178" s="1869">
        <v>41</v>
      </c>
    </row>
    <row r="179" spans="1:5">
      <c r="A179" s="1871" t="s">
        <v>8704</v>
      </c>
      <c r="B179" s="1869" t="s">
        <v>1172</v>
      </c>
      <c r="D179" s="184" t="s">
        <v>1173</v>
      </c>
      <c r="E179" s="1869" t="s">
        <v>1168</v>
      </c>
    </row>
    <row r="180" spans="1:5">
      <c r="A180" s="1878"/>
      <c r="D180" s="184" t="s">
        <v>1174</v>
      </c>
      <c r="E180" s="1869">
        <v>41</v>
      </c>
    </row>
    <row r="181" spans="1:5">
      <c r="A181" s="1867" t="s">
        <v>1175</v>
      </c>
      <c r="B181" s="1868"/>
      <c r="D181" s="184" t="s">
        <v>1176</v>
      </c>
      <c r="E181" s="1869">
        <v>41</v>
      </c>
    </row>
    <row r="182" spans="1:5" s="1870" customFormat="1">
      <c r="A182" s="184" t="s">
        <v>9368</v>
      </c>
      <c r="B182" s="1869">
        <v>13</v>
      </c>
      <c r="D182" s="184" t="s">
        <v>9401</v>
      </c>
      <c r="E182" s="1869">
        <v>17</v>
      </c>
    </row>
    <row r="183" spans="1:5" s="1870" customFormat="1">
      <c r="A183" s="184" t="s">
        <v>1177</v>
      </c>
      <c r="B183" s="1869" t="s">
        <v>1127</v>
      </c>
      <c r="D183" s="184" t="s">
        <v>1178</v>
      </c>
      <c r="E183" s="1869" t="s">
        <v>1179</v>
      </c>
    </row>
    <row r="184" spans="1:5" s="1870" customFormat="1">
      <c r="A184" s="197" t="s">
        <v>1180</v>
      </c>
      <c r="B184" s="1869">
        <v>24</v>
      </c>
      <c r="D184" s="184" t="s">
        <v>1181</v>
      </c>
      <c r="E184" s="1869" t="s">
        <v>1182</v>
      </c>
    </row>
    <row r="185" spans="1:5" s="1870" customFormat="1">
      <c r="A185" s="184" t="s">
        <v>1183</v>
      </c>
      <c r="B185" s="1869">
        <v>24</v>
      </c>
      <c r="D185" s="184" t="s">
        <v>1184</v>
      </c>
      <c r="E185" s="1869" t="s">
        <v>1185</v>
      </c>
    </row>
    <row r="186" spans="1:5" s="1870" customFormat="1">
      <c r="A186" s="184" t="s">
        <v>1186</v>
      </c>
      <c r="B186" s="1869">
        <v>26</v>
      </c>
      <c r="D186" s="184" t="s">
        <v>1187</v>
      </c>
      <c r="E186" s="1869" t="s">
        <v>1188</v>
      </c>
    </row>
    <row r="187" spans="1:5">
      <c r="A187" s="184" t="s">
        <v>7775</v>
      </c>
      <c r="B187" s="1869" t="s">
        <v>1189</v>
      </c>
      <c r="D187" s="752" t="s">
        <v>2754</v>
      </c>
      <c r="E187" s="1869" t="s">
        <v>1085</v>
      </c>
    </row>
    <row r="188" spans="1:5">
      <c r="A188" s="1872" t="s">
        <v>1190</v>
      </c>
      <c r="B188" s="1869" t="s">
        <v>1191</v>
      </c>
      <c r="D188" s="197" t="s">
        <v>1192</v>
      </c>
      <c r="E188" s="1869">
        <v>32</v>
      </c>
    </row>
    <row r="189" spans="1:5" s="1870" customFormat="1">
      <c r="A189" s="184" t="s">
        <v>1193</v>
      </c>
      <c r="B189" s="1869">
        <v>43</v>
      </c>
      <c r="D189" s="184" t="s">
        <v>1194</v>
      </c>
      <c r="E189" s="1869" t="s">
        <v>1195</v>
      </c>
    </row>
    <row r="190" spans="1:5" s="1870" customFormat="1">
      <c r="A190" s="184" t="s">
        <v>1196</v>
      </c>
      <c r="B190" s="1869">
        <v>37</v>
      </c>
      <c r="D190" s="184" t="s">
        <v>1197</v>
      </c>
      <c r="E190" s="1869" t="s">
        <v>1198</v>
      </c>
    </row>
    <row r="191" spans="1:5" s="1870" customFormat="1">
      <c r="A191" s="184" t="s">
        <v>1199</v>
      </c>
      <c r="B191" s="1869">
        <v>37</v>
      </c>
      <c r="D191" s="184" t="s">
        <v>9402</v>
      </c>
      <c r="E191" s="1869" t="s">
        <v>1200</v>
      </c>
    </row>
    <row r="192" spans="1:5" s="1870" customFormat="1">
      <c r="A192" s="184" t="s">
        <v>1201</v>
      </c>
      <c r="B192" s="1869">
        <v>37</v>
      </c>
      <c r="D192" s="184" t="s">
        <v>1202</v>
      </c>
      <c r="E192" s="1869">
        <v>17</v>
      </c>
    </row>
    <row r="193" spans="1:5" s="1870" customFormat="1">
      <c r="A193" s="184" t="s">
        <v>1203</v>
      </c>
      <c r="B193" s="1869" t="s">
        <v>1204</v>
      </c>
      <c r="D193" s="184" t="s">
        <v>1205</v>
      </c>
      <c r="E193" s="1869">
        <v>25</v>
      </c>
    </row>
    <row r="194" spans="1:5" s="1870" customFormat="1">
      <c r="A194" s="184" t="s">
        <v>1206</v>
      </c>
      <c r="B194" s="1869">
        <v>37</v>
      </c>
      <c r="D194" s="184" t="s">
        <v>1207</v>
      </c>
      <c r="E194" s="1869" t="s">
        <v>1208</v>
      </c>
    </row>
    <row r="195" spans="1:5" s="1870" customFormat="1">
      <c r="A195" s="184" t="s">
        <v>1209</v>
      </c>
      <c r="B195" s="1869">
        <v>37</v>
      </c>
      <c r="D195" s="184" t="s">
        <v>9403</v>
      </c>
      <c r="E195" s="1869">
        <v>17</v>
      </c>
    </row>
    <row r="196" spans="1:5" s="1870" customFormat="1">
      <c r="A196" s="184" t="s">
        <v>9398</v>
      </c>
      <c r="B196" s="1869">
        <v>18</v>
      </c>
      <c r="D196" s="1739" t="s">
        <v>7991</v>
      </c>
      <c r="E196" s="1869">
        <v>51</v>
      </c>
    </row>
    <row r="197" spans="1:5" s="1870" customFormat="1">
      <c r="A197" s="184" t="s">
        <v>1210</v>
      </c>
      <c r="B197" s="1869">
        <v>47</v>
      </c>
      <c r="D197" s="184" t="s">
        <v>1211</v>
      </c>
      <c r="E197" s="1869" t="s">
        <v>1071</v>
      </c>
    </row>
    <row r="198" spans="1:5" s="1870" customFormat="1">
      <c r="A198" s="184" t="s">
        <v>1212</v>
      </c>
      <c r="B198" s="1869">
        <v>47</v>
      </c>
      <c r="D198" s="184" t="s">
        <v>1213</v>
      </c>
      <c r="E198" s="1869" t="s">
        <v>1071</v>
      </c>
    </row>
    <row r="199" spans="1:5" s="1870" customFormat="1">
      <c r="A199" s="184" t="s">
        <v>1214</v>
      </c>
      <c r="B199" s="1869">
        <v>47</v>
      </c>
      <c r="D199" s="184" t="s">
        <v>1215</v>
      </c>
      <c r="E199" s="1869" t="s">
        <v>1071</v>
      </c>
    </row>
    <row r="200" spans="1:5" s="1870" customFormat="1">
      <c r="A200" s="184" t="s">
        <v>1216</v>
      </c>
      <c r="B200" s="1869">
        <v>47</v>
      </c>
      <c r="D200" s="184" t="s">
        <v>1217</v>
      </c>
      <c r="E200" s="1869" t="s">
        <v>1071</v>
      </c>
    </row>
    <row r="201" spans="1:5" s="1870" customFormat="1">
      <c r="A201" s="184" t="s">
        <v>1218</v>
      </c>
      <c r="B201" s="1869">
        <v>47</v>
      </c>
      <c r="D201" s="184" t="s">
        <v>9404</v>
      </c>
      <c r="E201" s="1869" t="s">
        <v>1219</v>
      </c>
    </row>
    <row r="202" spans="1:5" s="1870" customFormat="1">
      <c r="A202" s="184" t="s">
        <v>1220</v>
      </c>
      <c r="B202" s="1869">
        <v>16</v>
      </c>
      <c r="D202" s="184" t="s">
        <v>1221</v>
      </c>
      <c r="E202" s="1869" t="s">
        <v>1127</v>
      </c>
    </row>
    <row r="203" spans="1:5" s="1870" customFormat="1">
      <c r="A203" s="184" t="s">
        <v>9667</v>
      </c>
      <c r="B203" s="1869">
        <v>47</v>
      </c>
      <c r="D203" s="184" t="s">
        <v>9405</v>
      </c>
      <c r="E203" s="1869" t="s">
        <v>1222</v>
      </c>
    </row>
    <row r="204" spans="1:5" s="1870" customFormat="1">
      <c r="A204" s="184" t="s">
        <v>9668</v>
      </c>
      <c r="B204" s="1869">
        <v>47</v>
      </c>
      <c r="D204" s="1872" t="s">
        <v>8651</v>
      </c>
      <c r="E204" s="1869">
        <v>50</v>
      </c>
    </row>
    <row r="205" spans="1:5" s="1870" customFormat="1">
      <c r="A205" s="184" t="s">
        <v>1223</v>
      </c>
      <c r="B205" s="1869">
        <v>47</v>
      </c>
      <c r="D205" s="1872" t="s">
        <v>6410</v>
      </c>
      <c r="E205" s="1869">
        <v>50</v>
      </c>
    </row>
    <row r="206" spans="1:5" s="1870" customFormat="1">
      <c r="A206" s="184" t="s">
        <v>1224</v>
      </c>
      <c r="B206" s="1869">
        <v>47</v>
      </c>
      <c r="D206" s="184" t="s">
        <v>1225</v>
      </c>
      <c r="E206" s="1869" t="s">
        <v>1198</v>
      </c>
    </row>
    <row r="207" spans="1:5" s="1870" customFormat="1" ht="25.5">
      <c r="A207" s="197" t="s">
        <v>1226</v>
      </c>
      <c r="B207" s="1876">
        <v>16</v>
      </c>
      <c r="D207" s="184" t="s">
        <v>9369</v>
      </c>
      <c r="E207" s="1877" t="s">
        <v>1227</v>
      </c>
    </row>
    <row r="208" spans="1:5" s="1870" customFormat="1">
      <c r="A208" s="184" t="s">
        <v>1228</v>
      </c>
      <c r="B208" s="1869">
        <v>23</v>
      </c>
      <c r="D208" s="1879" t="s">
        <v>1229</v>
      </c>
      <c r="E208" s="1869">
        <v>77</v>
      </c>
    </row>
    <row r="209" spans="1:5" s="1870" customFormat="1">
      <c r="A209" s="184" t="s">
        <v>1228</v>
      </c>
      <c r="B209" s="1869">
        <v>47</v>
      </c>
      <c r="D209" s="184" t="s">
        <v>9669</v>
      </c>
      <c r="E209" s="1869">
        <v>23</v>
      </c>
    </row>
    <row r="210" spans="1:5" s="1870" customFormat="1">
      <c r="A210" s="184" t="s">
        <v>1230</v>
      </c>
      <c r="B210" s="1869">
        <v>23</v>
      </c>
      <c r="D210" s="184" t="s">
        <v>9671</v>
      </c>
      <c r="E210" s="1869">
        <v>24</v>
      </c>
    </row>
    <row r="211" spans="1:5">
      <c r="A211" s="1875" t="s">
        <v>9535</v>
      </c>
      <c r="B211" s="1869">
        <v>60</v>
      </c>
      <c r="D211" s="184" t="s">
        <v>1231</v>
      </c>
      <c r="E211" s="1869" t="s">
        <v>1232</v>
      </c>
    </row>
    <row r="212" spans="1:5">
      <c r="A212" s="1872" t="s">
        <v>8325</v>
      </c>
      <c r="B212" s="1869">
        <v>52</v>
      </c>
      <c r="D212" s="184" t="s">
        <v>3096</v>
      </c>
      <c r="E212" s="1869" t="s">
        <v>1232</v>
      </c>
    </row>
    <row r="213" spans="1:5" s="1870" customFormat="1">
      <c r="A213" s="184" t="s">
        <v>3097</v>
      </c>
      <c r="B213" s="1869">
        <v>46</v>
      </c>
      <c r="D213" s="184" t="s">
        <v>3098</v>
      </c>
      <c r="E213" s="1869">
        <v>12</v>
      </c>
    </row>
    <row r="214" spans="1:5" s="1870" customFormat="1">
      <c r="A214" s="155"/>
      <c r="B214" s="1859"/>
      <c r="D214" s="184" t="s">
        <v>9406</v>
      </c>
      <c r="E214" s="1869">
        <v>19</v>
      </c>
    </row>
    <row r="215" spans="1:5" s="1870" customFormat="1">
      <c r="A215" s="1867" t="s">
        <v>3099</v>
      </c>
      <c r="B215" s="1868"/>
      <c r="D215" s="184" t="s">
        <v>3100</v>
      </c>
      <c r="E215" s="1869">
        <v>43</v>
      </c>
    </row>
    <row r="216" spans="1:5" s="1870" customFormat="1">
      <c r="A216" s="184" t="s">
        <v>3101</v>
      </c>
      <c r="B216" s="1869">
        <v>13</v>
      </c>
      <c r="D216" s="184" t="s">
        <v>3102</v>
      </c>
      <c r="E216" s="1869">
        <v>43</v>
      </c>
    </row>
    <row r="217" spans="1:5" s="1870" customFormat="1">
      <c r="A217" s="184" t="s">
        <v>3103</v>
      </c>
      <c r="B217" s="1869">
        <v>13</v>
      </c>
      <c r="D217" s="184" t="s">
        <v>3104</v>
      </c>
      <c r="E217" s="1869">
        <v>43</v>
      </c>
    </row>
    <row r="218" spans="1:5" s="1870" customFormat="1">
      <c r="A218" s="184" t="s">
        <v>3105</v>
      </c>
      <c r="B218" s="1869">
        <v>26</v>
      </c>
      <c r="D218" s="184" t="s">
        <v>9672</v>
      </c>
      <c r="E218" s="1869" t="s">
        <v>1059</v>
      </c>
    </row>
    <row r="219" spans="1:5" s="1870" customFormat="1">
      <c r="A219" s="184" t="s">
        <v>3106</v>
      </c>
      <c r="B219" s="1869">
        <v>14</v>
      </c>
    </row>
    <row r="220" spans="1:5" ht="25.5">
      <c r="A220" s="752" t="s">
        <v>717</v>
      </c>
      <c r="B220" s="1869" t="s">
        <v>1085</v>
      </c>
      <c r="D220" s="1867" t="s">
        <v>3107</v>
      </c>
      <c r="E220" s="1868"/>
    </row>
    <row r="221" spans="1:5">
      <c r="A221" s="184" t="s">
        <v>5552</v>
      </c>
      <c r="B221" s="1869" t="s">
        <v>1079</v>
      </c>
      <c r="D221" s="1880" t="s">
        <v>666</v>
      </c>
      <c r="E221" s="1869" t="s">
        <v>3108</v>
      </c>
    </row>
    <row r="222" spans="1:5" s="1870" customFormat="1">
      <c r="A222" s="184" t="s">
        <v>9399</v>
      </c>
      <c r="B222" s="1869">
        <v>17</v>
      </c>
      <c r="D222" s="184" t="s">
        <v>9371</v>
      </c>
      <c r="E222" s="1869">
        <v>13</v>
      </c>
    </row>
    <row r="223" spans="1:5" s="1870" customFormat="1">
      <c r="A223" s="184" t="s">
        <v>3109</v>
      </c>
      <c r="B223" s="1869">
        <v>17</v>
      </c>
      <c r="D223" s="184" t="s">
        <v>9294</v>
      </c>
      <c r="E223" s="1869" t="s">
        <v>1159</v>
      </c>
    </row>
    <row r="224" spans="1:5" s="1870" customFormat="1">
      <c r="A224" s="184" t="s">
        <v>9400</v>
      </c>
      <c r="B224" s="1869">
        <v>17</v>
      </c>
      <c r="D224" s="184" t="s">
        <v>3110</v>
      </c>
      <c r="E224" s="1869">
        <v>38</v>
      </c>
    </row>
    <row r="225" spans="1:5">
      <c r="A225" s="1873" t="s">
        <v>3111</v>
      </c>
      <c r="B225" s="1869" t="s">
        <v>3112</v>
      </c>
      <c r="D225" s="184" t="s">
        <v>3113</v>
      </c>
      <c r="E225" s="1869">
        <v>16</v>
      </c>
    </row>
    <row r="226" spans="1:5" s="1870" customFormat="1">
      <c r="A226" s="184" t="s">
        <v>4900</v>
      </c>
      <c r="B226" s="1869">
        <v>23</v>
      </c>
      <c r="D226" s="184" t="s">
        <v>3114</v>
      </c>
      <c r="E226" s="1869">
        <v>31</v>
      </c>
    </row>
    <row r="227" spans="1:5" s="1870" customFormat="1">
      <c r="A227" s="184" t="s">
        <v>3115</v>
      </c>
      <c r="B227" s="1869">
        <v>23</v>
      </c>
      <c r="D227" s="184" t="s">
        <v>3116</v>
      </c>
      <c r="E227" s="1869">
        <v>12</v>
      </c>
    </row>
    <row r="228" spans="1:5">
      <c r="A228" s="1739" t="s">
        <v>3117</v>
      </c>
      <c r="B228" s="1869" t="s">
        <v>3118</v>
      </c>
      <c r="D228" s="197" t="s">
        <v>3119</v>
      </c>
      <c r="E228" s="1869" t="s">
        <v>3120</v>
      </c>
    </row>
    <row r="229" spans="1:5">
      <c r="A229" s="1872" t="s">
        <v>3121</v>
      </c>
      <c r="B229" s="1869">
        <v>50</v>
      </c>
      <c r="D229" s="184" t="s">
        <v>3122</v>
      </c>
      <c r="E229" s="1869">
        <v>39</v>
      </c>
    </row>
    <row r="230" spans="1:5" s="1870" customFormat="1">
      <c r="A230" s="184" t="s">
        <v>3123</v>
      </c>
      <c r="B230" s="1869">
        <v>38</v>
      </c>
      <c r="D230" s="184" t="s">
        <v>3124</v>
      </c>
      <c r="E230" s="1869">
        <v>39</v>
      </c>
    </row>
    <row r="231" spans="1:5">
      <c r="A231" s="184" t="s">
        <v>733</v>
      </c>
      <c r="B231" s="1869">
        <v>73</v>
      </c>
      <c r="D231" s="184" t="s">
        <v>3125</v>
      </c>
      <c r="E231" s="1869">
        <v>27</v>
      </c>
    </row>
    <row r="232" spans="1:5">
      <c r="A232" s="1881" t="s">
        <v>3014</v>
      </c>
      <c r="B232" s="1869">
        <v>60</v>
      </c>
      <c r="D232" s="184" t="s">
        <v>3126</v>
      </c>
      <c r="E232" s="1869">
        <v>45</v>
      </c>
    </row>
    <row r="233" spans="1:5" s="1870" customFormat="1">
      <c r="A233" s="184" t="s">
        <v>3127</v>
      </c>
      <c r="B233" s="1869">
        <v>45</v>
      </c>
      <c r="D233" s="184" t="s">
        <v>3604</v>
      </c>
      <c r="E233" s="1869">
        <v>53</v>
      </c>
    </row>
    <row r="234" spans="1:5">
      <c r="A234" s="184" t="s">
        <v>740</v>
      </c>
      <c r="B234" s="1869">
        <v>73</v>
      </c>
      <c r="D234" s="201" t="s">
        <v>9106</v>
      </c>
      <c r="E234" s="1869" t="s">
        <v>3128</v>
      </c>
    </row>
    <row r="235" spans="1:5" s="1870" customFormat="1">
      <c r="A235" s="184" t="s">
        <v>9636</v>
      </c>
      <c r="B235" s="1869" t="s">
        <v>3129</v>
      </c>
      <c r="D235" s="184" t="s">
        <v>9110</v>
      </c>
      <c r="E235" s="1869" t="s">
        <v>1099</v>
      </c>
    </row>
    <row r="236" spans="1:5" s="1870" customFormat="1">
      <c r="A236" s="184" t="s">
        <v>3130</v>
      </c>
      <c r="B236" s="1869">
        <v>34</v>
      </c>
      <c r="D236" s="184" t="s">
        <v>3131</v>
      </c>
      <c r="E236" s="1869">
        <v>32</v>
      </c>
    </row>
    <row r="237" spans="1:5" s="1870" customFormat="1">
      <c r="A237" s="184" t="s">
        <v>9069</v>
      </c>
      <c r="B237" s="1869" t="s">
        <v>3132</v>
      </c>
      <c r="D237" s="184" t="s">
        <v>3133</v>
      </c>
      <c r="E237" s="1869">
        <v>32</v>
      </c>
    </row>
    <row r="238" spans="1:5" s="1870" customFormat="1">
      <c r="D238" s="184" t="s">
        <v>3134</v>
      </c>
      <c r="E238" s="1869">
        <v>32</v>
      </c>
    </row>
    <row r="239" spans="1:5" s="1870" customFormat="1">
      <c r="A239" s="1867" t="s">
        <v>3135</v>
      </c>
      <c r="B239" s="1868"/>
      <c r="D239" s="184" t="s">
        <v>3136</v>
      </c>
      <c r="E239" s="1869">
        <v>32</v>
      </c>
    </row>
    <row r="240" spans="1:5">
      <c r="A240" s="184" t="s">
        <v>796</v>
      </c>
      <c r="B240" s="1869" t="s">
        <v>3137</v>
      </c>
      <c r="D240" s="184" t="s">
        <v>3619</v>
      </c>
      <c r="E240" s="1869" t="s">
        <v>3138</v>
      </c>
    </row>
    <row r="241" spans="1:5" s="1870" customFormat="1">
      <c r="A241" s="184" t="s">
        <v>3139</v>
      </c>
      <c r="B241" s="1869">
        <v>19</v>
      </c>
      <c r="D241" s="184" t="s">
        <v>9708</v>
      </c>
      <c r="E241" s="1869">
        <v>32</v>
      </c>
    </row>
    <row r="242" spans="1:5" s="1870" customFormat="1">
      <c r="A242" s="184" t="s">
        <v>3140</v>
      </c>
      <c r="B242" s="1869" t="s">
        <v>3141</v>
      </c>
      <c r="D242" s="184" t="s">
        <v>3142</v>
      </c>
      <c r="E242" s="1869">
        <v>32</v>
      </c>
    </row>
    <row r="243" spans="1:5" s="1870" customFormat="1">
      <c r="A243" s="184" t="s">
        <v>3143</v>
      </c>
      <c r="B243" s="1869">
        <v>34</v>
      </c>
      <c r="D243" s="184" t="s">
        <v>3627</v>
      </c>
      <c r="E243" s="1869" t="s">
        <v>3138</v>
      </c>
    </row>
    <row r="244" spans="1:5" s="1870" customFormat="1">
      <c r="A244" s="184" t="s">
        <v>3144</v>
      </c>
      <c r="B244" s="1869">
        <v>27</v>
      </c>
      <c r="D244" s="184" t="s">
        <v>3145</v>
      </c>
      <c r="E244" s="1869">
        <v>34</v>
      </c>
    </row>
    <row r="245" spans="1:5" s="1870" customFormat="1">
      <c r="A245" s="184" t="s">
        <v>3146</v>
      </c>
      <c r="B245" s="1869">
        <v>27</v>
      </c>
      <c r="D245" s="184" t="s">
        <v>9005</v>
      </c>
      <c r="E245" s="1869" t="s">
        <v>3147</v>
      </c>
    </row>
    <row r="246" spans="1:5" s="1870" customFormat="1">
      <c r="A246" s="184" t="s">
        <v>3148</v>
      </c>
      <c r="B246" s="1869">
        <v>27</v>
      </c>
      <c r="D246" s="184" t="s">
        <v>3149</v>
      </c>
      <c r="E246" s="1869">
        <v>34</v>
      </c>
    </row>
    <row r="247" spans="1:5" s="1870" customFormat="1">
      <c r="A247" s="184" t="s">
        <v>9268</v>
      </c>
      <c r="B247" s="1869">
        <v>37</v>
      </c>
      <c r="D247" s="184" t="s">
        <v>3150</v>
      </c>
      <c r="E247" s="1869">
        <v>34</v>
      </c>
    </row>
    <row r="248" spans="1:5" s="1870" customFormat="1" ht="25.5">
      <c r="A248" s="201" t="s">
        <v>3151</v>
      </c>
      <c r="B248" s="1876">
        <v>34</v>
      </c>
      <c r="D248" s="184" t="s">
        <v>9009</v>
      </c>
      <c r="E248" s="1876">
        <v>34</v>
      </c>
    </row>
    <row r="249" spans="1:5" s="1870" customFormat="1">
      <c r="A249" s="184" t="s">
        <v>3152</v>
      </c>
      <c r="B249" s="1869">
        <v>21</v>
      </c>
      <c r="D249" s="184" t="s">
        <v>9093</v>
      </c>
      <c r="E249" s="1869" t="s">
        <v>3153</v>
      </c>
    </row>
    <row r="250" spans="1:5" s="1870" customFormat="1">
      <c r="A250" s="184" t="s">
        <v>9637</v>
      </c>
      <c r="B250" s="1869" t="s">
        <v>3154</v>
      </c>
      <c r="D250" s="184" t="s">
        <v>3155</v>
      </c>
      <c r="E250" s="1869">
        <v>35</v>
      </c>
    </row>
    <row r="251" spans="1:5" s="1870" customFormat="1">
      <c r="A251" s="184" t="s">
        <v>9638</v>
      </c>
      <c r="B251" s="1869" t="s">
        <v>3154</v>
      </c>
      <c r="D251" s="184" t="s">
        <v>9096</v>
      </c>
      <c r="E251" s="1869">
        <v>35</v>
      </c>
    </row>
    <row r="252" spans="1:5" s="1870" customFormat="1">
      <c r="A252" s="184" t="s">
        <v>3156</v>
      </c>
      <c r="B252" s="1869" t="s">
        <v>3154</v>
      </c>
      <c r="D252" s="184" t="s">
        <v>3157</v>
      </c>
      <c r="E252" s="1869">
        <v>35</v>
      </c>
    </row>
    <row r="253" spans="1:5" s="1870" customFormat="1">
      <c r="A253" s="184" t="s">
        <v>3158</v>
      </c>
      <c r="B253" s="1869">
        <v>43</v>
      </c>
      <c r="D253" s="184" t="s">
        <v>3159</v>
      </c>
      <c r="E253" s="1869">
        <v>35</v>
      </c>
    </row>
    <row r="254" spans="1:5" s="1870" customFormat="1">
      <c r="A254" s="184" t="s">
        <v>3160</v>
      </c>
      <c r="B254" s="1869">
        <v>32</v>
      </c>
      <c r="D254" s="184" t="s">
        <v>3161</v>
      </c>
      <c r="E254" s="1869">
        <v>35</v>
      </c>
    </row>
    <row r="255" spans="1:5" s="1870" customFormat="1">
      <c r="A255" s="184" t="s">
        <v>3162</v>
      </c>
      <c r="B255" s="1869" t="s">
        <v>1200</v>
      </c>
      <c r="D255" s="184" t="s">
        <v>9097</v>
      </c>
      <c r="E255" s="1869">
        <v>35</v>
      </c>
    </row>
    <row r="256" spans="1:5" s="1870" customFormat="1">
      <c r="A256" s="184" t="s">
        <v>3163</v>
      </c>
      <c r="B256" s="1869">
        <v>34</v>
      </c>
      <c r="D256" s="184" t="s">
        <v>3164</v>
      </c>
      <c r="E256" s="1869" t="s">
        <v>3165</v>
      </c>
    </row>
    <row r="257" spans="1:5" s="1870" customFormat="1">
      <c r="A257" s="184" t="s">
        <v>3166</v>
      </c>
      <c r="B257" s="1869">
        <v>34</v>
      </c>
      <c r="D257" s="184" t="s">
        <v>3167</v>
      </c>
      <c r="E257" s="1869">
        <v>35</v>
      </c>
    </row>
    <row r="258" spans="1:5" s="1870" customFormat="1">
      <c r="A258" s="184" t="s">
        <v>3168</v>
      </c>
      <c r="B258" s="1869" t="s">
        <v>3169</v>
      </c>
      <c r="D258" s="184" t="s">
        <v>3170</v>
      </c>
      <c r="E258" s="1869">
        <v>35</v>
      </c>
    </row>
    <row r="259" spans="1:5" s="1870" customFormat="1">
      <c r="A259" s="184" t="s">
        <v>3171</v>
      </c>
      <c r="B259" s="1869" t="s">
        <v>3172</v>
      </c>
      <c r="D259" s="184" t="s">
        <v>3173</v>
      </c>
      <c r="E259" s="1869">
        <v>35</v>
      </c>
    </row>
    <row r="260" spans="1:5" s="1870" customFormat="1">
      <c r="A260" s="184" t="s">
        <v>3174</v>
      </c>
      <c r="B260" s="1869" t="s">
        <v>3172</v>
      </c>
      <c r="D260" s="184" t="s">
        <v>9014</v>
      </c>
      <c r="E260" s="1869">
        <v>35</v>
      </c>
    </row>
    <row r="261" spans="1:5" s="1870" customFormat="1">
      <c r="A261" s="201" t="s">
        <v>3175</v>
      </c>
      <c r="B261" s="1869" t="s">
        <v>1047</v>
      </c>
      <c r="D261" s="184" t="s">
        <v>9081</v>
      </c>
      <c r="E261" s="1869">
        <v>34</v>
      </c>
    </row>
    <row r="262" spans="1:5" s="1870" customFormat="1">
      <c r="A262" s="184" t="s">
        <v>3176</v>
      </c>
      <c r="B262" s="1869">
        <v>43</v>
      </c>
      <c r="D262" s="184" t="s">
        <v>3177</v>
      </c>
      <c r="E262" s="1869" t="s">
        <v>3169</v>
      </c>
    </row>
    <row r="263" spans="1:5" s="1870" customFormat="1">
      <c r="A263" s="184" t="s">
        <v>3178</v>
      </c>
      <c r="B263" s="1869">
        <v>43</v>
      </c>
      <c r="D263" s="184" t="s">
        <v>3179</v>
      </c>
      <c r="E263" s="1869">
        <v>34</v>
      </c>
    </row>
    <row r="264" spans="1:5" s="1870" customFormat="1">
      <c r="A264" s="184" t="s">
        <v>3180</v>
      </c>
      <c r="B264" s="1869">
        <v>43</v>
      </c>
      <c r="D264" s="197" t="s">
        <v>3181</v>
      </c>
      <c r="E264" s="1869" t="s">
        <v>3182</v>
      </c>
    </row>
    <row r="265" spans="1:5" s="1870" customFormat="1">
      <c r="A265" s="184" t="s">
        <v>3183</v>
      </c>
      <c r="B265" s="1869">
        <v>23</v>
      </c>
      <c r="D265" s="197" t="s">
        <v>3184</v>
      </c>
      <c r="E265" s="1869" t="s">
        <v>3182</v>
      </c>
    </row>
    <row r="266" spans="1:5">
      <c r="A266" s="184" t="s">
        <v>9295</v>
      </c>
      <c r="B266" s="1869" t="s">
        <v>3185</v>
      </c>
      <c r="D266" s="184" t="s">
        <v>3186</v>
      </c>
      <c r="E266" s="1869">
        <v>35</v>
      </c>
    </row>
    <row r="267" spans="1:5" s="1870" customFormat="1">
      <c r="A267" s="197" t="s">
        <v>3187</v>
      </c>
      <c r="B267" s="1869">
        <v>12</v>
      </c>
      <c r="D267" s="184" t="s">
        <v>3188</v>
      </c>
      <c r="E267" s="1869">
        <v>34</v>
      </c>
    </row>
    <row r="268" spans="1:5" s="1870" customFormat="1">
      <c r="A268" s="184" t="s">
        <v>3189</v>
      </c>
      <c r="B268" s="1869">
        <v>12</v>
      </c>
      <c r="D268" s="184" t="s">
        <v>9082</v>
      </c>
      <c r="E268" s="1869">
        <v>34</v>
      </c>
    </row>
    <row r="269" spans="1:5" s="1870" customFormat="1">
      <c r="A269" s="184" t="s">
        <v>9298</v>
      </c>
      <c r="B269" s="1869">
        <v>12</v>
      </c>
      <c r="D269" s="184" t="s">
        <v>3190</v>
      </c>
      <c r="E269" s="1869">
        <v>34</v>
      </c>
    </row>
    <row r="270" spans="1:5" s="1870" customFormat="1">
      <c r="A270" s="184" t="s">
        <v>9301</v>
      </c>
      <c r="B270" s="1869">
        <v>13</v>
      </c>
      <c r="D270" s="184" t="s">
        <v>9085</v>
      </c>
      <c r="E270" s="1869">
        <v>34</v>
      </c>
    </row>
    <row r="271" spans="1:5" s="1870" customFormat="1">
      <c r="A271" s="184" t="s">
        <v>3191</v>
      </c>
      <c r="B271" s="1869">
        <v>12</v>
      </c>
      <c r="D271" s="184" t="s">
        <v>9086</v>
      </c>
      <c r="E271" s="1869" t="s">
        <v>3147</v>
      </c>
    </row>
    <row r="272" spans="1:5">
      <c r="A272" s="1872" t="s">
        <v>8367</v>
      </c>
      <c r="B272" s="1869">
        <v>52</v>
      </c>
      <c r="D272" s="184" t="s">
        <v>3192</v>
      </c>
      <c r="E272" s="1869">
        <v>34</v>
      </c>
    </row>
    <row r="273" spans="1:5" s="1870" customFormat="1">
      <c r="A273" s="184" t="s">
        <v>3193</v>
      </c>
      <c r="B273" s="1869">
        <v>46</v>
      </c>
      <c r="D273" s="184" t="s">
        <v>3194</v>
      </c>
      <c r="E273" s="1869">
        <v>34</v>
      </c>
    </row>
    <row r="274" spans="1:5" s="1870" customFormat="1">
      <c r="A274" s="184" t="s">
        <v>3195</v>
      </c>
      <c r="B274" s="1869">
        <v>43</v>
      </c>
      <c r="D274" s="184" t="s">
        <v>9089</v>
      </c>
      <c r="E274" s="1869">
        <v>34</v>
      </c>
    </row>
    <row r="275" spans="1:5" s="1870" customFormat="1">
      <c r="A275" s="155"/>
      <c r="B275" s="1859"/>
      <c r="D275" s="184" t="s">
        <v>9090</v>
      </c>
      <c r="E275" s="1869" t="s">
        <v>3153</v>
      </c>
    </row>
    <row r="276" spans="1:5" s="1870" customFormat="1">
      <c r="A276" s="1867" t="s">
        <v>3196</v>
      </c>
      <c r="B276" s="1868"/>
      <c r="D276" s="184" t="s">
        <v>9090</v>
      </c>
      <c r="E276" s="1869">
        <v>39</v>
      </c>
    </row>
    <row r="277" spans="1:5" s="1870" customFormat="1">
      <c r="A277" s="184" t="s">
        <v>1678</v>
      </c>
      <c r="B277" s="1869">
        <v>45</v>
      </c>
      <c r="D277" s="1875" t="s">
        <v>3197</v>
      </c>
      <c r="E277" s="1869">
        <v>59</v>
      </c>
    </row>
    <row r="278" spans="1:5" s="1870" customFormat="1">
      <c r="A278" s="155"/>
      <c r="B278" s="1859"/>
      <c r="D278" s="184" t="s">
        <v>5603</v>
      </c>
      <c r="E278" s="1869" t="s">
        <v>3198</v>
      </c>
    </row>
    <row r="279" spans="1:5" s="1870" customFormat="1">
      <c r="A279" s="1867" t="s">
        <v>3199</v>
      </c>
      <c r="B279" s="1868"/>
      <c r="D279" s="201" t="s">
        <v>3200</v>
      </c>
      <c r="E279" s="1869" t="s">
        <v>3198</v>
      </c>
    </row>
    <row r="280" spans="1:5">
      <c r="A280" s="1872" t="s">
        <v>8378</v>
      </c>
      <c r="B280" s="1869">
        <v>52</v>
      </c>
      <c r="D280" s="184" t="s">
        <v>8709</v>
      </c>
      <c r="E280" s="1869">
        <v>48</v>
      </c>
    </row>
    <row r="281" spans="1:5">
      <c r="A281" s="1872" t="s">
        <v>8388</v>
      </c>
      <c r="B281" s="1869">
        <v>52</v>
      </c>
      <c r="D281" s="184" t="s">
        <v>3201</v>
      </c>
      <c r="E281" s="1869" t="s">
        <v>1208</v>
      </c>
    </row>
    <row r="282" spans="1:5">
      <c r="A282" s="635"/>
      <c r="D282" s="184" t="s">
        <v>3202</v>
      </c>
      <c r="E282" s="1869" t="s">
        <v>3203</v>
      </c>
    </row>
    <row r="283" spans="1:5">
      <c r="A283" s="1867" t="s">
        <v>3204</v>
      </c>
      <c r="B283" s="1868"/>
      <c r="D283" s="184" t="s">
        <v>3205</v>
      </c>
      <c r="E283" s="1869">
        <v>23</v>
      </c>
    </row>
    <row r="284" spans="1:5" s="1870" customFormat="1">
      <c r="A284" s="184" t="s">
        <v>3206</v>
      </c>
      <c r="B284" s="1869">
        <v>31</v>
      </c>
      <c r="D284" s="197" t="s">
        <v>3207</v>
      </c>
      <c r="E284" s="1869" t="s">
        <v>3208</v>
      </c>
    </row>
    <row r="285" spans="1:5">
      <c r="A285" s="1872" t="s">
        <v>604</v>
      </c>
      <c r="B285" s="1869" t="s">
        <v>1085</v>
      </c>
      <c r="D285" s="184" t="s">
        <v>9407</v>
      </c>
      <c r="E285" s="1869">
        <v>18</v>
      </c>
    </row>
    <row r="286" spans="1:5">
      <c r="A286" s="1872" t="s">
        <v>9208</v>
      </c>
      <c r="B286" s="1869" t="s">
        <v>1085</v>
      </c>
      <c r="D286" s="184" t="s">
        <v>9408</v>
      </c>
      <c r="E286" s="1869">
        <v>18</v>
      </c>
    </row>
    <row r="287" spans="1:5" s="1870" customFormat="1">
      <c r="A287" s="184" t="s">
        <v>3209</v>
      </c>
      <c r="B287" s="1869" t="s">
        <v>3210</v>
      </c>
      <c r="D287" s="184" t="s">
        <v>9409</v>
      </c>
      <c r="E287" s="1869">
        <v>18</v>
      </c>
    </row>
    <row r="288" spans="1:5" s="1870" customFormat="1">
      <c r="A288" s="155"/>
      <c r="B288" s="1859"/>
      <c r="D288" s="184" t="s">
        <v>6904</v>
      </c>
      <c r="E288" s="1869" t="s">
        <v>3211</v>
      </c>
    </row>
    <row r="289" spans="1:5" s="1870" customFormat="1">
      <c r="A289" s="1867" t="s">
        <v>3212</v>
      </c>
      <c r="B289" s="1868"/>
      <c r="D289" s="184" t="s">
        <v>3213</v>
      </c>
      <c r="E289" s="1869" t="s">
        <v>3211</v>
      </c>
    </row>
    <row r="290" spans="1:5">
      <c r="A290" s="184" t="s">
        <v>3598</v>
      </c>
      <c r="B290" s="1869" t="s">
        <v>3138</v>
      </c>
      <c r="D290" s="184" t="s">
        <v>3214</v>
      </c>
      <c r="E290" s="1869" t="s">
        <v>1159</v>
      </c>
    </row>
    <row r="291" spans="1:5">
      <c r="A291" s="184" t="s">
        <v>3215</v>
      </c>
      <c r="B291" s="1869">
        <v>24</v>
      </c>
      <c r="D291" s="115" t="s">
        <v>3216</v>
      </c>
      <c r="E291" s="1869">
        <v>27</v>
      </c>
    </row>
    <row r="292" spans="1:5">
      <c r="A292" s="184" t="s">
        <v>9029</v>
      </c>
      <c r="B292" s="1869">
        <v>35</v>
      </c>
      <c r="D292" s="184" t="s">
        <v>3217</v>
      </c>
      <c r="E292" s="1869" t="s">
        <v>3218</v>
      </c>
    </row>
    <row r="293" spans="1:5">
      <c r="A293" s="184" t="s">
        <v>9269</v>
      </c>
      <c r="B293" s="1869">
        <v>35</v>
      </c>
      <c r="D293" s="197" t="s">
        <v>3219</v>
      </c>
      <c r="E293" s="1869">
        <v>31</v>
      </c>
    </row>
    <row r="294" spans="1:5" s="1870" customFormat="1">
      <c r="A294" s="184" t="s">
        <v>9270</v>
      </c>
      <c r="B294" s="1869">
        <v>35</v>
      </c>
      <c r="D294" s="184" t="s">
        <v>9099</v>
      </c>
      <c r="E294" s="1869">
        <v>31</v>
      </c>
    </row>
    <row r="295" spans="1:5" s="1870" customFormat="1">
      <c r="A295" s="184" t="s">
        <v>3220</v>
      </c>
      <c r="B295" s="1869">
        <v>35</v>
      </c>
      <c r="D295" s="197" t="s">
        <v>3221</v>
      </c>
      <c r="E295" s="1869">
        <v>31</v>
      </c>
    </row>
    <row r="296" spans="1:5" s="1870" customFormat="1">
      <c r="A296" s="184" t="s">
        <v>3222</v>
      </c>
      <c r="B296" s="1869">
        <v>35</v>
      </c>
      <c r="D296" s="184" t="s">
        <v>9100</v>
      </c>
      <c r="E296" s="1869">
        <v>31</v>
      </c>
    </row>
    <row r="297" spans="1:5" s="1870" customFormat="1">
      <c r="A297" s="184" t="s">
        <v>3223</v>
      </c>
      <c r="B297" s="1869">
        <v>35</v>
      </c>
      <c r="D297" s="184" t="s">
        <v>9101</v>
      </c>
      <c r="E297" s="1869">
        <v>31</v>
      </c>
    </row>
    <row r="298" spans="1:5">
      <c r="A298" s="1860"/>
      <c r="B298" s="1860"/>
      <c r="D298" s="184" t="s">
        <v>3633</v>
      </c>
      <c r="E298" s="1869">
        <v>53</v>
      </c>
    </row>
    <row r="299" spans="1:5" s="1870" customFormat="1">
      <c r="A299" s="1867" t="s">
        <v>3224</v>
      </c>
      <c r="B299" s="1868"/>
      <c r="D299" s="184" t="s">
        <v>3637</v>
      </c>
      <c r="E299" s="1869" t="s">
        <v>1079</v>
      </c>
    </row>
    <row r="300" spans="1:5" s="1870" customFormat="1">
      <c r="A300" s="184" t="s">
        <v>3225</v>
      </c>
      <c r="B300" s="1869">
        <v>37</v>
      </c>
      <c r="D300" s="184" t="s">
        <v>3641</v>
      </c>
      <c r="E300" s="1869" t="s">
        <v>1079</v>
      </c>
    </row>
    <row r="301" spans="1:5" s="1870" customFormat="1">
      <c r="A301" s="184" t="s">
        <v>3226</v>
      </c>
      <c r="B301" s="1869">
        <v>37</v>
      </c>
      <c r="D301" s="184" t="s">
        <v>3227</v>
      </c>
      <c r="E301" s="1869">
        <v>31</v>
      </c>
    </row>
    <row r="302" spans="1:5" s="1870" customFormat="1">
      <c r="A302" s="184" t="s">
        <v>3228</v>
      </c>
      <c r="B302" s="1869">
        <v>49</v>
      </c>
      <c r="D302" s="184" t="s">
        <v>3229</v>
      </c>
      <c r="E302" s="1869">
        <v>31</v>
      </c>
    </row>
    <row r="303" spans="1:5" s="1870" customFormat="1">
      <c r="A303" s="184" t="s">
        <v>3230</v>
      </c>
      <c r="B303" s="1869">
        <v>17</v>
      </c>
      <c r="D303" s="197" t="s">
        <v>3231</v>
      </c>
      <c r="E303" s="1869">
        <v>13</v>
      </c>
    </row>
    <row r="304" spans="1:5">
      <c r="A304" s="1881" t="s">
        <v>3232</v>
      </c>
      <c r="B304" s="1869">
        <v>60</v>
      </c>
      <c r="D304" s="1739" t="s">
        <v>8251</v>
      </c>
      <c r="E304" s="1869" t="s">
        <v>3233</v>
      </c>
    </row>
    <row r="305" spans="1:5">
      <c r="A305" s="1872" t="s">
        <v>9217</v>
      </c>
      <c r="B305" s="1869">
        <v>51</v>
      </c>
      <c r="D305" s="1882" t="s">
        <v>8254</v>
      </c>
      <c r="E305" s="1869" t="s">
        <v>3233</v>
      </c>
    </row>
    <row r="306" spans="1:5" s="1870" customFormat="1">
      <c r="A306" s="184" t="s">
        <v>3234</v>
      </c>
      <c r="B306" s="1869" t="s">
        <v>3235</v>
      </c>
      <c r="D306" s="1883" t="s">
        <v>3236</v>
      </c>
      <c r="E306" s="1869" t="s">
        <v>3237</v>
      </c>
    </row>
    <row r="307" spans="1:5" s="1870" customFormat="1">
      <c r="A307" s="184" t="s">
        <v>3238</v>
      </c>
      <c r="B307" s="1869" t="s">
        <v>3239</v>
      </c>
      <c r="D307" s="197" t="s">
        <v>3240</v>
      </c>
      <c r="E307" s="1869" t="s">
        <v>3241</v>
      </c>
    </row>
    <row r="308" spans="1:5" s="1870" customFormat="1">
      <c r="A308" s="184" t="s">
        <v>3242</v>
      </c>
      <c r="B308" s="1869" t="s">
        <v>3243</v>
      </c>
      <c r="D308" s="184" t="s">
        <v>3244</v>
      </c>
      <c r="E308" s="1869">
        <v>16</v>
      </c>
    </row>
    <row r="309" spans="1:5" s="1870" customFormat="1">
      <c r="A309" s="184" t="s">
        <v>9673</v>
      </c>
      <c r="B309" s="1869">
        <v>16</v>
      </c>
      <c r="D309" s="1875" t="s">
        <v>3245</v>
      </c>
      <c r="E309" s="1869">
        <v>60</v>
      </c>
    </row>
    <row r="310" spans="1:5" s="1870" customFormat="1">
      <c r="A310" s="184" t="s">
        <v>3246</v>
      </c>
      <c r="B310" s="1869">
        <v>27</v>
      </c>
      <c r="D310" s="184" t="s">
        <v>777</v>
      </c>
      <c r="E310" s="1869">
        <v>73</v>
      </c>
    </row>
    <row r="311" spans="1:5">
      <c r="A311" s="1872" t="s">
        <v>9245</v>
      </c>
      <c r="B311" s="1869" t="s">
        <v>1085</v>
      </c>
      <c r="D311" s="1739" t="s">
        <v>8449</v>
      </c>
      <c r="E311" s="1869" t="s">
        <v>3233</v>
      </c>
    </row>
    <row r="312" spans="1:5" s="1870" customFormat="1">
      <c r="A312" s="184" t="s">
        <v>3247</v>
      </c>
      <c r="B312" s="1869">
        <v>47</v>
      </c>
      <c r="D312" s="197" t="s">
        <v>3248</v>
      </c>
      <c r="E312" s="1869">
        <v>16</v>
      </c>
    </row>
    <row r="313" spans="1:5" s="1870" customFormat="1">
      <c r="A313" s="184" t="s">
        <v>1682</v>
      </c>
      <c r="B313" s="1869">
        <v>47</v>
      </c>
      <c r="D313" s="184" t="s">
        <v>9676</v>
      </c>
      <c r="E313" s="1869" t="s">
        <v>3249</v>
      </c>
    </row>
    <row r="314" spans="1:5">
      <c r="A314" s="1875" t="s">
        <v>3250</v>
      </c>
      <c r="B314" s="1869">
        <v>59</v>
      </c>
      <c r="D314" s="184" t="s">
        <v>9677</v>
      </c>
      <c r="E314" s="1869">
        <v>24</v>
      </c>
    </row>
    <row r="315" spans="1:5">
      <c r="A315" s="184" t="s">
        <v>753</v>
      </c>
      <c r="B315" s="1869">
        <v>73</v>
      </c>
      <c r="D315" s="184" t="s">
        <v>3251</v>
      </c>
      <c r="E315" s="1869" t="s">
        <v>1159</v>
      </c>
    </row>
    <row r="316" spans="1:5" s="1870" customFormat="1">
      <c r="A316" s="184" t="s">
        <v>3252</v>
      </c>
      <c r="B316" s="1869">
        <v>49</v>
      </c>
      <c r="D316" s="184" t="s">
        <v>9678</v>
      </c>
      <c r="E316" s="1869">
        <v>24</v>
      </c>
    </row>
    <row r="317" spans="1:5" s="1870" customFormat="1">
      <c r="A317" s="184" t="s">
        <v>3253</v>
      </c>
      <c r="B317" s="1869">
        <v>24</v>
      </c>
      <c r="D317" s="184" t="s">
        <v>3254</v>
      </c>
      <c r="E317" s="1869">
        <v>27</v>
      </c>
    </row>
    <row r="318" spans="1:5" s="1870" customFormat="1">
      <c r="A318" s="184" t="s">
        <v>3255</v>
      </c>
      <c r="B318" s="1869" t="s">
        <v>3256</v>
      </c>
      <c r="D318" s="184" t="s">
        <v>9679</v>
      </c>
      <c r="E318" s="1869">
        <v>24</v>
      </c>
    </row>
    <row r="319" spans="1:5" s="1870" customFormat="1">
      <c r="A319" s="184" t="s">
        <v>3257</v>
      </c>
      <c r="B319" s="1869">
        <v>40</v>
      </c>
      <c r="D319" s="184" t="s">
        <v>8705</v>
      </c>
      <c r="E319" s="1869" t="s">
        <v>3258</v>
      </c>
    </row>
    <row r="320" spans="1:5" s="1870" customFormat="1">
      <c r="A320" s="184" t="s">
        <v>3259</v>
      </c>
      <c r="B320" s="1869">
        <v>40</v>
      </c>
      <c r="D320" s="184" t="s">
        <v>3260</v>
      </c>
      <c r="E320" s="1869" t="s">
        <v>1185</v>
      </c>
    </row>
    <row r="321" spans="1:5" s="1870" customFormat="1">
      <c r="A321" s="184" t="s">
        <v>3261</v>
      </c>
      <c r="B321" s="1869">
        <v>40</v>
      </c>
      <c r="D321" s="184" t="s">
        <v>8531</v>
      </c>
      <c r="E321" s="1869">
        <v>42</v>
      </c>
    </row>
    <row r="322" spans="1:5" s="1870" customFormat="1">
      <c r="A322" s="184" t="s">
        <v>3262</v>
      </c>
      <c r="B322" s="1869">
        <v>40</v>
      </c>
      <c r="D322" s="752" t="s">
        <v>8653</v>
      </c>
      <c r="E322" s="1869" t="s">
        <v>3263</v>
      </c>
    </row>
    <row r="323" spans="1:5" s="1870" customFormat="1">
      <c r="A323" s="184" t="s">
        <v>3264</v>
      </c>
      <c r="B323" s="1869">
        <v>38</v>
      </c>
      <c r="D323" s="1872" t="s">
        <v>8001</v>
      </c>
      <c r="E323" s="1869" t="s">
        <v>1085</v>
      </c>
    </row>
    <row r="324" spans="1:5" s="1870" customFormat="1">
      <c r="A324" s="197" t="s">
        <v>3265</v>
      </c>
      <c r="B324" s="1869">
        <v>15</v>
      </c>
      <c r="D324" s="1872" t="s">
        <v>8008</v>
      </c>
      <c r="E324" s="1869" t="s">
        <v>3266</v>
      </c>
    </row>
    <row r="325" spans="1:5" s="1870" customFormat="1">
      <c r="A325" s="184" t="s">
        <v>3267</v>
      </c>
      <c r="B325" s="1869">
        <v>15</v>
      </c>
      <c r="D325" s="184" t="s">
        <v>3268</v>
      </c>
      <c r="E325" s="1869">
        <v>46</v>
      </c>
    </row>
    <row r="326" spans="1:5" s="1870" customFormat="1">
      <c r="A326" s="184" t="s">
        <v>3269</v>
      </c>
      <c r="B326" s="1869">
        <v>16</v>
      </c>
    </row>
    <row r="327" spans="1:5" s="1870" customFormat="1">
      <c r="A327" s="184" t="s">
        <v>3270</v>
      </c>
      <c r="B327" s="1869">
        <v>46</v>
      </c>
      <c r="D327" s="1867" t="s">
        <v>3271</v>
      </c>
      <c r="E327" s="1868"/>
    </row>
    <row r="328" spans="1:5" s="1870" customFormat="1" ht="25.5">
      <c r="A328" s="201" t="s">
        <v>3272</v>
      </c>
      <c r="B328" s="1876">
        <v>46</v>
      </c>
      <c r="D328" s="1872" t="s">
        <v>8398</v>
      </c>
      <c r="E328" s="1876">
        <v>52</v>
      </c>
    </row>
    <row r="329" spans="1:5" s="1870" customFormat="1">
      <c r="A329" s="184" t="s">
        <v>3273</v>
      </c>
      <c r="B329" s="1869">
        <v>43</v>
      </c>
      <c r="D329" s="1872" t="s">
        <v>9131</v>
      </c>
      <c r="E329" s="1869" t="s">
        <v>1085</v>
      </c>
    </row>
    <row r="330" spans="1:5" s="1870" customFormat="1">
      <c r="A330" s="184" t="s">
        <v>3274</v>
      </c>
      <c r="B330" s="1869">
        <v>16</v>
      </c>
      <c r="D330" s="184" t="s">
        <v>3275</v>
      </c>
      <c r="E330" s="1869">
        <v>49</v>
      </c>
    </row>
    <row r="331" spans="1:5" s="1870" customFormat="1">
      <c r="A331" s="184" t="s">
        <v>3276</v>
      </c>
      <c r="B331" s="1869">
        <v>16</v>
      </c>
      <c r="D331" s="184" t="s">
        <v>3277</v>
      </c>
      <c r="E331" s="1869">
        <v>45</v>
      </c>
    </row>
    <row r="332" spans="1:5" s="1870" customFormat="1">
      <c r="A332" s="184" t="s">
        <v>3278</v>
      </c>
      <c r="B332" s="1869">
        <v>16</v>
      </c>
      <c r="D332" s="184" t="s">
        <v>3645</v>
      </c>
      <c r="E332" s="1869">
        <v>53</v>
      </c>
    </row>
    <row r="333" spans="1:5" s="1870" customFormat="1">
      <c r="A333" s="184" t="s">
        <v>3279</v>
      </c>
      <c r="B333" s="1869" t="s">
        <v>3280</v>
      </c>
      <c r="D333" s="115" t="s">
        <v>3281</v>
      </c>
      <c r="E333" s="1869" t="s">
        <v>3282</v>
      </c>
    </row>
    <row r="334" spans="1:5" s="1870" customFormat="1">
      <c r="A334" s="184" t="s">
        <v>3283</v>
      </c>
      <c r="B334" s="1869">
        <v>16</v>
      </c>
      <c r="D334" s="184" t="s">
        <v>3649</v>
      </c>
      <c r="E334" s="1869">
        <v>53</v>
      </c>
    </row>
    <row r="335" spans="1:5" s="1870" customFormat="1">
      <c r="A335" s="197" t="s">
        <v>3284</v>
      </c>
      <c r="B335" s="1869">
        <v>15</v>
      </c>
      <c r="D335" s="184" t="s">
        <v>3285</v>
      </c>
      <c r="E335" s="1869">
        <v>32</v>
      </c>
    </row>
    <row r="336" spans="1:5" s="1870" customFormat="1">
      <c r="A336" s="184" t="s">
        <v>3286</v>
      </c>
      <c r="B336" s="1869">
        <v>43</v>
      </c>
      <c r="D336" s="184" t="s">
        <v>3287</v>
      </c>
      <c r="E336" s="1869">
        <v>32</v>
      </c>
    </row>
    <row r="337" spans="1:5" s="1870" customFormat="1">
      <c r="A337" s="197" t="s">
        <v>3288</v>
      </c>
      <c r="B337" s="1869">
        <v>46</v>
      </c>
      <c r="D337" s="184" t="s">
        <v>9273</v>
      </c>
      <c r="E337" s="1869">
        <v>32</v>
      </c>
    </row>
    <row r="338" spans="1:5">
      <c r="A338" s="184" t="s">
        <v>5718</v>
      </c>
      <c r="B338" s="1869" t="s">
        <v>1100</v>
      </c>
      <c r="D338" s="184" t="s">
        <v>3289</v>
      </c>
      <c r="E338" s="1869">
        <v>32</v>
      </c>
    </row>
    <row r="339" spans="1:5" s="1870" customFormat="1">
      <c r="A339" s="184" t="s">
        <v>3290</v>
      </c>
      <c r="B339" s="1869">
        <v>45</v>
      </c>
      <c r="D339" s="184" t="s">
        <v>3291</v>
      </c>
      <c r="E339" s="1869">
        <v>32</v>
      </c>
    </row>
    <row r="340" spans="1:5" s="1870" customFormat="1">
      <c r="A340" s="184" t="s">
        <v>3292</v>
      </c>
      <c r="B340" s="1869">
        <v>45</v>
      </c>
      <c r="D340" s="184" t="s">
        <v>3293</v>
      </c>
      <c r="E340" s="1869">
        <v>12</v>
      </c>
    </row>
    <row r="341" spans="1:5" s="1870" customFormat="1">
      <c r="A341" s="184" t="s">
        <v>3294</v>
      </c>
      <c r="B341" s="1869">
        <v>20</v>
      </c>
      <c r="D341" s="184" t="s">
        <v>1686</v>
      </c>
      <c r="E341" s="1869">
        <v>46</v>
      </c>
    </row>
    <row r="342" spans="1:5" s="1870" customFormat="1">
      <c r="A342" s="184" t="s">
        <v>9625</v>
      </c>
      <c r="B342" s="1869">
        <v>20</v>
      </c>
      <c r="D342" s="184" t="s">
        <v>9410</v>
      </c>
      <c r="E342" s="1869">
        <v>19</v>
      </c>
    </row>
    <row r="343" spans="1:5" s="1870" customFormat="1">
      <c r="A343" s="184" t="s">
        <v>9271</v>
      </c>
      <c r="B343" s="1869">
        <v>35</v>
      </c>
      <c r="D343" s="197" t="s">
        <v>3295</v>
      </c>
      <c r="E343" s="1869">
        <v>19</v>
      </c>
    </row>
    <row r="344" spans="1:5" s="1870" customFormat="1" ht="25.5">
      <c r="A344" s="201" t="s">
        <v>9272</v>
      </c>
      <c r="B344" s="1876">
        <v>35</v>
      </c>
      <c r="D344" s="184" t="s">
        <v>3296</v>
      </c>
      <c r="E344" s="1876">
        <v>45</v>
      </c>
    </row>
    <row r="345" spans="1:5" s="1870" customFormat="1">
      <c r="A345" s="184" t="s">
        <v>3297</v>
      </c>
      <c r="B345" s="1869">
        <v>35</v>
      </c>
      <c r="D345" s="184" t="s">
        <v>3298</v>
      </c>
      <c r="E345" s="1869" t="s">
        <v>3299</v>
      </c>
    </row>
    <row r="346" spans="1:5" s="1870" customFormat="1" ht="25.5">
      <c r="A346" s="201" t="s">
        <v>3300</v>
      </c>
      <c r="B346" s="1876">
        <v>35</v>
      </c>
      <c r="D346" s="184" t="s">
        <v>3301</v>
      </c>
      <c r="E346" s="1876">
        <v>12</v>
      </c>
    </row>
    <row r="347" spans="1:5" s="1870" customFormat="1">
      <c r="A347" s="184" t="s">
        <v>3302</v>
      </c>
      <c r="B347" s="1869" t="s">
        <v>3303</v>
      </c>
      <c r="D347" s="184" t="s">
        <v>3304</v>
      </c>
      <c r="E347" s="1869">
        <v>25</v>
      </c>
    </row>
    <row r="348" spans="1:5" s="1870" customFormat="1">
      <c r="A348" s="184" t="s">
        <v>3305</v>
      </c>
      <c r="B348" s="1869">
        <v>18</v>
      </c>
      <c r="D348" s="184" t="s">
        <v>3306</v>
      </c>
      <c r="E348" s="1869">
        <v>39</v>
      </c>
    </row>
    <row r="349" spans="1:5">
      <c r="A349" s="1884" t="s">
        <v>8631</v>
      </c>
      <c r="B349" s="1869" t="s">
        <v>3307</v>
      </c>
      <c r="D349" s="184" t="s">
        <v>3308</v>
      </c>
      <c r="E349" s="1869">
        <v>45</v>
      </c>
    </row>
    <row r="350" spans="1:5" s="1870" customFormat="1" ht="25.5">
      <c r="A350" s="184" t="s">
        <v>3309</v>
      </c>
      <c r="B350" s="1876" t="s">
        <v>3310</v>
      </c>
      <c r="D350" s="1874" t="s">
        <v>3691</v>
      </c>
      <c r="E350" s="1877" t="s">
        <v>3311</v>
      </c>
    </row>
    <row r="351" spans="1:5">
      <c r="A351" s="1872" t="s">
        <v>9150</v>
      </c>
      <c r="B351" s="1869" t="s">
        <v>1085</v>
      </c>
      <c r="D351" s="184" t="s">
        <v>9070</v>
      </c>
      <c r="E351" s="1869">
        <v>27</v>
      </c>
    </row>
    <row r="352" spans="1:5" s="1870" customFormat="1">
      <c r="A352" s="184" t="s">
        <v>9411</v>
      </c>
      <c r="B352" s="1869">
        <v>18</v>
      </c>
      <c r="D352" s="201" t="s">
        <v>9646</v>
      </c>
      <c r="E352" s="1869" t="s">
        <v>3312</v>
      </c>
    </row>
    <row r="353" spans="1:5">
      <c r="A353" s="1882" t="s">
        <v>3313</v>
      </c>
      <c r="B353" s="1869">
        <v>50</v>
      </c>
      <c r="D353" s="197" t="s">
        <v>3314</v>
      </c>
      <c r="E353" s="1869" t="s">
        <v>3315</v>
      </c>
    </row>
    <row r="354" spans="1:5" s="1870" customFormat="1">
      <c r="A354" s="184" t="s">
        <v>3316</v>
      </c>
      <c r="B354" s="1869">
        <v>38</v>
      </c>
      <c r="D354" s="184" t="s">
        <v>3317</v>
      </c>
      <c r="E354" s="1869">
        <v>36</v>
      </c>
    </row>
    <row r="355" spans="1:5" s="1870" customFormat="1">
      <c r="A355" s="197" t="s">
        <v>3318</v>
      </c>
      <c r="B355" s="1869" t="s">
        <v>1071</v>
      </c>
      <c r="D355" s="1871" t="s">
        <v>1713</v>
      </c>
      <c r="E355" s="1869">
        <v>77</v>
      </c>
    </row>
    <row r="356" spans="1:5" s="1870" customFormat="1">
      <c r="A356" s="184" t="s">
        <v>3319</v>
      </c>
      <c r="B356" s="1869">
        <v>25</v>
      </c>
      <c r="D356" s="184" t="s">
        <v>9279</v>
      </c>
      <c r="E356" s="1869">
        <v>36</v>
      </c>
    </row>
    <row r="357" spans="1:5" s="1870" customFormat="1">
      <c r="A357" s="184" t="s">
        <v>3320</v>
      </c>
      <c r="B357" s="1869" t="s">
        <v>3120</v>
      </c>
      <c r="D357" s="184" t="s">
        <v>3321</v>
      </c>
      <c r="E357" s="1869">
        <v>36</v>
      </c>
    </row>
    <row r="358" spans="1:5">
      <c r="A358" s="201" t="s">
        <v>9643</v>
      </c>
      <c r="B358" s="1869" t="s">
        <v>3322</v>
      </c>
      <c r="D358" s="184" t="s">
        <v>814</v>
      </c>
      <c r="E358" s="1869" t="s">
        <v>3323</v>
      </c>
    </row>
    <row r="359" spans="1:5" s="1870" customFormat="1">
      <c r="A359" s="184" t="s">
        <v>3324</v>
      </c>
      <c r="B359" s="1869" t="s">
        <v>3325</v>
      </c>
      <c r="D359" s="1739" t="s">
        <v>8404</v>
      </c>
      <c r="E359" s="1869" t="s">
        <v>3326</v>
      </c>
    </row>
    <row r="360" spans="1:5">
      <c r="A360" s="1879" t="s">
        <v>8718</v>
      </c>
      <c r="B360" s="1869" t="s">
        <v>3327</v>
      </c>
      <c r="D360" s="1870"/>
      <c r="E360" s="1870"/>
    </row>
    <row r="361" spans="1:5" s="1870" customFormat="1">
      <c r="A361" s="184" t="s">
        <v>9304</v>
      </c>
      <c r="B361" s="1869">
        <v>12</v>
      </c>
      <c r="D361" s="1867" t="s">
        <v>3328</v>
      </c>
      <c r="E361" s="1868"/>
    </row>
    <row r="362" spans="1:5" s="1870" customFormat="1">
      <c r="A362" s="184" t="s">
        <v>3329</v>
      </c>
      <c r="B362" s="1869">
        <v>46</v>
      </c>
      <c r="D362" s="115" t="s">
        <v>3330</v>
      </c>
      <c r="E362" s="1869">
        <v>27</v>
      </c>
    </row>
    <row r="363" spans="1:5" s="1870" customFormat="1">
      <c r="A363" s="155"/>
      <c r="B363" s="1859"/>
      <c r="D363" s="1872" t="s">
        <v>3331</v>
      </c>
      <c r="E363" s="1869">
        <v>52</v>
      </c>
    </row>
    <row r="364" spans="1:5" s="1870" customFormat="1">
      <c r="A364" s="1867" t="s">
        <v>3332</v>
      </c>
      <c r="B364" s="1868"/>
      <c r="D364" s="184" t="s">
        <v>3333</v>
      </c>
      <c r="E364" s="1869" t="s">
        <v>3315</v>
      </c>
    </row>
    <row r="365" spans="1:5">
      <c r="A365" s="1872" t="s">
        <v>8224</v>
      </c>
      <c r="B365" s="1869" t="s">
        <v>1085</v>
      </c>
      <c r="D365" s="184" t="s">
        <v>9649</v>
      </c>
      <c r="E365" s="1869" t="s">
        <v>3315</v>
      </c>
    </row>
    <row r="366" spans="1:5" s="1870" customFormat="1">
      <c r="A366" s="184" t="s">
        <v>3334</v>
      </c>
      <c r="B366" s="1869">
        <v>35</v>
      </c>
      <c r="D366" s="184" t="s">
        <v>3335</v>
      </c>
      <c r="E366" s="1869">
        <v>21</v>
      </c>
    </row>
    <row r="367" spans="1:5" s="1870" customFormat="1">
      <c r="A367" s="184" t="s">
        <v>9274</v>
      </c>
      <c r="B367" s="1869">
        <v>35</v>
      </c>
      <c r="D367" s="184" t="s">
        <v>3336</v>
      </c>
      <c r="E367" s="1869">
        <v>21</v>
      </c>
    </row>
    <row r="368" spans="1:5" s="1870" customFormat="1">
      <c r="A368" s="184" t="s">
        <v>3337</v>
      </c>
      <c r="B368" s="1869">
        <v>35</v>
      </c>
      <c r="D368" s="184" t="s">
        <v>3338</v>
      </c>
      <c r="E368" s="1869">
        <v>21</v>
      </c>
    </row>
    <row r="369" spans="1:5" s="1870" customFormat="1">
      <c r="A369" s="184" t="s">
        <v>9275</v>
      </c>
      <c r="B369" s="1869">
        <v>35</v>
      </c>
      <c r="D369" s="184" t="s">
        <v>9650</v>
      </c>
      <c r="E369" s="1869">
        <v>21</v>
      </c>
    </row>
    <row r="370" spans="1:5" s="1870" customFormat="1">
      <c r="A370" s="184" t="s">
        <v>5594</v>
      </c>
      <c r="B370" s="1869">
        <v>46</v>
      </c>
      <c r="D370" s="184" t="s">
        <v>9651</v>
      </c>
      <c r="E370" s="1869">
        <v>21</v>
      </c>
    </row>
    <row r="371" spans="1:5" s="1870" customFormat="1">
      <c r="A371" s="184" t="s">
        <v>3339</v>
      </c>
      <c r="B371" s="1869">
        <v>31</v>
      </c>
      <c r="D371" s="184" t="s">
        <v>3340</v>
      </c>
      <c r="E371" s="1869">
        <v>25</v>
      </c>
    </row>
    <row r="372" spans="1:5" s="1870" customFormat="1">
      <c r="A372" s="184" t="s">
        <v>3341</v>
      </c>
      <c r="B372" s="1869">
        <v>31</v>
      </c>
      <c r="D372" s="184" t="s">
        <v>3342</v>
      </c>
      <c r="E372" s="1869" t="s">
        <v>3315</v>
      </c>
    </row>
    <row r="373" spans="1:5" s="1870" customFormat="1" ht="25.5">
      <c r="A373" s="201" t="s">
        <v>3343</v>
      </c>
      <c r="B373" s="1876">
        <v>31</v>
      </c>
      <c r="D373" s="197" t="s">
        <v>3344</v>
      </c>
      <c r="E373" s="1876" t="s">
        <v>3315</v>
      </c>
    </row>
    <row r="374" spans="1:5">
      <c r="A374" s="184" t="s">
        <v>7261</v>
      </c>
      <c r="B374" s="1869" t="s">
        <v>3345</v>
      </c>
      <c r="D374" s="184" t="s">
        <v>3346</v>
      </c>
      <c r="E374" s="1869" t="s">
        <v>3347</v>
      </c>
    </row>
    <row r="375" spans="1:5" s="1870" customFormat="1">
      <c r="A375" s="197" t="s">
        <v>3348</v>
      </c>
      <c r="B375" s="1869">
        <v>15</v>
      </c>
      <c r="D375" s="184" t="s">
        <v>3349</v>
      </c>
      <c r="E375" s="1869" t="s">
        <v>3347</v>
      </c>
    </row>
    <row r="376" spans="1:5" s="1870" customFormat="1">
      <c r="A376" s="184" t="s">
        <v>3350</v>
      </c>
      <c r="B376" s="1869">
        <v>21</v>
      </c>
      <c r="D376" s="184" t="s">
        <v>6906</v>
      </c>
      <c r="E376" s="1869" t="s">
        <v>3351</v>
      </c>
    </row>
    <row r="377" spans="1:5" s="1870" customFormat="1">
      <c r="A377" s="184" t="s">
        <v>3352</v>
      </c>
      <c r="B377" s="1869">
        <v>21</v>
      </c>
      <c r="D377" s="184" t="s">
        <v>3353</v>
      </c>
      <c r="E377" s="1869" t="s">
        <v>3347</v>
      </c>
    </row>
    <row r="378" spans="1:5" s="1870" customFormat="1">
      <c r="A378" s="184" t="s">
        <v>3354</v>
      </c>
      <c r="B378" s="1869">
        <v>35</v>
      </c>
      <c r="D378" s="184" t="s">
        <v>3355</v>
      </c>
      <c r="E378" s="1869" t="s">
        <v>3347</v>
      </c>
    </row>
    <row r="379" spans="1:5" s="1870" customFormat="1">
      <c r="A379" s="184" t="s">
        <v>3356</v>
      </c>
      <c r="B379" s="1869">
        <v>36</v>
      </c>
      <c r="D379" s="184" t="s">
        <v>3357</v>
      </c>
      <c r="E379" s="1869">
        <v>26</v>
      </c>
    </row>
    <row r="380" spans="1:5" s="1870" customFormat="1">
      <c r="A380" s="184" t="s">
        <v>3358</v>
      </c>
      <c r="B380" s="1869">
        <v>36</v>
      </c>
      <c r="D380" s="184" t="s">
        <v>3359</v>
      </c>
      <c r="E380" s="1869">
        <v>26</v>
      </c>
    </row>
    <row r="381" spans="1:5" s="1870" customFormat="1">
      <c r="A381" s="184" t="s">
        <v>3360</v>
      </c>
      <c r="B381" s="1869">
        <v>35</v>
      </c>
      <c r="D381" s="184" t="s">
        <v>5054</v>
      </c>
      <c r="E381" s="1869">
        <v>26</v>
      </c>
    </row>
    <row r="382" spans="1:5" s="1870" customFormat="1">
      <c r="A382" s="184" t="s">
        <v>9276</v>
      </c>
      <c r="B382" s="1869">
        <v>35</v>
      </c>
      <c r="D382" s="184" t="s">
        <v>5055</v>
      </c>
      <c r="E382" s="1869">
        <v>26</v>
      </c>
    </row>
    <row r="383" spans="1:5" s="1870" customFormat="1">
      <c r="A383" s="184" t="s">
        <v>5056</v>
      </c>
      <c r="B383" s="1869">
        <v>35</v>
      </c>
      <c r="D383" s="184" t="s">
        <v>5057</v>
      </c>
      <c r="E383" s="1869">
        <v>31</v>
      </c>
    </row>
    <row r="384" spans="1:5" s="1870" customFormat="1">
      <c r="A384" s="184" t="s">
        <v>5058</v>
      </c>
      <c r="B384" s="1869">
        <v>35</v>
      </c>
      <c r="D384" s="184" t="s">
        <v>5059</v>
      </c>
      <c r="E384" s="1869">
        <v>39</v>
      </c>
    </row>
    <row r="385" spans="1:5" s="1870" customFormat="1">
      <c r="A385" s="197" t="s">
        <v>5060</v>
      </c>
      <c r="B385" s="1869">
        <v>35</v>
      </c>
      <c r="D385" s="184" t="s">
        <v>6907</v>
      </c>
      <c r="E385" s="1869" t="s">
        <v>5061</v>
      </c>
    </row>
    <row r="386" spans="1:5" s="1870" customFormat="1">
      <c r="A386" s="184" t="s">
        <v>9277</v>
      </c>
      <c r="B386" s="1869">
        <v>36</v>
      </c>
      <c r="D386" s="184" t="s">
        <v>5062</v>
      </c>
      <c r="E386" s="1869">
        <v>47</v>
      </c>
    </row>
    <row r="387" spans="1:5" s="1870" customFormat="1">
      <c r="A387" s="184" t="s">
        <v>9278</v>
      </c>
      <c r="B387" s="1869">
        <v>36</v>
      </c>
      <c r="D387" s="197" t="s">
        <v>5063</v>
      </c>
      <c r="E387" s="1869">
        <v>26</v>
      </c>
    </row>
    <row r="388" spans="1:5" s="1870" customFormat="1">
      <c r="A388" s="184" t="s">
        <v>5064</v>
      </c>
      <c r="B388" s="1869">
        <v>36</v>
      </c>
      <c r="D388" s="184" t="s">
        <v>5065</v>
      </c>
      <c r="E388" s="1869" t="s">
        <v>5066</v>
      </c>
    </row>
    <row r="389" spans="1:5" s="1870" customFormat="1">
      <c r="A389" s="184" t="s">
        <v>5067</v>
      </c>
      <c r="B389" s="1869">
        <v>36</v>
      </c>
      <c r="D389" s="184" t="s">
        <v>5068</v>
      </c>
      <c r="E389" s="1869">
        <v>26</v>
      </c>
    </row>
    <row r="390" spans="1:5" s="1870" customFormat="1">
      <c r="A390" s="197" t="s">
        <v>5069</v>
      </c>
      <c r="B390" s="1869">
        <v>15</v>
      </c>
      <c r="D390" s="184" t="s">
        <v>9068</v>
      </c>
      <c r="E390" s="1869">
        <v>26</v>
      </c>
    </row>
    <row r="391" spans="1:5" s="1870" customFormat="1">
      <c r="A391" s="184" t="s">
        <v>5070</v>
      </c>
      <c r="B391" s="1869">
        <v>15</v>
      </c>
    </row>
    <row r="392" spans="1:5" s="1870" customFormat="1">
      <c r="A392" s="184" t="s">
        <v>9412</v>
      </c>
      <c r="B392" s="1869">
        <v>19</v>
      </c>
      <c r="D392" s="1867" t="s">
        <v>5071</v>
      </c>
      <c r="E392" s="1868"/>
    </row>
    <row r="393" spans="1:5" s="1870" customFormat="1">
      <c r="A393" s="184" t="s">
        <v>9064</v>
      </c>
      <c r="B393" s="1869">
        <v>25</v>
      </c>
      <c r="D393" s="184" t="s">
        <v>5072</v>
      </c>
      <c r="E393" s="1869" t="s">
        <v>5073</v>
      </c>
    </row>
    <row r="394" spans="1:5" s="1870" customFormat="1">
      <c r="A394" s="184" t="s">
        <v>5074</v>
      </c>
      <c r="B394" s="1869">
        <v>25</v>
      </c>
      <c r="D394" s="184" t="s">
        <v>5075</v>
      </c>
      <c r="E394" s="1869" t="s">
        <v>5076</v>
      </c>
    </row>
    <row r="395" spans="1:5">
      <c r="A395" s="184" t="s">
        <v>8706</v>
      </c>
      <c r="B395" s="1869" t="s">
        <v>3345</v>
      </c>
      <c r="D395" s="184" t="s">
        <v>5077</v>
      </c>
      <c r="E395" s="1869" t="s">
        <v>5076</v>
      </c>
    </row>
    <row r="396" spans="1:5">
      <c r="A396" s="1873" t="s">
        <v>8707</v>
      </c>
      <c r="B396" s="1869" t="s">
        <v>5078</v>
      </c>
      <c r="D396" s="184" t="s">
        <v>5079</v>
      </c>
      <c r="E396" s="1869" t="s">
        <v>5076</v>
      </c>
    </row>
    <row r="397" spans="1:5">
      <c r="A397" s="1739" t="s">
        <v>9066</v>
      </c>
      <c r="B397" s="1869" t="s">
        <v>5080</v>
      </c>
      <c r="D397" s="1871" t="s">
        <v>5825</v>
      </c>
      <c r="E397" s="1869">
        <v>79</v>
      </c>
    </row>
    <row r="398" spans="1:5" s="1870" customFormat="1">
      <c r="A398" s="184" t="s">
        <v>9067</v>
      </c>
      <c r="B398" s="1869">
        <v>26</v>
      </c>
      <c r="D398" s="184" t="s">
        <v>5081</v>
      </c>
      <c r="E398" s="1869">
        <v>27</v>
      </c>
    </row>
    <row r="399" spans="1:5" s="1870" customFormat="1">
      <c r="A399" s="197" t="s">
        <v>5082</v>
      </c>
      <c r="B399" s="1869">
        <v>45</v>
      </c>
      <c r="D399" s="184" t="s">
        <v>7357</v>
      </c>
      <c r="E399" s="1869">
        <v>47</v>
      </c>
    </row>
    <row r="400" spans="1:5">
      <c r="A400" s="1873" t="s">
        <v>7190</v>
      </c>
      <c r="B400" s="1869" t="s">
        <v>5083</v>
      </c>
      <c r="D400" s="184" t="s">
        <v>5084</v>
      </c>
      <c r="E400" s="1869">
        <v>27</v>
      </c>
    </row>
    <row r="401" spans="1:5">
      <c r="A401" s="1873" t="s">
        <v>5085</v>
      </c>
      <c r="B401" s="1869">
        <v>78</v>
      </c>
      <c r="D401" s="184" t="s">
        <v>5086</v>
      </c>
      <c r="E401" s="1869">
        <v>27</v>
      </c>
    </row>
    <row r="402" spans="1:5" s="1870" customFormat="1">
      <c r="A402" s="184" t="s">
        <v>8710</v>
      </c>
      <c r="B402" s="1869">
        <v>49</v>
      </c>
      <c r="D402" s="184" t="s">
        <v>5087</v>
      </c>
      <c r="E402" s="1869">
        <v>16</v>
      </c>
    </row>
    <row r="403" spans="1:5">
      <c r="A403" s="1872" t="s">
        <v>8232</v>
      </c>
      <c r="B403" s="1869">
        <v>51</v>
      </c>
      <c r="D403" s="184" t="s">
        <v>6080</v>
      </c>
      <c r="E403" s="1869">
        <v>16</v>
      </c>
    </row>
    <row r="404" spans="1:5" s="1870" customFormat="1" ht="25.5">
      <c r="A404" s="184" t="s">
        <v>9680</v>
      </c>
      <c r="B404" s="1876">
        <v>16</v>
      </c>
      <c r="D404" s="201" t="s">
        <v>5088</v>
      </c>
      <c r="E404" s="1876">
        <v>33</v>
      </c>
    </row>
    <row r="405" spans="1:5" s="1870" customFormat="1">
      <c r="A405" s="184" t="s">
        <v>5089</v>
      </c>
      <c r="B405" s="1869">
        <v>16</v>
      </c>
      <c r="D405" s="197" t="s">
        <v>5090</v>
      </c>
      <c r="E405" s="1869">
        <v>33</v>
      </c>
    </row>
    <row r="406" spans="1:5" s="1870" customFormat="1">
      <c r="A406" s="184" t="s">
        <v>9681</v>
      </c>
      <c r="B406" s="1869">
        <v>16</v>
      </c>
      <c r="D406" s="184" t="s">
        <v>5091</v>
      </c>
      <c r="E406" s="1869">
        <v>33</v>
      </c>
    </row>
    <row r="407" spans="1:5" s="1870" customFormat="1">
      <c r="A407" s="184" t="s">
        <v>5092</v>
      </c>
      <c r="B407" s="1869">
        <v>16</v>
      </c>
      <c r="D407" s="184" t="s">
        <v>6908</v>
      </c>
      <c r="E407" s="1869">
        <v>15</v>
      </c>
    </row>
    <row r="408" spans="1:5" s="1870" customFormat="1">
      <c r="A408" s="1883" t="s">
        <v>8633</v>
      </c>
      <c r="B408" s="1869" t="s">
        <v>3307</v>
      </c>
      <c r="D408" s="1873" t="s">
        <v>6911</v>
      </c>
      <c r="E408" s="1869" t="s">
        <v>5093</v>
      </c>
    </row>
    <row r="409" spans="1:5" s="1870" customFormat="1">
      <c r="D409" s="184" t="s">
        <v>6913</v>
      </c>
      <c r="E409" s="1869" t="s">
        <v>5094</v>
      </c>
    </row>
    <row r="410" spans="1:5">
      <c r="A410" s="1867" t="s">
        <v>5095</v>
      </c>
      <c r="B410" s="1868"/>
      <c r="D410" s="184" t="s">
        <v>5096</v>
      </c>
      <c r="E410" s="1869" t="s">
        <v>5097</v>
      </c>
    </row>
    <row r="411" spans="1:5" s="1870" customFormat="1">
      <c r="A411" s="184" t="s">
        <v>9413</v>
      </c>
      <c r="B411" s="1869">
        <v>19</v>
      </c>
      <c r="D411" s="184" t="s">
        <v>7776</v>
      </c>
      <c r="E411" s="1869">
        <v>31</v>
      </c>
    </row>
    <row r="412" spans="1:5" s="1870" customFormat="1">
      <c r="A412" s="184" t="s">
        <v>5098</v>
      </c>
      <c r="B412" s="1869">
        <v>18</v>
      </c>
      <c r="D412" s="184" t="s">
        <v>7777</v>
      </c>
      <c r="E412" s="1869">
        <v>31</v>
      </c>
    </row>
    <row r="413" spans="1:5" s="1870" customFormat="1">
      <c r="A413" s="184" t="s">
        <v>5099</v>
      </c>
      <c r="B413" s="1869">
        <v>47</v>
      </c>
      <c r="D413" s="184" t="s">
        <v>5100</v>
      </c>
      <c r="E413" s="1869">
        <v>36</v>
      </c>
    </row>
    <row r="414" spans="1:5" s="1870" customFormat="1">
      <c r="A414" s="184" t="s">
        <v>5101</v>
      </c>
      <c r="B414" s="1869">
        <v>44</v>
      </c>
      <c r="D414" s="184" t="s">
        <v>5102</v>
      </c>
      <c r="E414" s="1869">
        <v>20</v>
      </c>
    </row>
    <row r="415" spans="1:5" s="1870" customFormat="1">
      <c r="A415" s="184" t="s">
        <v>5103</v>
      </c>
      <c r="B415" s="1869">
        <v>44</v>
      </c>
    </row>
    <row r="416" spans="1:5" s="1870" customFormat="1">
      <c r="A416" s="184" t="s">
        <v>5104</v>
      </c>
      <c r="B416" s="1869">
        <v>44</v>
      </c>
      <c r="D416" s="1867" t="s">
        <v>5105</v>
      </c>
      <c r="E416" s="1868"/>
    </row>
    <row r="417" spans="1:5" s="1870" customFormat="1">
      <c r="A417" s="184" t="s">
        <v>5106</v>
      </c>
      <c r="B417" s="1869">
        <v>44</v>
      </c>
      <c r="D417" s="184" t="s">
        <v>5107</v>
      </c>
      <c r="E417" s="1869">
        <v>15</v>
      </c>
    </row>
    <row r="418" spans="1:5" s="1870" customFormat="1">
      <c r="A418" s="184" t="s">
        <v>6087</v>
      </c>
      <c r="B418" s="1869">
        <v>16</v>
      </c>
      <c r="D418" s="184" t="s">
        <v>5108</v>
      </c>
      <c r="E418" s="1869">
        <v>15</v>
      </c>
    </row>
    <row r="419" spans="1:5" s="1870" customFormat="1">
      <c r="A419" s="184" t="s">
        <v>5109</v>
      </c>
      <c r="B419" s="1869">
        <v>44</v>
      </c>
      <c r="D419" s="184" t="s">
        <v>5110</v>
      </c>
      <c r="E419" s="1869">
        <v>15</v>
      </c>
    </row>
    <row r="420" spans="1:5" s="1870" customFormat="1">
      <c r="A420" s="184" t="s">
        <v>5111</v>
      </c>
      <c r="B420" s="1869">
        <v>44</v>
      </c>
      <c r="D420" s="184" t="s">
        <v>5112</v>
      </c>
      <c r="E420" s="1869">
        <v>15</v>
      </c>
    </row>
    <row r="421" spans="1:5" s="1870" customFormat="1">
      <c r="A421" s="184" t="s">
        <v>5113</v>
      </c>
      <c r="B421" s="1869" t="s">
        <v>5114</v>
      </c>
      <c r="D421" s="184" t="s">
        <v>5115</v>
      </c>
      <c r="E421" s="1869">
        <v>15</v>
      </c>
    </row>
    <row r="422" spans="1:5" s="1870" customFormat="1">
      <c r="A422" s="184" t="s">
        <v>9414</v>
      </c>
      <c r="B422" s="1869" t="s">
        <v>5114</v>
      </c>
      <c r="D422" s="184" t="s">
        <v>5116</v>
      </c>
      <c r="E422" s="1869">
        <v>15</v>
      </c>
    </row>
    <row r="423" spans="1:5" s="1870" customFormat="1">
      <c r="A423" s="184" t="s">
        <v>5117</v>
      </c>
      <c r="B423" s="1869">
        <v>44</v>
      </c>
      <c r="D423" s="184" t="s">
        <v>5118</v>
      </c>
      <c r="E423" s="1869">
        <v>15</v>
      </c>
    </row>
    <row r="424" spans="1:5" s="1870" customFormat="1">
      <c r="A424" s="184" t="s">
        <v>5119</v>
      </c>
      <c r="B424" s="1869" t="s">
        <v>5066</v>
      </c>
      <c r="D424" s="1873" t="s">
        <v>8721</v>
      </c>
      <c r="E424" s="1869" t="s">
        <v>5120</v>
      </c>
    </row>
    <row r="425" spans="1:5" s="1870" customFormat="1">
      <c r="A425" s="184" t="s">
        <v>5121</v>
      </c>
      <c r="B425" s="1869">
        <v>40</v>
      </c>
      <c r="D425" s="201" t="s">
        <v>3716</v>
      </c>
      <c r="E425" s="1869" t="s">
        <v>5122</v>
      </c>
    </row>
    <row r="426" spans="1:5" s="1870" customFormat="1">
      <c r="A426" s="184" t="s">
        <v>5123</v>
      </c>
      <c r="B426" s="1869">
        <v>18</v>
      </c>
      <c r="D426" s="197" t="s">
        <v>5124</v>
      </c>
      <c r="E426" s="1869">
        <v>45</v>
      </c>
    </row>
    <row r="427" spans="1:5" s="1870" customFormat="1">
      <c r="A427" s="184" t="s">
        <v>5125</v>
      </c>
      <c r="B427" s="1869">
        <v>18</v>
      </c>
      <c r="D427" s="184" t="s">
        <v>9280</v>
      </c>
      <c r="E427" s="1869">
        <v>36</v>
      </c>
    </row>
    <row r="428" spans="1:5" s="1870" customFormat="1">
      <c r="A428" s="184" t="s">
        <v>5126</v>
      </c>
      <c r="B428" s="1869">
        <v>16</v>
      </c>
      <c r="D428" s="184" t="s">
        <v>5127</v>
      </c>
      <c r="E428" s="1869">
        <v>19</v>
      </c>
    </row>
    <row r="429" spans="1:5" s="1870" customFormat="1">
      <c r="A429" s="184" t="s">
        <v>5128</v>
      </c>
      <c r="B429" s="1869">
        <v>16</v>
      </c>
      <c r="D429" s="184" t="s">
        <v>5129</v>
      </c>
      <c r="E429" s="1869" t="s">
        <v>5130</v>
      </c>
    </row>
    <row r="430" spans="1:5" s="1870" customFormat="1">
      <c r="A430" s="184" t="s">
        <v>5131</v>
      </c>
      <c r="B430" s="1869">
        <v>37</v>
      </c>
      <c r="D430" s="184" t="s">
        <v>5132</v>
      </c>
      <c r="E430" s="1869" t="s">
        <v>5130</v>
      </c>
    </row>
    <row r="431" spans="1:5" s="1870" customFormat="1">
      <c r="A431" s="184" t="s">
        <v>9652</v>
      </c>
      <c r="B431" s="1869">
        <v>23</v>
      </c>
      <c r="D431" s="184" t="s">
        <v>5133</v>
      </c>
      <c r="E431" s="1869">
        <v>25</v>
      </c>
    </row>
    <row r="432" spans="1:5">
      <c r="A432" s="1881" t="s">
        <v>3019</v>
      </c>
      <c r="B432" s="1869">
        <v>60</v>
      </c>
      <c r="D432" s="184" t="s">
        <v>5134</v>
      </c>
      <c r="E432" s="1869">
        <v>44</v>
      </c>
    </row>
    <row r="433" spans="1:5" s="1870" customFormat="1">
      <c r="A433" s="184" t="s">
        <v>5135</v>
      </c>
      <c r="B433" s="1869">
        <v>23</v>
      </c>
      <c r="D433" s="197" t="s">
        <v>5136</v>
      </c>
      <c r="E433" s="1869">
        <v>15</v>
      </c>
    </row>
    <row r="434" spans="1:5" s="1870" customFormat="1">
      <c r="A434" s="184" t="s">
        <v>5137</v>
      </c>
      <c r="B434" s="1869">
        <v>13</v>
      </c>
      <c r="D434" s="184" t="s">
        <v>9415</v>
      </c>
      <c r="E434" s="1869" t="s">
        <v>5138</v>
      </c>
    </row>
    <row r="435" spans="1:5" s="1870" customFormat="1">
      <c r="A435" s="197" t="s">
        <v>9305</v>
      </c>
      <c r="B435" s="1869" t="s">
        <v>5139</v>
      </c>
      <c r="D435" s="197" t="s">
        <v>5140</v>
      </c>
      <c r="E435" s="1869">
        <v>18</v>
      </c>
    </row>
    <row r="436" spans="1:5" s="1870" customFormat="1">
      <c r="A436" s="115" t="s">
        <v>5141</v>
      </c>
      <c r="B436" s="1869">
        <v>45</v>
      </c>
      <c r="D436" s="184" t="s">
        <v>5142</v>
      </c>
      <c r="E436" s="1869" t="s">
        <v>5143</v>
      </c>
    </row>
    <row r="437" spans="1:5" s="1870" customFormat="1">
      <c r="A437" s="197" t="s">
        <v>5144</v>
      </c>
      <c r="B437" s="1869">
        <v>44</v>
      </c>
      <c r="D437" s="184" t="s">
        <v>5145</v>
      </c>
      <c r="E437" s="1869">
        <v>27</v>
      </c>
    </row>
    <row r="438" spans="1:5" s="1870" customFormat="1">
      <c r="A438" s="184" t="s">
        <v>5146</v>
      </c>
      <c r="B438" s="1869">
        <v>44</v>
      </c>
      <c r="D438" s="184" t="s">
        <v>5147</v>
      </c>
      <c r="E438" s="1869">
        <v>45</v>
      </c>
    </row>
    <row r="439" spans="1:5" s="1870" customFormat="1">
      <c r="A439" s="184" t="s">
        <v>5148</v>
      </c>
      <c r="B439" s="1869">
        <v>45</v>
      </c>
      <c r="D439" s="1883" t="s">
        <v>8629</v>
      </c>
      <c r="E439" s="1869" t="s">
        <v>3307</v>
      </c>
    </row>
    <row r="440" spans="1:5" s="1870" customFormat="1">
      <c r="A440" s="184" t="s">
        <v>5149</v>
      </c>
      <c r="B440" s="1869" t="s">
        <v>5150</v>
      </c>
      <c r="D440" s="184" t="s">
        <v>5151</v>
      </c>
      <c r="E440" s="1869">
        <v>15</v>
      </c>
    </row>
    <row r="441" spans="1:5" s="1870" customFormat="1">
      <c r="A441" s="184" t="s">
        <v>9306</v>
      </c>
      <c r="B441" s="1869" t="s">
        <v>1159</v>
      </c>
      <c r="D441" s="184" t="s">
        <v>5152</v>
      </c>
      <c r="E441" s="1869">
        <v>15</v>
      </c>
    </row>
    <row r="442" spans="1:5" s="1870" customFormat="1">
      <c r="A442" s="184" t="s">
        <v>5153</v>
      </c>
      <c r="B442" s="1869">
        <v>49</v>
      </c>
      <c r="D442" s="184" t="s">
        <v>5154</v>
      </c>
      <c r="E442" s="1869">
        <v>44</v>
      </c>
    </row>
    <row r="443" spans="1:5" s="1870" customFormat="1">
      <c r="A443" s="184" t="s">
        <v>9307</v>
      </c>
      <c r="B443" s="1869" t="s">
        <v>5155</v>
      </c>
    </row>
    <row r="444" spans="1:5" s="1870" customFormat="1">
      <c r="A444" s="184" t="s">
        <v>9310</v>
      </c>
      <c r="B444" s="1869" t="s">
        <v>1208</v>
      </c>
      <c r="D444" s="1867" t="s">
        <v>5156</v>
      </c>
      <c r="E444" s="1868"/>
    </row>
    <row r="445" spans="1:5" s="1870" customFormat="1">
      <c r="A445" s="184" t="s">
        <v>5157</v>
      </c>
      <c r="B445" s="1869" t="s">
        <v>1208</v>
      </c>
      <c r="D445" s="197" t="s">
        <v>5158</v>
      </c>
      <c r="E445" s="1869">
        <v>22</v>
      </c>
    </row>
    <row r="446" spans="1:5" s="1870" customFormat="1">
      <c r="A446" s="184" t="s">
        <v>5159</v>
      </c>
      <c r="B446" s="1869">
        <v>20</v>
      </c>
      <c r="D446" s="184" t="s">
        <v>5160</v>
      </c>
      <c r="E446" s="1869">
        <v>46</v>
      </c>
    </row>
    <row r="447" spans="1:5">
      <c r="A447" s="184" t="s">
        <v>9312</v>
      </c>
      <c r="B447" s="1869" t="s">
        <v>3185</v>
      </c>
      <c r="D447" s="201" t="s">
        <v>5161</v>
      </c>
      <c r="E447" s="1869">
        <v>76</v>
      </c>
    </row>
    <row r="448" spans="1:5">
      <c r="A448" s="1883" t="s">
        <v>8635</v>
      </c>
      <c r="B448" s="1869" t="s">
        <v>3307</v>
      </c>
      <c r="D448" s="184" t="s">
        <v>5162</v>
      </c>
      <c r="E448" s="1869">
        <v>18</v>
      </c>
    </row>
    <row r="449" spans="1:5" s="1870" customFormat="1">
      <c r="A449" s="197" t="s">
        <v>5163</v>
      </c>
      <c r="B449" s="1869">
        <v>31</v>
      </c>
      <c r="D449" s="184" t="s">
        <v>5164</v>
      </c>
      <c r="E449" s="1869">
        <v>18</v>
      </c>
    </row>
    <row r="450" spans="1:5">
      <c r="A450" s="184" t="s">
        <v>7372</v>
      </c>
      <c r="B450" s="1869">
        <v>74</v>
      </c>
      <c r="D450" s="184" t="s">
        <v>5165</v>
      </c>
      <c r="E450" s="1869">
        <v>18</v>
      </c>
    </row>
    <row r="451" spans="1:5" s="1870" customFormat="1">
      <c r="A451" s="184" t="s">
        <v>5166</v>
      </c>
      <c r="B451" s="1869">
        <v>33</v>
      </c>
      <c r="D451" s="184" t="s">
        <v>5167</v>
      </c>
      <c r="E451" s="1869">
        <v>18</v>
      </c>
    </row>
    <row r="452" spans="1:5" s="1870" customFormat="1">
      <c r="A452" s="184" t="s">
        <v>5168</v>
      </c>
      <c r="B452" s="1869">
        <v>32</v>
      </c>
      <c r="D452" s="184" t="s">
        <v>5169</v>
      </c>
      <c r="E452" s="1869" t="s">
        <v>5170</v>
      </c>
    </row>
    <row r="453" spans="1:5" s="1870" customFormat="1">
      <c r="A453" s="197" t="s">
        <v>5171</v>
      </c>
      <c r="B453" s="1869">
        <v>32</v>
      </c>
      <c r="D453" s="184" t="s">
        <v>5172</v>
      </c>
      <c r="E453" s="1869">
        <v>14</v>
      </c>
    </row>
    <row r="454" spans="1:5" s="1870" customFormat="1">
      <c r="A454" s="197" t="s">
        <v>5173</v>
      </c>
      <c r="B454" s="1869">
        <v>32</v>
      </c>
      <c r="D454" s="184" t="s">
        <v>9653</v>
      </c>
      <c r="E454" s="1869">
        <v>22</v>
      </c>
    </row>
    <row r="455" spans="1:5" s="1870" customFormat="1">
      <c r="A455" s="184" t="s">
        <v>5174</v>
      </c>
      <c r="B455" s="1869">
        <v>33</v>
      </c>
      <c r="D455" s="184" t="s">
        <v>5175</v>
      </c>
      <c r="E455" s="1869">
        <v>37</v>
      </c>
    </row>
    <row r="456" spans="1:5" s="1870" customFormat="1">
      <c r="A456" s="184" t="s">
        <v>5176</v>
      </c>
      <c r="B456" s="1869">
        <v>33</v>
      </c>
      <c r="D456" s="184" t="s">
        <v>5177</v>
      </c>
      <c r="E456" s="1869">
        <v>37</v>
      </c>
    </row>
    <row r="457" spans="1:5" s="1870" customFormat="1">
      <c r="A457" s="184" t="s">
        <v>5178</v>
      </c>
      <c r="B457" s="1869">
        <v>33</v>
      </c>
      <c r="D457" s="184" t="s">
        <v>5179</v>
      </c>
      <c r="E457" s="1869">
        <v>37</v>
      </c>
    </row>
    <row r="458" spans="1:5" s="1870" customFormat="1">
      <c r="A458" s="184" t="s">
        <v>5180</v>
      </c>
      <c r="B458" s="1869">
        <v>33</v>
      </c>
      <c r="D458" s="197" t="s">
        <v>5181</v>
      </c>
      <c r="E458" s="1869">
        <v>37</v>
      </c>
    </row>
    <row r="459" spans="1:5" s="1870" customFormat="1">
      <c r="A459" s="184" t="s">
        <v>5182</v>
      </c>
      <c r="B459" s="1869">
        <v>33</v>
      </c>
      <c r="D459" s="184" t="s">
        <v>9619</v>
      </c>
      <c r="E459" s="1869" t="s">
        <v>5183</v>
      </c>
    </row>
    <row r="460" spans="1:5" s="1870" customFormat="1">
      <c r="A460" s="184" t="s">
        <v>5184</v>
      </c>
      <c r="B460" s="1869">
        <v>33</v>
      </c>
      <c r="D460" s="184" t="s">
        <v>5185</v>
      </c>
      <c r="E460" s="1869">
        <v>49</v>
      </c>
    </row>
    <row r="461" spans="1:5" s="1870" customFormat="1">
      <c r="A461" s="184" t="s">
        <v>5186</v>
      </c>
      <c r="B461" s="1869">
        <v>33</v>
      </c>
      <c r="D461" s="1882" t="s">
        <v>6486</v>
      </c>
      <c r="E461" s="1869" t="s">
        <v>1108</v>
      </c>
    </row>
    <row r="462" spans="1:5" s="1870" customFormat="1">
      <c r="A462" s="752" t="s">
        <v>8657</v>
      </c>
      <c r="B462" s="1869" t="s">
        <v>1108</v>
      </c>
      <c r="D462" s="184" t="s">
        <v>5187</v>
      </c>
      <c r="E462" s="1869">
        <v>38</v>
      </c>
    </row>
    <row r="463" spans="1:5" s="1870" customFormat="1">
      <c r="A463" s="184" t="s">
        <v>5188</v>
      </c>
      <c r="B463" s="1869">
        <v>36</v>
      </c>
      <c r="D463" s="184" t="s">
        <v>5189</v>
      </c>
      <c r="E463" s="1869">
        <v>38</v>
      </c>
    </row>
    <row r="464" spans="1:5" s="1870" customFormat="1">
      <c r="A464" s="184" t="s">
        <v>5190</v>
      </c>
      <c r="B464" s="1869">
        <v>36</v>
      </c>
      <c r="D464" s="184" t="s">
        <v>5191</v>
      </c>
      <c r="E464" s="1869">
        <v>38</v>
      </c>
    </row>
    <row r="465" spans="1:5" s="1870" customFormat="1">
      <c r="A465" s="1873" t="s">
        <v>5465</v>
      </c>
      <c r="B465" s="1869">
        <v>76</v>
      </c>
      <c r="D465" s="1872" t="s">
        <v>7783</v>
      </c>
      <c r="E465" s="1869" t="s">
        <v>1108</v>
      </c>
    </row>
    <row r="466" spans="1:5">
      <c r="A466" s="1873" t="s">
        <v>6929</v>
      </c>
      <c r="B466" s="1869" t="s">
        <v>3112</v>
      </c>
      <c r="D466" s="1882" t="s">
        <v>8714</v>
      </c>
      <c r="E466" s="1869" t="s">
        <v>5192</v>
      </c>
    </row>
    <row r="467" spans="1:5" s="1870" customFormat="1">
      <c r="A467" s="1873" t="s">
        <v>5193</v>
      </c>
      <c r="B467" s="1869">
        <v>76</v>
      </c>
      <c r="D467" s="184" t="s">
        <v>8716</v>
      </c>
      <c r="E467" s="1869" t="s">
        <v>5192</v>
      </c>
    </row>
    <row r="468" spans="1:5" s="1870" customFormat="1">
      <c r="A468" s="184" t="s">
        <v>5194</v>
      </c>
      <c r="B468" s="1869" t="s">
        <v>5195</v>
      </c>
      <c r="D468" s="184" t="s">
        <v>5196</v>
      </c>
      <c r="E468" s="1869">
        <v>11</v>
      </c>
    </row>
    <row r="469" spans="1:5" s="1870" customFormat="1">
      <c r="A469" s="184" t="s">
        <v>5197</v>
      </c>
      <c r="B469" s="1869" t="s">
        <v>5198</v>
      </c>
      <c r="D469" s="184" t="s">
        <v>5199</v>
      </c>
      <c r="E469" s="1869">
        <v>45</v>
      </c>
    </row>
    <row r="470" spans="1:5" s="1870" customFormat="1">
      <c r="A470" s="184" t="s">
        <v>9620</v>
      </c>
      <c r="B470" s="1869">
        <v>18</v>
      </c>
      <c r="D470" s="184" t="s">
        <v>8545</v>
      </c>
      <c r="E470" s="1869">
        <v>13</v>
      </c>
    </row>
    <row r="471" spans="1:5" s="1870" customFormat="1">
      <c r="A471" s="184" t="s">
        <v>5200</v>
      </c>
      <c r="B471" s="1869">
        <v>16</v>
      </c>
      <c r="D471" s="184" t="s">
        <v>5201</v>
      </c>
      <c r="E471" s="1869">
        <v>46</v>
      </c>
    </row>
    <row r="472" spans="1:5" s="1870" customFormat="1">
      <c r="A472" s="184" t="s">
        <v>5202</v>
      </c>
      <c r="B472" s="1869">
        <v>16</v>
      </c>
      <c r="D472" s="1871" t="s">
        <v>5740</v>
      </c>
      <c r="E472" s="1869" t="s">
        <v>5203</v>
      </c>
    </row>
    <row r="473" spans="1:5" s="1870" customFormat="1" ht="25.5">
      <c r="A473" s="184" t="s">
        <v>9654</v>
      </c>
      <c r="B473" s="1877" t="s">
        <v>5204</v>
      </c>
      <c r="D473" s="1875" t="s">
        <v>5205</v>
      </c>
      <c r="E473" s="1876">
        <v>59</v>
      </c>
    </row>
    <row r="474" spans="1:5" s="1870" customFormat="1">
      <c r="A474" s="1871" t="s">
        <v>1806</v>
      </c>
      <c r="B474" s="1869">
        <v>77</v>
      </c>
      <c r="D474" s="184" t="s">
        <v>5206</v>
      </c>
      <c r="E474" s="1869">
        <v>33</v>
      </c>
    </row>
    <row r="475" spans="1:5" s="1870" customFormat="1">
      <c r="A475" s="184" t="s">
        <v>5207</v>
      </c>
      <c r="B475" s="1869">
        <v>16</v>
      </c>
      <c r="D475" s="184" t="s">
        <v>5208</v>
      </c>
      <c r="E475" s="1869">
        <v>33</v>
      </c>
    </row>
    <row r="476" spans="1:5" s="1870" customFormat="1">
      <c r="A476" s="184" t="s">
        <v>5209</v>
      </c>
      <c r="B476" s="1869">
        <v>16</v>
      </c>
      <c r="D476" s="184" t="s">
        <v>5210</v>
      </c>
      <c r="E476" s="1869">
        <v>33</v>
      </c>
    </row>
    <row r="477" spans="1:5" s="1870" customFormat="1">
      <c r="A477" s="184" t="s">
        <v>9621</v>
      </c>
      <c r="B477" s="1869">
        <v>18</v>
      </c>
      <c r="D477" s="184" t="s">
        <v>5211</v>
      </c>
      <c r="E477" s="1869">
        <v>36</v>
      </c>
    </row>
    <row r="478" spans="1:5" s="1870" customFormat="1">
      <c r="A478" s="1871" t="s">
        <v>5212</v>
      </c>
      <c r="B478" s="1869">
        <v>77</v>
      </c>
      <c r="D478" s="184" t="s">
        <v>5213</v>
      </c>
      <c r="E478" s="1869">
        <v>22</v>
      </c>
    </row>
    <row r="479" spans="1:5" s="1870" customFormat="1">
      <c r="A479" s="1871" t="s">
        <v>1827</v>
      </c>
      <c r="B479" s="1869">
        <v>77</v>
      </c>
      <c r="D479" s="1875" t="s">
        <v>5214</v>
      </c>
      <c r="E479" s="1869">
        <v>59</v>
      </c>
    </row>
    <row r="480" spans="1:5">
      <c r="A480" s="184" t="s">
        <v>5215</v>
      </c>
      <c r="B480" s="1869" t="s">
        <v>5216</v>
      </c>
      <c r="D480" s="184" t="s">
        <v>5217</v>
      </c>
      <c r="E480" s="1869" t="s">
        <v>5218</v>
      </c>
    </row>
    <row r="481" spans="1:5">
      <c r="A481" s="184" t="s">
        <v>5219</v>
      </c>
      <c r="B481" s="1869">
        <v>49</v>
      </c>
      <c r="D481" s="184" t="s">
        <v>5220</v>
      </c>
      <c r="E481" s="1869" t="s">
        <v>5221</v>
      </c>
    </row>
    <row r="482" spans="1:5" s="1870" customFormat="1">
      <c r="A482" s="184" t="s">
        <v>5222</v>
      </c>
      <c r="B482" s="1869" t="s">
        <v>5170</v>
      </c>
      <c r="D482" s="184" t="s">
        <v>5223</v>
      </c>
      <c r="E482" s="1869" t="s">
        <v>5221</v>
      </c>
    </row>
    <row r="483" spans="1:5" s="1870" customFormat="1">
      <c r="A483" s="184" t="s">
        <v>5224</v>
      </c>
      <c r="B483" s="1869">
        <v>18</v>
      </c>
      <c r="D483" s="184" t="s">
        <v>5225</v>
      </c>
      <c r="E483" s="1869">
        <v>38</v>
      </c>
    </row>
    <row r="484" spans="1:5" s="1870" customFormat="1">
      <c r="A484" s="184" t="s">
        <v>5226</v>
      </c>
      <c r="B484" s="1869">
        <v>15</v>
      </c>
      <c r="D484" s="184" t="s">
        <v>5227</v>
      </c>
      <c r="E484" s="1869">
        <v>38</v>
      </c>
    </row>
    <row r="485" spans="1:5" s="1870" customFormat="1">
      <c r="A485" s="155"/>
      <c r="B485" s="1859"/>
      <c r="D485" s="184" t="s">
        <v>5228</v>
      </c>
      <c r="E485" s="1869">
        <v>38</v>
      </c>
    </row>
    <row r="486" spans="1:5" s="1870" customFormat="1">
      <c r="A486" s="1867" t="s">
        <v>5229</v>
      </c>
      <c r="B486" s="1868"/>
      <c r="D486" s="184" t="s">
        <v>9659</v>
      </c>
      <c r="E486" s="1869" t="s">
        <v>5230</v>
      </c>
    </row>
    <row r="487" spans="1:5" s="1870" customFormat="1">
      <c r="A487" s="184" t="s">
        <v>5231</v>
      </c>
      <c r="B487" s="1869">
        <v>16</v>
      </c>
      <c r="D487" s="1879" t="s">
        <v>1862</v>
      </c>
      <c r="E487" s="1869" t="s">
        <v>5232</v>
      </c>
    </row>
    <row r="488" spans="1:5" s="1870" customFormat="1">
      <c r="A488" s="184" t="s">
        <v>5233</v>
      </c>
      <c r="B488" s="1869">
        <v>15</v>
      </c>
    </row>
    <row r="489" spans="1:5" s="1870" customFormat="1">
      <c r="A489" s="184" t="s">
        <v>5234</v>
      </c>
      <c r="B489" s="1869">
        <v>15</v>
      </c>
      <c r="D489" s="1867" t="s">
        <v>5235</v>
      </c>
      <c r="E489" s="1868"/>
    </row>
    <row r="490" spans="1:5">
      <c r="A490" s="184" t="s">
        <v>758</v>
      </c>
      <c r="B490" s="1869">
        <v>73</v>
      </c>
      <c r="D490" s="184" t="s">
        <v>9661</v>
      </c>
      <c r="E490" s="1869" t="s">
        <v>5236</v>
      </c>
    </row>
    <row r="491" spans="1:5" s="1870" customFormat="1" ht="25.5">
      <c r="A491" s="201" t="s">
        <v>5237</v>
      </c>
      <c r="B491" s="1876">
        <v>36</v>
      </c>
    </row>
    <row r="492" spans="1:5">
      <c r="A492" s="184" t="s">
        <v>8541</v>
      </c>
      <c r="B492" s="1869" t="s">
        <v>5238</v>
      </c>
      <c r="D492" s="1867" t="s">
        <v>5239</v>
      </c>
      <c r="E492" s="1868"/>
    </row>
    <row r="493" spans="1:5" s="1870" customFormat="1">
      <c r="A493" s="184" t="s">
        <v>8543</v>
      </c>
      <c r="B493" s="1869">
        <v>14</v>
      </c>
      <c r="D493" s="1875" t="s">
        <v>3026</v>
      </c>
      <c r="E493" s="1869">
        <v>60</v>
      </c>
    </row>
    <row r="494" spans="1:5" s="1870" customFormat="1">
      <c r="A494" s="184" t="s">
        <v>8544</v>
      </c>
      <c r="B494" s="1869">
        <v>14</v>
      </c>
      <c r="D494" s="1875" t="s">
        <v>3038</v>
      </c>
      <c r="E494" s="1869">
        <v>60</v>
      </c>
    </row>
    <row r="495" spans="1:5" s="1870" customFormat="1">
      <c r="A495" s="184" t="s">
        <v>5240</v>
      </c>
      <c r="B495" s="1869">
        <v>36</v>
      </c>
      <c r="D495" s="1875" t="s">
        <v>3029</v>
      </c>
      <c r="E495" s="1869">
        <v>60</v>
      </c>
    </row>
    <row r="496" spans="1:5" s="1870" customFormat="1">
      <c r="A496" s="184" t="s">
        <v>5241</v>
      </c>
      <c r="B496" s="1869">
        <v>36</v>
      </c>
      <c r="D496" s="1875" t="s">
        <v>3032</v>
      </c>
      <c r="E496" s="1869">
        <v>60</v>
      </c>
    </row>
    <row r="497" spans="1:5" s="1870" customFormat="1">
      <c r="A497" s="184" t="s">
        <v>5242</v>
      </c>
      <c r="B497" s="1869">
        <v>36</v>
      </c>
      <c r="D497" s="1875" t="s">
        <v>3035</v>
      </c>
      <c r="E497" s="1869">
        <v>60</v>
      </c>
    </row>
    <row r="498" spans="1:5" s="1870" customFormat="1" ht="25.5">
      <c r="A498" s="201" t="s">
        <v>5243</v>
      </c>
      <c r="B498" s="1876" t="s">
        <v>5244</v>
      </c>
      <c r="D498" s="197" t="s">
        <v>3035</v>
      </c>
      <c r="E498" s="1876">
        <v>23</v>
      </c>
    </row>
    <row r="499" spans="1:5" s="1870" customFormat="1">
      <c r="A499" s="184" t="s">
        <v>5245</v>
      </c>
      <c r="B499" s="1869">
        <v>36</v>
      </c>
      <c r="D499" s="1875" t="s">
        <v>3041</v>
      </c>
      <c r="E499" s="1869">
        <v>60</v>
      </c>
    </row>
    <row r="500" spans="1:5" s="1870" customFormat="1">
      <c r="A500" s="184" t="s">
        <v>5246</v>
      </c>
      <c r="B500" s="1869">
        <v>31</v>
      </c>
      <c r="D500" s="1875" t="s">
        <v>3044</v>
      </c>
      <c r="E500" s="1869">
        <v>60</v>
      </c>
    </row>
    <row r="501" spans="1:5">
      <c r="A501" s="184" t="s">
        <v>8717</v>
      </c>
      <c r="B501" s="1869" t="s">
        <v>5247</v>
      </c>
      <c r="D501" s="1875" t="s">
        <v>3047</v>
      </c>
      <c r="E501" s="1869">
        <v>60</v>
      </c>
    </row>
    <row r="502" spans="1:5" s="1870" customFormat="1">
      <c r="A502" s="184" t="s">
        <v>5248</v>
      </c>
      <c r="B502" s="1869">
        <v>11</v>
      </c>
      <c r="D502" s="184" t="s">
        <v>5249</v>
      </c>
      <c r="E502" s="1869" t="s">
        <v>5250</v>
      </c>
    </row>
    <row r="503" spans="1:5" s="1870" customFormat="1">
      <c r="A503" s="184" t="s">
        <v>8715</v>
      </c>
      <c r="B503" s="1869" t="s">
        <v>5192</v>
      </c>
      <c r="D503" s="197" t="s">
        <v>5251</v>
      </c>
      <c r="E503" s="1869">
        <v>23</v>
      </c>
    </row>
    <row r="504" spans="1:5" s="1870" customFormat="1">
      <c r="A504" s="184" t="s">
        <v>9350</v>
      </c>
      <c r="B504" s="1869">
        <v>11</v>
      </c>
      <c r="D504" s="184" t="s">
        <v>5252</v>
      </c>
      <c r="E504" s="1869" t="s">
        <v>5253</v>
      </c>
    </row>
    <row r="505" spans="1:5">
      <c r="A505" s="1882" t="s">
        <v>8713</v>
      </c>
      <c r="B505" s="1869" t="s">
        <v>5192</v>
      </c>
      <c r="D505" s="184" t="s">
        <v>5254</v>
      </c>
      <c r="E505" s="1869">
        <v>36</v>
      </c>
    </row>
    <row r="506" spans="1:5">
      <c r="A506" s="184" t="s">
        <v>9353</v>
      </c>
      <c r="B506" s="1869" t="s">
        <v>5192</v>
      </c>
      <c r="D506" s="184" t="s">
        <v>9281</v>
      </c>
      <c r="E506" s="1869">
        <v>38</v>
      </c>
    </row>
    <row r="507" spans="1:5" s="1870" customFormat="1">
      <c r="A507" s="184" t="s">
        <v>9355</v>
      </c>
      <c r="B507" s="1869">
        <v>11</v>
      </c>
      <c r="D507" s="184" t="s">
        <v>5255</v>
      </c>
      <c r="E507" s="1869">
        <v>36</v>
      </c>
    </row>
    <row r="508" spans="1:5" s="1870" customFormat="1">
      <c r="A508" s="184" t="s">
        <v>5256</v>
      </c>
      <c r="B508" s="1869">
        <v>11</v>
      </c>
      <c r="D508" s="184" t="s">
        <v>9282</v>
      </c>
      <c r="E508" s="1869">
        <v>38</v>
      </c>
    </row>
    <row r="509" spans="1:5" s="1870" customFormat="1">
      <c r="A509" s="184" t="s">
        <v>9356</v>
      </c>
      <c r="B509" s="1869">
        <v>11</v>
      </c>
      <c r="D509" s="184" t="s">
        <v>5257</v>
      </c>
      <c r="E509" s="1869">
        <v>38</v>
      </c>
    </row>
    <row r="510" spans="1:5" s="1870" customFormat="1">
      <c r="A510" s="184" t="s">
        <v>5258</v>
      </c>
      <c r="B510" s="1869">
        <v>15</v>
      </c>
      <c r="D510" s="184" t="s">
        <v>5259</v>
      </c>
      <c r="E510" s="1869">
        <v>38</v>
      </c>
    </row>
    <row r="511" spans="1:5" s="1870" customFormat="1">
      <c r="A511" s="184" t="s">
        <v>5260</v>
      </c>
      <c r="B511" s="1869">
        <v>16</v>
      </c>
      <c r="D511" s="184" t="s">
        <v>5261</v>
      </c>
      <c r="E511" s="1869">
        <v>38</v>
      </c>
    </row>
    <row r="512" spans="1:5" s="1870" customFormat="1">
      <c r="A512" s="184" t="s">
        <v>5262</v>
      </c>
      <c r="B512" s="1869">
        <v>46</v>
      </c>
      <c r="D512" s="184" t="s">
        <v>5263</v>
      </c>
      <c r="E512" s="1869">
        <v>38</v>
      </c>
    </row>
    <row r="513" spans="1:5">
      <c r="A513" s="1871" t="s">
        <v>5264</v>
      </c>
      <c r="B513" s="1869" t="s">
        <v>5265</v>
      </c>
      <c r="D513" s="184" t="s">
        <v>5266</v>
      </c>
      <c r="E513" s="1869">
        <v>38</v>
      </c>
    </row>
    <row r="514" spans="1:5" s="1870" customFormat="1">
      <c r="A514" s="184" t="s">
        <v>8536</v>
      </c>
      <c r="B514" s="1869">
        <v>42</v>
      </c>
      <c r="D514" s="184" t="s">
        <v>5267</v>
      </c>
      <c r="E514" s="1869">
        <v>38</v>
      </c>
    </row>
    <row r="515" spans="1:5" s="1870" customFormat="1">
      <c r="A515" s="184" t="s">
        <v>5268</v>
      </c>
      <c r="B515" s="1869">
        <v>11</v>
      </c>
      <c r="D515" s="184" t="s">
        <v>5269</v>
      </c>
      <c r="E515" s="1869">
        <v>38</v>
      </c>
    </row>
    <row r="516" spans="1:5">
      <c r="A516" s="184" t="s">
        <v>3817</v>
      </c>
      <c r="B516" s="1869" t="s">
        <v>5270</v>
      </c>
      <c r="D516" s="184" t="s">
        <v>5271</v>
      </c>
      <c r="E516" s="1869">
        <v>22</v>
      </c>
    </row>
    <row r="517" spans="1:5" s="1870" customFormat="1">
      <c r="A517" s="184" t="s">
        <v>9657</v>
      </c>
      <c r="B517" s="1869">
        <v>23</v>
      </c>
      <c r="D517" s="184" t="s">
        <v>5272</v>
      </c>
      <c r="E517" s="1869">
        <v>23</v>
      </c>
    </row>
    <row r="518" spans="1:5" s="1870" customFormat="1">
      <c r="A518" s="184" t="s">
        <v>5273</v>
      </c>
      <c r="B518" s="1869">
        <v>36</v>
      </c>
      <c r="D518" s="1872" t="s">
        <v>8296</v>
      </c>
      <c r="E518" s="1869">
        <v>52</v>
      </c>
    </row>
    <row r="519" spans="1:5">
      <c r="A519" s="184" t="s">
        <v>5274</v>
      </c>
      <c r="B519" s="1869">
        <v>36</v>
      </c>
      <c r="D519" s="184" t="s">
        <v>5275</v>
      </c>
      <c r="E519" s="1869" t="s">
        <v>5276</v>
      </c>
    </row>
    <row r="520" spans="1:5" s="1870" customFormat="1">
      <c r="A520" s="184" t="s">
        <v>5277</v>
      </c>
      <c r="B520" s="1869">
        <v>36</v>
      </c>
      <c r="D520" s="184" t="s">
        <v>7778</v>
      </c>
      <c r="E520" s="1869" t="s">
        <v>5276</v>
      </c>
    </row>
    <row r="521" spans="1:5">
      <c r="A521" s="184" t="s">
        <v>5278</v>
      </c>
      <c r="B521" s="1869">
        <v>36</v>
      </c>
      <c r="D521" s="184" t="s">
        <v>7779</v>
      </c>
      <c r="E521" s="1869" t="s">
        <v>5276</v>
      </c>
    </row>
    <row r="522" spans="1:5">
      <c r="A522" s="184" t="s">
        <v>5279</v>
      </c>
      <c r="B522" s="1869">
        <v>38</v>
      </c>
      <c r="D522" s="184" t="s">
        <v>7780</v>
      </c>
      <c r="E522" s="1869" t="s">
        <v>5276</v>
      </c>
    </row>
    <row r="523" spans="1:5">
      <c r="A523" s="184" t="s">
        <v>5280</v>
      </c>
      <c r="B523" s="1869">
        <v>38</v>
      </c>
      <c r="D523" s="184" t="s">
        <v>9076</v>
      </c>
      <c r="E523" s="1869" t="s">
        <v>5276</v>
      </c>
    </row>
    <row r="524" spans="1:5">
      <c r="A524" s="184" t="s">
        <v>5586</v>
      </c>
      <c r="B524" s="1869">
        <v>46</v>
      </c>
      <c r="D524" s="184" t="s">
        <v>9077</v>
      </c>
      <c r="E524" s="1869" t="s">
        <v>5276</v>
      </c>
    </row>
    <row r="525" spans="1:5">
      <c r="A525" s="184" t="s">
        <v>763</v>
      </c>
      <c r="B525" s="1869">
        <v>73</v>
      </c>
      <c r="D525" s="184" t="s">
        <v>9622</v>
      </c>
      <c r="E525" s="1869" t="s">
        <v>5281</v>
      </c>
    </row>
    <row r="526" spans="1:5" s="1870" customFormat="1">
      <c r="A526" s="184" t="s">
        <v>5282</v>
      </c>
      <c r="B526" s="1869">
        <v>18</v>
      </c>
      <c r="D526" s="197" t="s">
        <v>5283</v>
      </c>
      <c r="E526" s="1869">
        <v>33</v>
      </c>
    </row>
    <row r="527" spans="1:5">
      <c r="A527" s="184" t="s">
        <v>5284</v>
      </c>
      <c r="B527" s="1869" t="s">
        <v>5285</v>
      </c>
      <c r="D527" s="184" t="s">
        <v>5286</v>
      </c>
      <c r="E527" s="1869" t="s">
        <v>1185</v>
      </c>
    </row>
    <row r="528" spans="1:5">
      <c r="A528" s="184" t="s">
        <v>769</v>
      </c>
      <c r="B528" s="1869">
        <v>73</v>
      </c>
      <c r="D528" s="184" t="s">
        <v>6882</v>
      </c>
      <c r="E528" s="1869">
        <v>42</v>
      </c>
    </row>
    <row r="529" spans="1:5" s="1870" customFormat="1">
      <c r="A529" s="184" t="s">
        <v>8711</v>
      </c>
      <c r="B529" s="1869" t="s">
        <v>5287</v>
      </c>
      <c r="D529" s="184" t="s">
        <v>5288</v>
      </c>
      <c r="E529" s="1869">
        <v>36</v>
      </c>
    </row>
    <row r="530" spans="1:5">
      <c r="A530" s="184" t="s">
        <v>8708</v>
      </c>
      <c r="B530" s="1869" t="s">
        <v>5289</v>
      </c>
      <c r="D530" s="184" t="s">
        <v>5290</v>
      </c>
      <c r="E530" s="1869">
        <v>40</v>
      </c>
    </row>
    <row r="531" spans="1:5" ht="25.5">
      <c r="A531" s="184" t="s">
        <v>6926</v>
      </c>
      <c r="B531" s="1877" t="s">
        <v>5291</v>
      </c>
    </row>
    <row r="532" spans="1:5" s="1870" customFormat="1">
      <c r="A532" s="197" t="s">
        <v>6928</v>
      </c>
      <c r="B532" s="1869" t="s">
        <v>5292</v>
      </c>
      <c r="D532" s="1867" t="s">
        <v>5293</v>
      </c>
      <c r="E532" s="1868"/>
    </row>
    <row r="533" spans="1:5">
      <c r="A533" s="184" t="s">
        <v>3844</v>
      </c>
      <c r="B533" s="1869" t="s">
        <v>5294</v>
      </c>
      <c r="D533" s="184" t="s">
        <v>5295</v>
      </c>
      <c r="E533" s="1869">
        <v>23</v>
      </c>
    </row>
    <row r="534" spans="1:5" s="1870" customFormat="1">
      <c r="A534" s="184" t="s">
        <v>9626</v>
      </c>
      <c r="B534" s="1869" t="s">
        <v>5296</v>
      </c>
      <c r="D534" s="184" t="s">
        <v>5297</v>
      </c>
      <c r="E534" s="1869">
        <v>46</v>
      </c>
    </row>
    <row r="535" spans="1:5" s="1870" customFormat="1">
      <c r="A535" s="184" t="s">
        <v>8699</v>
      </c>
      <c r="B535" s="1869">
        <v>47</v>
      </c>
      <c r="D535" s="184" t="s">
        <v>5298</v>
      </c>
      <c r="E535" s="1869">
        <v>36</v>
      </c>
    </row>
    <row r="536" spans="1:5">
      <c r="A536" s="1879" t="s">
        <v>8719</v>
      </c>
      <c r="B536" s="1869" t="s">
        <v>3185</v>
      </c>
    </row>
    <row r="537" spans="1:5" s="1870" customFormat="1">
      <c r="A537" s="184" t="s">
        <v>5299</v>
      </c>
      <c r="B537" s="1869">
        <v>12</v>
      </c>
    </row>
    <row r="538" spans="1:5">
      <c r="A538" s="741" t="s">
        <v>9152</v>
      </c>
      <c r="B538" s="1869" t="s">
        <v>5300</v>
      </c>
    </row>
    <row r="539" spans="1:5" s="1870" customFormat="1">
      <c r="A539" s="184" t="s">
        <v>5301</v>
      </c>
      <c r="B539" s="1869" t="s">
        <v>5097</v>
      </c>
    </row>
    <row r="540" spans="1:5" s="1870" customFormat="1">
      <c r="A540" s="184" t="s">
        <v>5302</v>
      </c>
      <c r="B540" s="1869">
        <v>22</v>
      </c>
    </row>
    <row r="541" spans="1:5">
      <c r="A541" s="1872" t="s">
        <v>8271</v>
      </c>
      <c r="B541" s="1869" t="s">
        <v>5303</v>
      </c>
    </row>
    <row r="542" spans="1:5" s="1870" customFormat="1">
      <c r="A542" s="197" t="s">
        <v>5304</v>
      </c>
      <c r="B542" s="1869">
        <v>36</v>
      </c>
    </row>
    <row r="543" spans="1:5" s="1870" customFormat="1">
      <c r="A543" s="184" t="s">
        <v>5305</v>
      </c>
      <c r="B543" s="1869">
        <v>12</v>
      </c>
    </row>
    <row r="544" spans="1:5" s="1870" customFormat="1">
      <c r="A544" s="155"/>
      <c r="B544" s="1859"/>
    </row>
    <row r="545" spans="1:2" s="1870" customFormat="1" ht="12.75">
      <c r="A545" s="1867" t="s">
        <v>5306</v>
      </c>
      <c r="B545" s="1868"/>
    </row>
    <row r="546" spans="1:2" s="1870" customFormat="1">
      <c r="A546" s="184" t="s">
        <v>5307</v>
      </c>
      <c r="B546" s="1869">
        <v>36</v>
      </c>
    </row>
    <row r="547" spans="1:2" s="1870" customFormat="1">
      <c r="A547" s="184" t="s">
        <v>5308</v>
      </c>
      <c r="B547" s="1869" t="s">
        <v>5244</v>
      </c>
    </row>
    <row r="548" spans="1:2" s="1870" customFormat="1">
      <c r="A548" s="184" t="s">
        <v>5309</v>
      </c>
      <c r="B548" s="1869">
        <v>36</v>
      </c>
    </row>
    <row r="549" spans="1:2" s="1870" customFormat="1">
      <c r="A549" s="184" t="s">
        <v>5310</v>
      </c>
      <c r="B549" s="1869">
        <v>36</v>
      </c>
    </row>
    <row r="550" spans="1:2" s="1870" customFormat="1">
      <c r="A550" s="184" t="s">
        <v>5311</v>
      </c>
      <c r="B550" s="1869">
        <v>18</v>
      </c>
    </row>
    <row r="551" spans="1:2" s="1870" customFormat="1">
      <c r="A551" s="184" t="s">
        <v>5312</v>
      </c>
      <c r="B551" s="1869">
        <v>18</v>
      </c>
    </row>
    <row r="552" spans="1:2" s="1870" customFormat="1">
      <c r="A552" s="184" t="s">
        <v>5313</v>
      </c>
      <c r="B552" s="1869">
        <v>46</v>
      </c>
    </row>
    <row r="553" spans="1:2" s="1870" customFormat="1">
      <c r="A553" s="184" t="s">
        <v>5314</v>
      </c>
      <c r="B553" s="1869">
        <v>46</v>
      </c>
    </row>
    <row r="554" spans="1:2">
      <c r="A554" s="1879" t="s">
        <v>3921</v>
      </c>
      <c r="B554" s="1869">
        <v>77</v>
      </c>
    </row>
    <row r="555" spans="1:2">
      <c r="A555" s="1880" t="s">
        <v>5315</v>
      </c>
      <c r="B555" s="1869">
        <v>59</v>
      </c>
    </row>
    <row r="556" spans="1:2">
      <c r="A556" s="1872" t="s">
        <v>8284</v>
      </c>
      <c r="B556" s="1869">
        <v>52</v>
      </c>
    </row>
    <row r="557" spans="1:2">
      <c r="A557" s="1872" t="s">
        <v>8655</v>
      </c>
      <c r="B557" s="1869" t="s">
        <v>1108</v>
      </c>
    </row>
    <row r="558" spans="1:2">
      <c r="A558" s="1872" t="s">
        <v>7866</v>
      </c>
      <c r="B558" s="1869">
        <v>51</v>
      </c>
    </row>
    <row r="559" spans="1:2">
      <c r="A559" s="1872" t="s">
        <v>7859</v>
      </c>
      <c r="B559" s="1869" t="s">
        <v>1085</v>
      </c>
    </row>
    <row r="560" spans="1:2" s="1870" customFormat="1">
      <c r="A560" s="184" t="s">
        <v>9071</v>
      </c>
      <c r="B560" s="1869">
        <v>27</v>
      </c>
    </row>
    <row r="561" spans="1:2" s="1870" customFormat="1">
      <c r="A561" s="184" t="s">
        <v>5316</v>
      </c>
      <c r="B561" s="1869" t="s">
        <v>3347</v>
      </c>
    </row>
    <row r="562" spans="1:2">
      <c r="A562" s="1739" t="s">
        <v>7897</v>
      </c>
      <c r="B562" s="1869">
        <v>51</v>
      </c>
    </row>
    <row r="563" spans="1:2" s="1870" customFormat="1">
      <c r="A563" s="184" t="s">
        <v>5317</v>
      </c>
      <c r="B563" s="1869">
        <v>16</v>
      </c>
    </row>
    <row r="564" spans="1:2">
      <c r="A564" s="1879" t="s">
        <v>6890</v>
      </c>
      <c r="B564" s="1869" t="s">
        <v>5318</v>
      </c>
    </row>
    <row r="565" spans="1:2" s="1870" customFormat="1">
      <c r="A565" s="184" t="s">
        <v>6892</v>
      </c>
      <c r="B565" s="1869">
        <v>13</v>
      </c>
    </row>
    <row r="566" spans="1:2" s="1870" customFormat="1">
      <c r="A566" s="184" t="s">
        <v>6895</v>
      </c>
      <c r="B566" s="1869">
        <v>13</v>
      </c>
    </row>
    <row r="567" spans="1:2" s="1870" customFormat="1">
      <c r="A567" s="184" t="s">
        <v>8712</v>
      </c>
      <c r="B567" s="1869">
        <v>49</v>
      </c>
    </row>
    <row r="568" spans="1:2" s="1870" customFormat="1">
      <c r="A568" s="184" t="s">
        <v>9072</v>
      </c>
      <c r="B568" s="1869">
        <v>27</v>
      </c>
    </row>
    <row r="569" spans="1:2" s="1870" customFormat="1">
      <c r="A569" s="184" t="s">
        <v>5319</v>
      </c>
      <c r="B569" s="1869">
        <v>16</v>
      </c>
    </row>
    <row r="570" spans="1:2" s="1870" customFormat="1">
      <c r="A570" s="155"/>
      <c r="B570" s="1859"/>
    </row>
    <row r="571" spans="1:2" s="1870" customFormat="1" ht="12.75">
      <c r="A571" s="1867" t="s">
        <v>5320</v>
      </c>
      <c r="B571" s="1868"/>
    </row>
    <row r="572" spans="1:2">
      <c r="A572" s="184" t="s">
        <v>3864</v>
      </c>
      <c r="B572" s="1869" t="s">
        <v>5270</v>
      </c>
    </row>
    <row r="573" spans="1:2" s="1870" customFormat="1">
      <c r="A573" s="184" t="s">
        <v>5321</v>
      </c>
      <c r="B573" s="1869" t="s">
        <v>5322</v>
      </c>
    </row>
    <row r="574" spans="1:2" s="1870" customFormat="1">
      <c r="A574" s="184" t="s">
        <v>5323</v>
      </c>
      <c r="B574" s="1869" t="s">
        <v>5324</v>
      </c>
    </row>
    <row r="575" spans="1:2" s="1870" customFormat="1">
      <c r="A575" s="184" t="s">
        <v>5325</v>
      </c>
      <c r="B575" s="1869" t="s">
        <v>5324</v>
      </c>
    </row>
    <row r="576" spans="1:2" ht="12.75">
      <c r="A576" s="1860"/>
      <c r="B576" s="1860"/>
    </row>
    <row r="577" s="1870" customFormat="1" ht="12.75"/>
    <row r="578" s="1870" customFormat="1" ht="12.75"/>
    <row r="579" s="1870" customFormat="1" ht="12.75"/>
    <row r="580" s="1870" customFormat="1" ht="12.75"/>
    <row r="581" s="1870" customFormat="1" ht="12.75"/>
  </sheetData>
  <sheetProtection sheet="1" objects="1" scenarios="1"/>
  <mergeCells count="1">
    <mergeCell ref="A4:E4"/>
  </mergeCells>
  <phoneticPr fontId="132" type="noConversion"/>
  <dataValidations count="1">
    <dataValidation type="textLength" operator="lessThan" allowBlank="1" showErrorMessage="1" error="Value can be more more than 254 characters in length." sqref="D149">
      <formula1>254</formula1>
      <formula2>0</formula2>
    </dataValidation>
  </dataValidations>
  <pageMargins left="0.59027777777777779" right="0.59027777777777779" top="0.59027777777777779" bottom="0.59097222222222223" header="0.51180555555555562" footer="0.31527777777777777"/>
  <pageSetup paperSize="9" scale="95" firstPageNumber="81" orientation="portrait" useFirstPageNumber="1" horizontalDpi="300" verticalDpi="300" r:id="rId1"/>
  <headerFooter alignWithMargins="0">
    <oddFooter>&amp;C- &amp;P -</oddFooter>
  </headerFooter>
</worksheet>
</file>

<file path=xl/worksheets/sheet3.xml><?xml version="1.0" encoding="utf-8"?>
<worksheet xmlns="http://schemas.openxmlformats.org/spreadsheetml/2006/main" xmlns:r="http://schemas.openxmlformats.org/officeDocument/2006/relationships">
  <sheetPr codeName="Лист3"/>
  <dimension ref="A2:A20"/>
  <sheetViews>
    <sheetView workbookViewId="0">
      <selection activeCell="H100" sqref="H100"/>
    </sheetView>
  </sheetViews>
  <sheetFormatPr defaultColWidth="9.140625" defaultRowHeight="15"/>
  <cols>
    <col min="1" max="1" width="97.85546875" style="24" customWidth="1"/>
    <col min="2" max="8" width="9.140625" style="24"/>
    <col min="9" max="9" width="12.85546875" style="24" customWidth="1"/>
    <col min="10" max="16384" width="9.140625" style="24"/>
  </cols>
  <sheetData>
    <row r="2" spans="1:1">
      <c r="A2" s="11" t="s">
        <v>9386</v>
      </c>
    </row>
    <row r="3" spans="1:1">
      <c r="A3" s="25"/>
    </row>
    <row r="4" spans="1:1">
      <c r="A4" s="25"/>
    </row>
    <row r="5" spans="1:1" ht="132" customHeight="1">
      <c r="A5" s="26" t="s">
        <v>9387</v>
      </c>
    </row>
    <row r="6" spans="1:1">
      <c r="A6" s="25"/>
    </row>
    <row r="7" spans="1:1" ht="177" customHeight="1">
      <c r="A7" s="26" t="s">
        <v>9388</v>
      </c>
    </row>
    <row r="8" spans="1:1">
      <c r="A8" s="25"/>
    </row>
    <row r="9" spans="1:1" ht="171" customHeight="1">
      <c r="A9" s="26" t="s">
        <v>9448</v>
      </c>
    </row>
    <row r="10" spans="1:1">
      <c r="A10" s="25"/>
    </row>
    <row r="11" spans="1:1" ht="45">
      <c r="A11" s="26" t="s">
        <v>9449</v>
      </c>
    </row>
    <row r="12" spans="1:1">
      <c r="A12" s="25"/>
    </row>
    <row r="13" spans="1:1">
      <c r="A13" s="25"/>
    </row>
    <row r="14" spans="1:1" ht="30">
      <c r="A14" s="26" t="s">
        <v>9450</v>
      </c>
    </row>
    <row r="15" spans="1:1">
      <c r="A15" s="25"/>
    </row>
    <row r="16" spans="1:1">
      <c r="A16" s="25"/>
    </row>
    <row r="17" spans="1:1">
      <c r="A17" s="25"/>
    </row>
    <row r="18" spans="1:1">
      <c r="A18" s="11" t="s">
        <v>9451</v>
      </c>
    </row>
    <row r="19" spans="1:1">
      <c r="A19" s="25"/>
    </row>
    <row r="20" spans="1:1">
      <c r="A20" s="11"/>
    </row>
  </sheetData>
  <sheetProtection sheet="1"/>
  <phoneticPr fontId="132" type="noConversion"/>
  <pageMargins left="0.59027777777777779" right="0.59027777777777779" top="0.59097222222222223" bottom="0.59097222222222223" header="0.31527777777777777" footer="0.31527777777777777"/>
  <pageSetup paperSize="9" orientation="portrait" useFirstPageNumber="1" horizontalDpi="300" verticalDpi="300" r:id="rId1"/>
  <headerFooter alignWithMargins="0">
    <oddHeader>&amp;C&amp;"Monotype Corsiva,Обычный"&amp;11&amp;UДІАМЕБ - Ваш партнер в лабораторній діагностиці !</oddHeader>
    <oddFooter>&amp;C- &amp;P -</oddFooter>
  </headerFooter>
</worksheet>
</file>

<file path=xl/worksheets/sheet30.xml><?xml version="1.0" encoding="utf-8"?>
<worksheet xmlns="http://schemas.openxmlformats.org/spreadsheetml/2006/main" xmlns:r="http://schemas.openxmlformats.org/officeDocument/2006/relationships">
  <sheetPr codeName="Лист19" filterMode="1"/>
  <dimension ref="A1:X637"/>
  <sheetViews>
    <sheetView topLeftCell="B1" workbookViewId="0">
      <pane ySplit="3" topLeftCell="A167" activePane="bottomLeft" state="frozen"/>
      <selection activeCell="Q46" sqref="Q46"/>
      <selection pane="bottomLeft" activeCell="Q46" sqref="Q46"/>
    </sheetView>
  </sheetViews>
  <sheetFormatPr defaultColWidth="9.140625" defaultRowHeight="13.5" outlineLevelCol="1"/>
  <cols>
    <col min="1" max="1" width="0" style="1234" hidden="1" customWidth="1" outlineLevel="1"/>
    <col min="2" max="2" width="5.85546875" style="1235" customWidth="1" collapsed="1"/>
    <col min="3" max="3" width="6.85546875" style="1235" customWidth="1"/>
    <col min="4" max="4" width="46.42578125" style="687" customWidth="1"/>
    <col min="5" max="6" width="0" style="1236" hidden="1" customWidth="1" outlineLevel="1"/>
    <col min="7" max="7" width="8.85546875" style="541" customWidth="1" collapsed="1"/>
    <col min="8" max="8" width="7.140625" style="543" customWidth="1"/>
    <col min="9" max="9" width="6.5703125" style="543" customWidth="1"/>
    <col min="10" max="10" width="6.140625" style="543" customWidth="1"/>
    <col min="11" max="11" width="0" style="1237" hidden="1" customWidth="1"/>
    <col min="12" max="12" width="0" style="1238" hidden="1" customWidth="1"/>
    <col min="13" max="17" width="9.140625" style="1234"/>
    <col min="18" max="25" width="0" style="1234" hidden="1" customWidth="1"/>
    <col min="26" max="16384" width="9.140625" style="1234"/>
  </cols>
  <sheetData>
    <row r="1" spans="1:24" s="79" customFormat="1" ht="28.5" customHeight="1">
      <c r="A1" s="75" t="s">
        <v>8669</v>
      </c>
      <c r="B1" s="825" t="s">
        <v>8670</v>
      </c>
      <c r="C1" s="826" t="s">
        <v>4736</v>
      </c>
      <c r="D1" s="296" t="s">
        <v>8672</v>
      </c>
      <c r="E1" s="297" t="s">
        <v>8673</v>
      </c>
      <c r="F1" s="297" t="s">
        <v>8674</v>
      </c>
      <c r="G1" s="85" t="s">
        <v>9319</v>
      </c>
      <c r="H1" s="1304" t="s">
        <v>8675</v>
      </c>
      <c r="I1" s="1304" t="s">
        <v>8676</v>
      </c>
      <c r="J1" s="1305" t="s">
        <v>8677</v>
      </c>
      <c r="K1" s="79">
        <v>2010</v>
      </c>
      <c r="L1" s="79">
        <v>2011</v>
      </c>
    </row>
    <row r="2" spans="1:24" s="79" customFormat="1" ht="12.75" hidden="1" customHeight="1">
      <c r="A2" s="75" t="s">
        <v>8678</v>
      </c>
      <c r="B2" s="825" t="s">
        <v>8679</v>
      </c>
      <c r="C2" s="826" t="s">
        <v>4736</v>
      </c>
      <c r="D2" s="296" t="s">
        <v>8672</v>
      </c>
      <c r="E2" s="297" t="s">
        <v>8673</v>
      </c>
      <c r="F2" s="297" t="s">
        <v>8674</v>
      </c>
      <c r="G2" s="159" t="s">
        <v>9327</v>
      </c>
      <c r="H2" s="83" t="s">
        <v>8680</v>
      </c>
      <c r="I2" s="83" t="s">
        <v>8681</v>
      </c>
      <c r="J2" s="83" t="s">
        <v>8682</v>
      </c>
    </row>
    <row r="3" spans="1:24" s="79" customFormat="1" ht="12.75" hidden="1" customHeight="1">
      <c r="A3" s="75" t="s">
        <v>8678</v>
      </c>
      <c r="B3" s="825" t="s">
        <v>8683</v>
      </c>
      <c r="C3" s="826" t="s">
        <v>5038</v>
      </c>
      <c r="D3" s="296" t="s">
        <v>8672</v>
      </c>
      <c r="E3" s="297" t="s">
        <v>8673</v>
      </c>
      <c r="F3" s="297" t="s">
        <v>8674</v>
      </c>
      <c r="G3" s="1885" t="s">
        <v>9425</v>
      </c>
      <c r="H3" s="86" t="s">
        <v>8685</v>
      </c>
      <c r="I3" s="86" t="s">
        <v>8686</v>
      </c>
      <c r="J3" s="86" t="s">
        <v>8687</v>
      </c>
    </row>
    <row r="6" spans="1:24" ht="29.25" customHeight="1">
      <c r="A6" s="309" t="s">
        <v>8688</v>
      </c>
      <c r="B6" s="2685" t="s">
        <v>8550</v>
      </c>
      <c r="C6" s="2685"/>
      <c r="D6" s="2685"/>
      <c r="E6" s="2685"/>
      <c r="F6" s="2685"/>
      <c r="G6" s="2685"/>
      <c r="H6" s="2685"/>
      <c r="I6" s="2685"/>
      <c r="J6" s="2685"/>
    </row>
    <row r="7" spans="1:24" ht="45.75" hidden="1">
      <c r="A7" s="309" t="s">
        <v>8689</v>
      </c>
      <c r="B7" s="2685" t="s">
        <v>5039</v>
      </c>
      <c r="C7" s="2685"/>
      <c r="D7" s="2685"/>
      <c r="E7" s="2685"/>
      <c r="F7" s="2685"/>
      <c r="G7" s="2685"/>
      <c r="H7" s="2685"/>
      <c r="I7" s="2685"/>
      <c r="J7" s="2685"/>
    </row>
    <row r="8" spans="1:24" ht="45.75" hidden="1">
      <c r="A8" s="309" t="s">
        <v>8689</v>
      </c>
      <c r="B8" s="2685" t="s">
        <v>5040</v>
      </c>
      <c r="C8" s="2685"/>
      <c r="D8" s="2685"/>
      <c r="E8" s="2685"/>
      <c r="F8" s="2685"/>
      <c r="G8" s="2685"/>
      <c r="H8" s="2685"/>
      <c r="I8" s="2685"/>
      <c r="J8" s="2685"/>
    </row>
    <row r="11" spans="1:24" ht="23.25">
      <c r="A11" s="88" t="s">
        <v>8692</v>
      </c>
      <c r="B11" s="2730" t="s">
        <v>5326</v>
      </c>
      <c r="C11" s="2730"/>
      <c r="D11" s="2730"/>
      <c r="E11" s="2730"/>
      <c r="F11" s="2730"/>
      <c r="G11" s="2730"/>
      <c r="H11" s="2730"/>
      <c r="I11" s="2730"/>
      <c r="J11" s="2730"/>
    </row>
    <row r="12" spans="1:24" ht="23.25" hidden="1">
      <c r="A12" s="88" t="s">
        <v>8690</v>
      </c>
      <c r="B12" s="2697" t="s">
        <v>5327</v>
      </c>
      <c r="C12" s="2697"/>
      <c r="D12" s="2697"/>
      <c r="E12" s="2697"/>
      <c r="F12" s="2697"/>
      <c r="G12" s="2697"/>
      <c r="H12" s="2697"/>
      <c r="I12" s="2697"/>
      <c r="J12" s="2697"/>
    </row>
    <row r="13" spans="1:24" ht="23.25" hidden="1">
      <c r="A13" s="88" t="s">
        <v>8690</v>
      </c>
      <c r="B13" s="2697" t="s">
        <v>5328</v>
      </c>
      <c r="C13" s="2697"/>
      <c r="D13" s="2697"/>
      <c r="E13" s="2697"/>
      <c r="F13" s="2697"/>
      <c r="G13" s="2697"/>
      <c r="H13" s="2697"/>
      <c r="I13" s="2697"/>
      <c r="J13" s="2697"/>
    </row>
    <row r="14" spans="1:24" s="261" customFormat="1" ht="30" customHeight="1">
      <c r="A14" s="261">
        <v>1</v>
      </c>
      <c r="B14" s="256" t="s">
        <v>9103</v>
      </c>
      <c r="C14" s="256">
        <v>7193</v>
      </c>
      <c r="D14" s="68" t="s">
        <v>5044</v>
      </c>
      <c r="E14" s="258" t="s">
        <v>5045</v>
      </c>
      <c r="F14" s="258" t="s">
        <v>9104</v>
      </c>
      <c r="G14" s="259" t="s">
        <v>9065</v>
      </c>
      <c r="H14" s="566" t="e">
        <f>I14*#REF!</f>
        <v>#REF!</v>
      </c>
      <c r="I14" s="566" t="e">
        <f>L14*#REF!+2</f>
        <v>#REF!</v>
      </c>
      <c r="J14" s="566"/>
      <c r="K14" s="1237">
        <v>330</v>
      </c>
      <c r="L14" s="1573">
        <v>300</v>
      </c>
    </row>
    <row r="15" spans="1:24" s="261" customFormat="1" ht="13.5" customHeight="1">
      <c r="A15" s="261">
        <v>1</v>
      </c>
      <c r="B15" s="614" t="s">
        <v>8617</v>
      </c>
      <c r="C15" s="614" t="s">
        <v>9105</v>
      </c>
      <c r="D15" s="207" t="s">
        <v>9106</v>
      </c>
      <c r="E15" s="207" t="s">
        <v>9107</v>
      </c>
      <c r="F15" s="207" t="s">
        <v>9108</v>
      </c>
      <c r="G15" s="1886">
        <v>96</v>
      </c>
      <c r="H15" s="606" t="e">
        <f>I15*#REF!</f>
        <v>#REF!</v>
      </c>
      <c r="I15" s="606" t="e">
        <f>L15*#REF!+2</f>
        <v>#REF!</v>
      </c>
      <c r="J15" s="606"/>
      <c r="K15" s="1887">
        <v>76</v>
      </c>
      <c r="L15" s="1573">
        <v>76</v>
      </c>
      <c r="Q15" s="1887"/>
      <c r="R15" s="1236" t="s">
        <v>9107</v>
      </c>
      <c r="S15" s="1888" t="s">
        <v>5046</v>
      </c>
      <c r="T15" s="1573" t="s">
        <v>5047</v>
      </c>
      <c r="U15" s="127"/>
      <c r="V15" s="1573"/>
      <c r="W15" s="127"/>
      <c r="X15" s="127"/>
    </row>
    <row r="16" spans="1:24" s="261" customFormat="1" ht="13.5" customHeight="1">
      <c r="A16" s="261">
        <v>1</v>
      </c>
      <c r="B16" s="593" t="s">
        <v>8627</v>
      </c>
      <c r="C16" s="593" t="s">
        <v>5048</v>
      </c>
      <c r="D16" s="208" t="s">
        <v>5049</v>
      </c>
      <c r="E16" s="207" t="s">
        <v>9107</v>
      </c>
      <c r="F16" s="208" t="s">
        <v>9108</v>
      </c>
      <c r="G16" s="1889">
        <v>96</v>
      </c>
      <c r="H16" s="613" t="e">
        <f>J16*#REF!</f>
        <v>#REF!</v>
      </c>
      <c r="I16" s="613"/>
      <c r="J16" s="613" t="e">
        <f>L16*#REF!+1.5</f>
        <v>#REF!</v>
      </c>
      <c r="K16" s="1237">
        <v>46</v>
      </c>
      <c r="L16" s="1573">
        <v>45</v>
      </c>
      <c r="Q16" s="1237"/>
      <c r="R16" s="1236" t="s">
        <v>9107</v>
      </c>
      <c r="S16" s="1888" t="s">
        <v>5046</v>
      </c>
      <c r="T16" s="1573" t="s">
        <v>5047</v>
      </c>
      <c r="U16" s="127"/>
      <c r="V16" s="1573" t="s">
        <v>5050</v>
      </c>
      <c r="W16" s="127"/>
      <c r="X16" s="127"/>
    </row>
    <row r="17" spans="1:24" s="261" customFormat="1">
      <c r="A17" s="261">
        <v>1</v>
      </c>
      <c r="B17" s="597" t="s">
        <v>8616</v>
      </c>
      <c r="C17" s="597">
        <v>1801</v>
      </c>
      <c r="D17" s="598" t="s">
        <v>9106</v>
      </c>
      <c r="E17" s="207" t="s">
        <v>9107</v>
      </c>
      <c r="F17" s="598" t="s">
        <v>9108</v>
      </c>
      <c r="G17" s="1890">
        <v>96</v>
      </c>
      <c r="H17" s="617" t="e">
        <f>I17*#REF!</f>
        <v>#REF!</v>
      </c>
      <c r="I17" s="617" t="e">
        <f>L17*#REF!+2</f>
        <v>#REF!</v>
      </c>
      <c r="J17" s="617"/>
      <c r="K17" s="1237">
        <v>68.8</v>
      </c>
      <c r="L17" s="1573">
        <v>68.8</v>
      </c>
      <c r="Q17" s="1237"/>
      <c r="R17" s="1236" t="s">
        <v>9107</v>
      </c>
      <c r="S17" s="1888" t="s">
        <v>5046</v>
      </c>
      <c r="T17" s="1573" t="s">
        <v>5047</v>
      </c>
      <c r="U17" s="127"/>
      <c r="V17" s="1573">
        <v>450</v>
      </c>
      <c r="W17" s="127"/>
      <c r="X17" s="127"/>
    </row>
    <row r="18" spans="1:24" s="261" customFormat="1" ht="13.5" customHeight="1">
      <c r="A18" s="261">
        <v>1</v>
      </c>
      <c r="B18" s="614" t="s">
        <v>8627</v>
      </c>
      <c r="C18" s="1891" t="s">
        <v>5329</v>
      </c>
      <c r="D18" s="207" t="s">
        <v>5330</v>
      </c>
      <c r="E18" s="207" t="s">
        <v>9112</v>
      </c>
      <c r="F18" s="207" t="s">
        <v>9113</v>
      </c>
      <c r="G18" s="1886">
        <v>96</v>
      </c>
      <c r="H18" s="606" t="e">
        <f>J18*#REF!</f>
        <v>#REF!</v>
      </c>
      <c r="I18" s="606"/>
      <c r="J18" s="606" t="e">
        <f>L18*#REF!+1.5</f>
        <v>#REF!</v>
      </c>
      <c r="K18" s="1237"/>
      <c r="L18" s="1573">
        <v>36</v>
      </c>
      <c r="Q18" s="1237"/>
      <c r="R18" s="1236" t="s">
        <v>9111</v>
      </c>
      <c r="S18" s="1888" t="s">
        <v>5046</v>
      </c>
      <c r="T18" s="1573" t="s">
        <v>5331</v>
      </c>
      <c r="U18" s="127"/>
      <c r="V18" s="1573" t="s">
        <v>5050</v>
      </c>
      <c r="W18" s="127"/>
      <c r="X18" s="127"/>
    </row>
    <row r="19" spans="1:24" s="261" customFormat="1" ht="13.5" customHeight="1">
      <c r="A19" s="261">
        <v>1</v>
      </c>
      <c r="B19" s="597" t="s">
        <v>8627</v>
      </c>
      <c r="C19" s="1892" t="s">
        <v>9114</v>
      </c>
      <c r="D19" s="598" t="s">
        <v>5332</v>
      </c>
      <c r="E19" s="207" t="s">
        <v>9112</v>
      </c>
      <c r="F19" s="208" t="s">
        <v>9115</v>
      </c>
      <c r="G19" s="1890" t="s">
        <v>9347</v>
      </c>
      <c r="H19" s="617" t="e">
        <f>J19*#REF!</f>
        <v>#REF!</v>
      </c>
      <c r="I19" s="617"/>
      <c r="J19" s="617" t="e">
        <f>L19*#REF!+1.58</f>
        <v>#REF!</v>
      </c>
      <c r="K19" s="1237">
        <v>50</v>
      </c>
      <c r="L19" s="1573">
        <v>50</v>
      </c>
      <c r="Q19" s="1237"/>
      <c r="R19" s="1236"/>
      <c r="S19" s="1888" t="s">
        <v>5046</v>
      </c>
      <c r="T19" s="1573" t="s">
        <v>5331</v>
      </c>
      <c r="U19" s="1893"/>
      <c r="V19" s="1573" t="s">
        <v>5050</v>
      </c>
      <c r="W19" s="1893"/>
      <c r="X19" s="1893"/>
    </row>
    <row r="20" spans="1:24" s="261" customFormat="1" ht="12.75" hidden="1" customHeight="1">
      <c r="A20" s="261">
        <v>0</v>
      </c>
      <c r="B20" s="593" t="s">
        <v>8627</v>
      </c>
      <c r="C20" s="1894"/>
      <c r="D20" s="207" t="s">
        <v>9116</v>
      </c>
      <c r="E20" s="207"/>
      <c r="F20" s="208" t="s">
        <v>5333</v>
      </c>
      <c r="G20" s="1889"/>
      <c r="H20" s="613" t="e">
        <f>J20*#REF!</f>
        <v>#REF!</v>
      </c>
      <c r="I20" s="613"/>
      <c r="J20" s="613" t="e">
        <f>L20*#REF!+2</f>
        <v>#REF!</v>
      </c>
      <c r="K20" s="1237"/>
      <c r="L20" s="1573"/>
      <c r="Q20" s="1237"/>
      <c r="R20" s="1236"/>
      <c r="S20" s="1888"/>
      <c r="T20" s="1573"/>
      <c r="U20" s="1893"/>
      <c r="V20" s="1573"/>
      <c r="W20" s="1893"/>
      <c r="X20" s="1893"/>
    </row>
    <row r="21" spans="1:24" s="261" customFormat="1" ht="13.5" customHeight="1">
      <c r="A21" s="261">
        <v>1</v>
      </c>
      <c r="B21" s="614" t="s">
        <v>8627</v>
      </c>
      <c r="C21" s="1895" t="s">
        <v>5334</v>
      </c>
      <c r="D21" s="207" t="s">
        <v>9117</v>
      </c>
      <c r="E21" s="207" t="s">
        <v>9118</v>
      </c>
      <c r="F21" s="208" t="s">
        <v>9119</v>
      </c>
      <c r="G21" s="1886">
        <v>10</v>
      </c>
      <c r="H21" s="606" t="e">
        <f>J21*#REF!</f>
        <v>#REF!</v>
      </c>
      <c r="I21" s="606"/>
      <c r="J21" s="606" t="e">
        <f>L21*#REF!+1.5</f>
        <v>#REF!</v>
      </c>
      <c r="K21" s="1237">
        <v>36</v>
      </c>
      <c r="L21" s="1573">
        <v>30</v>
      </c>
      <c r="Q21" s="1237"/>
      <c r="R21" s="1236"/>
      <c r="S21" s="1888"/>
      <c r="T21" s="1573"/>
      <c r="U21" s="1893"/>
      <c r="V21" s="1573"/>
      <c r="W21" s="1893"/>
      <c r="X21" s="1893"/>
    </row>
    <row r="22" spans="1:24" s="261" customFormat="1" ht="13.5" customHeight="1">
      <c r="A22" s="261">
        <v>1</v>
      </c>
      <c r="B22" s="593" t="s">
        <v>8627</v>
      </c>
      <c r="C22" s="1896" t="s">
        <v>9120</v>
      </c>
      <c r="D22" s="208" t="s">
        <v>5335</v>
      </c>
      <c r="E22" s="207" t="s">
        <v>5336</v>
      </c>
      <c r="F22" s="208"/>
      <c r="G22" s="1889">
        <v>10</v>
      </c>
      <c r="H22" s="613" t="e">
        <f>J22*#REF!</f>
        <v>#REF!</v>
      </c>
      <c r="I22" s="613"/>
      <c r="J22" s="613" t="e">
        <f>L22*#REF!+1.5</f>
        <v>#REF!</v>
      </c>
      <c r="K22" s="1237"/>
      <c r="L22" s="1897">
        <v>20</v>
      </c>
      <c r="Q22" s="1237"/>
      <c r="R22" s="1236"/>
      <c r="S22" s="1888"/>
      <c r="T22" s="1573"/>
      <c r="U22" s="1893"/>
      <c r="V22" s="1573"/>
      <c r="W22" s="1893"/>
      <c r="X22" s="1893"/>
    </row>
    <row r="23" spans="1:24" s="261" customFormat="1" ht="13.5" customHeight="1">
      <c r="A23" s="261">
        <v>1</v>
      </c>
      <c r="B23" s="593" t="s">
        <v>8627</v>
      </c>
      <c r="C23" s="1896" t="s">
        <v>9705</v>
      </c>
      <c r="D23" s="208" t="s">
        <v>5337</v>
      </c>
      <c r="E23" s="207" t="s">
        <v>9121</v>
      </c>
      <c r="F23" s="208"/>
      <c r="G23" s="1889">
        <v>10</v>
      </c>
      <c r="H23" s="613" t="e">
        <f>J23*#REF!</f>
        <v>#REF!</v>
      </c>
      <c r="I23" s="613"/>
      <c r="J23" s="613" t="e">
        <f>L23*#REF!+1.5</f>
        <v>#REF!</v>
      </c>
      <c r="K23" s="1237"/>
      <c r="L23" s="1897">
        <v>20</v>
      </c>
      <c r="Q23" s="1237"/>
      <c r="R23" s="1236"/>
      <c r="S23" s="1888"/>
      <c r="T23" s="1573"/>
      <c r="U23" s="1893"/>
      <c r="V23" s="1573"/>
      <c r="W23" s="1893"/>
      <c r="X23" s="1893"/>
    </row>
    <row r="24" spans="1:24" s="261" customFormat="1" ht="13.5" customHeight="1">
      <c r="A24" s="261">
        <v>1</v>
      </c>
      <c r="B24" s="597" t="s">
        <v>8627</v>
      </c>
      <c r="C24" s="1898" t="s">
        <v>9706</v>
      </c>
      <c r="D24" s="598" t="s">
        <v>5338</v>
      </c>
      <c r="E24" s="207" t="s">
        <v>9121</v>
      </c>
      <c r="F24" s="208"/>
      <c r="G24" s="1890">
        <v>10</v>
      </c>
      <c r="H24" s="617" t="e">
        <f>J24*#REF!</f>
        <v>#REF!</v>
      </c>
      <c r="I24" s="617"/>
      <c r="J24" s="617" t="e">
        <f>L24*#REF!+1.5</f>
        <v>#REF!</v>
      </c>
      <c r="K24" s="1237"/>
      <c r="L24" s="1897">
        <v>20</v>
      </c>
      <c r="Q24" s="1237"/>
      <c r="R24" s="1236"/>
      <c r="S24" s="1888"/>
      <c r="T24" s="1573"/>
      <c r="U24" s="1893"/>
      <c r="V24" s="1573"/>
      <c r="W24" s="1893"/>
      <c r="X24" s="1893"/>
    </row>
    <row r="25" spans="1:24" s="261" customFormat="1" ht="12.75" hidden="1" customHeight="1">
      <c r="A25" s="261">
        <v>0</v>
      </c>
      <c r="B25" s="597" t="s">
        <v>8627</v>
      </c>
      <c r="C25" s="597"/>
      <c r="D25" s="207" t="s">
        <v>5339</v>
      </c>
      <c r="E25" s="207" t="s">
        <v>5340</v>
      </c>
      <c r="F25" s="598" t="s">
        <v>5341</v>
      </c>
      <c r="G25" s="1890">
        <v>40</v>
      </c>
      <c r="H25" s="617" t="e">
        <f>J25*#REF!</f>
        <v>#REF!</v>
      </c>
      <c r="I25" s="617"/>
      <c r="J25" s="617" t="e">
        <f>L25*#REF!+2</f>
        <v>#REF!</v>
      </c>
      <c r="K25" s="1237">
        <v>42</v>
      </c>
      <c r="L25" s="1573"/>
      <c r="Q25" s="1237"/>
      <c r="R25" s="1236"/>
      <c r="S25" s="1888"/>
      <c r="T25" s="1573"/>
      <c r="U25" s="1893"/>
      <c r="V25" s="1573"/>
      <c r="W25" s="1893"/>
      <c r="X25" s="1893"/>
    </row>
    <row r="26" spans="1:24" s="261" customFormat="1" ht="12.75" hidden="1" customHeight="1">
      <c r="A26" s="261">
        <v>0</v>
      </c>
      <c r="B26" s="614" t="s">
        <v>8627</v>
      </c>
      <c r="C26" s="614"/>
      <c r="D26" s="207" t="s">
        <v>3131</v>
      </c>
      <c r="E26" s="207" t="s">
        <v>5342</v>
      </c>
      <c r="F26" s="1899"/>
      <c r="G26" s="1886">
        <v>25</v>
      </c>
      <c r="H26" s="606" t="e">
        <f>K26*#REF!+15</f>
        <v>#REF!</v>
      </c>
      <c r="I26" s="606"/>
      <c r="J26" s="606" t="e">
        <f>L26*#REF!+2</f>
        <v>#REF!</v>
      </c>
      <c r="K26" s="1237">
        <v>11</v>
      </c>
      <c r="L26" s="1573"/>
      <c r="Q26" s="1237"/>
      <c r="R26" s="1236"/>
      <c r="S26" s="1888"/>
      <c r="T26" s="1573"/>
      <c r="U26" s="1893"/>
      <c r="V26" s="1573"/>
      <c r="W26" s="1893"/>
      <c r="X26" s="1893"/>
    </row>
    <row r="27" spans="1:24" s="261" customFormat="1" ht="12.75" hidden="1" customHeight="1">
      <c r="A27" s="261">
        <v>0</v>
      </c>
      <c r="B27" s="593" t="s">
        <v>8627</v>
      </c>
      <c r="C27" s="593"/>
      <c r="D27" s="208" t="s">
        <v>9707</v>
      </c>
      <c r="E27" s="207"/>
      <c r="F27" s="1900"/>
      <c r="G27" s="1889">
        <v>96</v>
      </c>
      <c r="H27" s="613" t="e">
        <f>K27*#REF!+15</f>
        <v>#REF!</v>
      </c>
      <c r="I27" s="613"/>
      <c r="J27" s="613" t="e">
        <f>L27*#REF!+2</f>
        <v>#REF!</v>
      </c>
      <c r="K27" s="1237">
        <v>40</v>
      </c>
      <c r="L27" s="1573"/>
      <c r="Q27" s="1237"/>
      <c r="R27" s="1236" t="s">
        <v>5343</v>
      </c>
      <c r="S27" s="1888"/>
      <c r="T27" s="1573"/>
      <c r="U27" s="1893"/>
      <c r="V27" s="1573"/>
      <c r="W27" s="1893"/>
      <c r="X27" s="1893"/>
    </row>
    <row r="28" spans="1:24" s="261" customFormat="1" ht="12.75" hidden="1" customHeight="1">
      <c r="A28" s="261">
        <v>0</v>
      </c>
      <c r="B28" s="597" t="s">
        <v>8627</v>
      </c>
      <c r="C28" s="597"/>
      <c r="D28" s="598" t="s">
        <v>3133</v>
      </c>
      <c r="E28" s="207" t="s">
        <v>5344</v>
      </c>
      <c r="F28" s="1901"/>
      <c r="G28" s="1890">
        <v>25</v>
      </c>
      <c r="H28" s="617" t="e">
        <f>K28*#REF!+15</f>
        <v>#REF!</v>
      </c>
      <c r="I28" s="617"/>
      <c r="J28" s="617" t="e">
        <f>L28*#REF!+2</f>
        <v>#REF!</v>
      </c>
      <c r="K28" s="1237">
        <v>11</v>
      </c>
      <c r="L28" s="1573"/>
      <c r="Q28" s="1237"/>
      <c r="R28" s="1236"/>
      <c r="S28" s="1888"/>
      <c r="T28" s="1573"/>
      <c r="U28" s="1893"/>
      <c r="V28" s="1573"/>
      <c r="W28" s="1893"/>
      <c r="X28" s="1893"/>
    </row>
    <row r="29" spans="1:24" s="261" customFormat="1">
      <c r="B29" s="540"/>
      <c r="C29" s="540"/>
      <c r="D29" s="687"/>
      <c r="E29" s="1236"/>
      <c r="F29" s="1236"/>
      <c r="G29" s="541"/>
      <c r="H29" s="543"/>
      <c r="I29" s="543"/>
      <c r="J29" s="543"/>
      <c r="K29" s="1573"/>
    </row>
    <row r="30" spans="1:24" s="261" customFormat="1">
      <c r="B30" s="540"/>
      <c r="C30" s="540"/>
      <c r="D30" s="687"/>
      <c r="E30" s="1236"/>
      <c r="F30" s="1236"/>
      <c r="G30" s="541"/>
      <c r="H30" s="543"/>
      <c r="I30" s="543"/>
      <c r="J30" s="543"/>
      <c r="K30" s="1573"/>
    </row>
    <row r="31" spans="1:24" ht="23.25">
      <c r="A31" s="88" t="s">
        <v>8692</v>
      </c>
      <c r="B31" s="2730" t="s">
        <v>5345</v>
      </c>
      <c r="C31" s="2730"/>
      <c r="D31" s="2730"/>
      <c r="E31" s="2730"/>
      <c r="F31" s="2730"/>
      <c r="G31" s="2730"/>
      <c r="H31" s="2730"/>
      <c r="I31" s="2730"/>
      <c r="J31" s="2730"/>
    </row>
    <row r="32" spans="1:24" ht="23.25" hidden="1">
      <c r="A32" s="88" t="s">
        <v>8690</v>
      </c>
      <c r="B32" s="2697" t="s">
        <v>5346</v>
      </c>
      <c r="C32" s="2697"/>
      <c r="D32" s="2697"/>
      <c r="E32" s="2697"/>
      <c r="F32" s="2697"/>
      <c r="G32" s="2697"/>
      <c r="H32" s="2697"/>
      <c r="I32" s="2697"/>
      <c r="J32" s="2697"/>
    </row>
    <row r="33" spans="1:12" ht="23.25" hidden="1">
      <c r="A33" s="88" t="s">
        <v>8690</v>
      </c>
      <c r="B33" s="2697" t="s">
        <v>5347</v>
      </c>
      <c r="C33" s="2697"/>
      <c r="D33" s="2697"/>
      <c r="E33" s="2697"/>
      <c r="F33" s="2697"/>
      <c r="G33" s="2697"/>
      <c r="H33" s="2697"/>
      <c r="I33" s="2697"/>
      <c r="J33" s="2697"/>
    </row>
    <row r="34" spans="1:12" s="1902" customFormat="1">
      <c r="A34" s="1902">
        <v>1</v>
      </c>
      <c r="B34" s="1287" t="s">
        <v>8627</v>
      </c>
      <c r="C34" s="113" t="s">
        <v>5348</v>
      </c>
      <c r="D34" s="258" t="s">
        <v>5349</v>
      </c>
      <c r="E34" s="258" t="s">
        <v>5350</v>
      </c>
      <c r="F34" s="258" t="s">
        <v>5351</v>
      </c>
      <c r="G34" s="111">
        <v>25</v>
      </c>
      <c r="H34" s="116" t="e">
        <f>J34*#REF!</f>
        <v>#REF!</v>
      </c>
      <c r="I34" s="116"/>
      <c r="J34" s="116" t="e">
        <f>L34*#REF!+1.5</f>
        <v>#REF!</v>
      </c>
      <c r="K34" s="1247"/>
      <c r="L34" s="1903">
        <v>20</v>
      </c>
    </row>
    <row r="35" spans="1:12" s="1902" customFormat="1">
      <c r="A35" s="1902">
        <v>1</v>
      </c>
      <c r="B35" s="1287" t="s">
        <v>8627</v>
      </c>
      <c r="C35" s="113" t="s">
        <v>5352</v>
      </c>
      <c r="D35" s="258" t="s">
        <v>3474</v>
      </c>
      <c r="E35" s="258" t="s">
        <v>3475</v>
      </c>
      <c r="F35" s="258" t="s">
        <v>3476</v>
      </c>
      <c r="G35" s="111">
        <v>25</v>
      </c>
      <c r="H35" s="116" t="e">
        <f>J35*#REF!</f>
        <v>#REF!</v>
      </c>
      <c r="I35" s="116"/>
      <c r="J35" s="116" t="e">
        <f>L35*#REF!+1.5</f>
        <v>#REF!</v>
      </c>
      <c r="K35" s="1247"/>
      <c r="L35" s="1903">
        <v>20</v>
      </c>
    </row>
    <row r="36" spans="1:12" s="1902" customFormat="1">
      <c r="A36" s="1902">
        <v>1</v>
      </c>
      <c r="B36" s="1287" t="s">
        <v>8627</v>
      </c>
      <c r="C36" s="113" t="s">
        <v>3477</v>
      </c>
      <c r="D36" s="258" t="s">
        <v>3478</v>
      </c>
      <c r="E36" s="258" t="s">
        <v>3479</v>
      </c>
      <c r="F36" s="258" t="s">
        <v>3480</v>
      </c>
      <c r="G36" s="111">
        <v>25</v>
      </c>
      <c r="H36" s="116" t="e">
        <f>J36*#REF!</f>
        <v>#REF!</v>
      </c>
      <c r="I36" s="116"/>
      <c r="J36" s="116" t="e">
        <f>L36*#REF!+1.5</f>
        <v>#REF!</v>
      </c>
      <c r="K36" s="1247"/>
      <c r="L36" s="1903">
        <v>20</v>
      </c>
    </row>
    <row r="37" spans="1:12" s="1902" customFormat="1">
      <c r="A37" s="1902">
        <v>1</v>
      </c>
      <c r="B37" s="1287" t="s">
        <v>8627</v>
      </c>
      <c r="C37" s="113" t="s">
        <v>3481</v>
      </c>
      <c r="D37" s="258" t="s">
        <v>3482</v>
      </c>
      <c r="E37" s="258" t="s">
        <v>3483</v>
      </c>
      <c r="F37" s="258" t="s">
        <v>3484</v>
      </c>
      <c r="G37" s="111">
        <v>25</v>
      </c>
      <c r="H37" s="116" t="e">
        <f>J37*#REF!</f>
        <v>#REF!</v>
      </c>
      <c r="I37" s="116"/>
      <c r="J37" s="116" t="e">
        <f>L37*#REF!+1.5</f>
        <v>#REF!</v>
      </c>
      <c r="K37" s="1247"/>
      <c r="L37" s="1903">
        <v>20</v>
      </c>
    </row>
    <row r="38" spans="1:12" s="1902" customFormat="1">
      <c r="A38" s="1902">
        <v>1</v>
      </c>
      <c r="B38" s="1287" t="s">
        <v>8627</v>
      </c>
      <c r="C38" s="113" t="s">
        <v>3485</v>
      </c>
      <c r="D38" s="258" t="s">
        <v>3486</v>
      </c>
      <c r="E38" s="258" t="s">
        <v>3487</v>
      </c>
      <c r="F38" s="258" t="s">
        <v>3488</v>
      </c>
      <c r="G38" s="111">
        <v>25</v>
      </c>
      <c r="H38" s="116" t="e">
        <f>J38*#REF!</f>
        <v>#REF!</v>
      </c>
      <c r="I38" s="116"/>
      <c r="J38" s="116" t="e">
        <f>L38*#REF!+1.5</f>
        <v>#REF!</v>
      </c>
      <c r="K38" s="1247"/>
      <c r="L38" s="1903">
        <v>20</v>
      </c>
    </row>
    <row r="39" spans="1:12" s="1902" customFormat="1">
      <c r="A39" s="1902">
        <v>1</v>
      </c>
      <c r="B39" s="1287" t="s">
        <v>8627</v>
      </c>
      <c r="C39" s="113" t="s">
        <v>3489</v>
      </c>
      <c r="D39" s="258" t="s">
        <v>3490</v>
      </c>
      <c r="E39" s="258" t="s">
        <v>3491</v>
      </c>
      <c r="F39" s="258" t="s">
        <v>3492</v>
      </c>
      <c r="G39" s="111">
        <v>25</v>
      </c>
      <c r="H39" s="116" t="e">
        <f>J39*#REF!</f>
        <v>#REF!</v>
      </c>
      <c r="I39" s="116"/>
      <c r="J39" s="116" t="e">
        <f>L39*#REF!+1.5</f>
        <v>#REF!</v>
      </c>
      <c r="K39" s="1247"/>
      <c r="L39" s="1903">
        <v>20</v>
      </c>
    </row>
    <row r="40" spans="1:12" s="1902" customFormat="1">
      <c r="A40" s="1902">
        <v>1</v>
      </c>
      <c r="B40" s="1287" t="s">
        <v>8627</v>
      </c>
      <c r="C40" s="113" t="s">
        <v>3493</v>
      </c>
      <c r="D40" s="258" t="s">
        <v>3494</v>
      </c>
      <c r="E40" s="258" t="s">
        <v>3495</v>
      </c>
      <c r="F40" s="258" t="s">
        <v>3496</v>
      </c>
      <c r="G40" s="111">
        <v>25</v>
      </c>
      <c r="H40" s="116" t="e">
        <f>J40*#REF!</f>
        <v>#REF!</v>
      </c>
      <c r="I40" s="116"/>
      <c r="J40" s="116" t="e">
        <f>L40*#REF!+1.5</f>
        <v>#REF!</v>
      </c>
      <c r="K40" s="1247"/>
      <c r="L40" s="1903">
        <v>20</v>
      </c>
    </row>
    <row r="41" spans="1:12" s="1902" customFormat="1">
      <c r="A41" s="1902">
        <v>1</v>
      </c>
      <c r="B41" s="1287" t="s">
        <v>8627</v>
      </c>
      <c r="C41" s="113" t="s">
        <v>1356</v>
      </c>
      <c r="D41" s="258" t="s">
        <v>1357</v>
      </c>
      <c r="E41" s="258" t="s">
        <v>1358</v>
      </c>
      <c r="F41" s="258" t="s">
        <v>1359</v>
      </c>
      <c r="G41" s="111">
        <v>25</v>
      </c>
      <c r="H41" s="116" t="e">
        <f>J41*#REF!</f>
        <v>#REF!</v>
      </c>
      <c r="I41" s="116"/>
      <c r="J41" s="116" t="e">
        <f>L41*#REF!+1.5</f>
        <v>#REF!</v>
      </c>
      <c r="K41" s="1247"/>
      <c r="L41" s="1903">
        <v>20</v>
      </c>
    </row>
    <row r="42" spans="1:12" s="1902" customFormat="1">
      <c r="A42" s="1902">
        <v>1</v>
      </c>
      <c r="B42" s="1287" t="s">
        <v>8627</v>
      </c>
      <c r="C42" s="113" t="s">
        <v>1360</v>
      </c>
      <c r="D42" s="258" t="s">
        <v>1361</v>
      </c>
      <c r="E42" s="258" t="s">
        <v>1362</v>
      </c>
      <c r="F42" s="258" t="s">
        <v>1363</v>
      </c>
      <c r="G42" s="111">
        <v>25</v>
      </c>
      <c r="H42" s="116" t="e">
        <f>J42*#REF!</f>
        <v>#REF!</v>
      </c>
      <c r="I42" s="116"/>
      <c r="J42" s="116" t="e">
        <f>L42*#REF!+1.5</f>
        <v>#REF!</v>
      </c>
      <c r="K42" s="1247"/>
      <c r="L42" s="1903">
        <v>20</v>
      </c>
    </row>
    <row r="43" spans="1:12" s="1902" customFormat="1">
      <c r="A43" s="1902">
        <v>1</v>
      </c>
      <c r="B43" s="1287" t="s">
        <v>8627</v>
      </c>
      <c r="C43" s="113" t="s">
        <v>1364</v>
      </c>
      <c r="D43" s="258" t="s">
        <v>1365</v>
      </c>
      <c r="E43" s="258" t="s">
        <v>1366</v>
      </c>
      <c r="F43" s="258" t="s">
        <v>1367</v>
      </c>
      <c r="G43" s="111">
        <v>25</v>
      </c>
      <c r="H43" s="116" t="e">
        <f>J43*#REF!</f>
        <v>#REF!</v>
      </c>
      <c r="I43" s="116"/>
      <c r="J43" s="116" t="e">
        <f>L43*#REF!+1.5</f>
        <v>#REF!</v>
      </c>
      <c r="K43" s="1247"/>
      <c r="L43" s="1903">
        <v>20</v>
      </c>
    </row>
    <row r="44" spans="1:12" s="1902" customFormat="1">
      <c r="A44" s="1902">
        <v>1</v>
      </c>
      <c r="B44" s="1287" t="s">
        <v>8627</v>
      </c>
      <c r="C44" s="113" t="s">
        <v>1368</v>
      </c>
      <c r="D44" s="258" t="s">
        <v>1369</v>
      </c>
      <c r="E44" s="258" t="s">
        <v>1370</v>
      </c>
      <c r="F44" s="258" t="s">
        <v>1371</v>
      </c>
      <c r="G44" s="111">
        <v>25</v>
      </c>
      <c r="H44" s="116" t="e">
        <f>J44*#REF!</f>
        <v>#REF!</v>
      </c>
      <c r="I44" s="116"/>
      <c r="J44" s="116" t="e">
        <f>L44*#REF!+1.5</f>
        <v>#REF!</v>
      </c>
      <c r="K44" s="1247"/>
      <c r="L44" s="1903">
        <v>20</v>
      </c>
    </row>
    <row r="45" spans="1:12" s="1902" customFormat="1">
      <c r="A45" s="1902">
        <v>1</v>
      </c>
      <c r="B45" s="1287" t="s">
        <v>8627</v>
      </c>
      <c r="C45" s="113" t="s">
        <v>1372</v>
      </c>
      <c r="D45" s="258" t="s">
        <v>1373</v>
      </c>
      <c r="E45" s="258" t="s">
        <v>1374</v>
      </c>
      <c r="F45" s="258" t="s">
        <v>1375</v>
      </c>
      <c r="G45" s="111">
        <v>25</v>
      </c>
      <c r="H45" s="116" t="e">
        <f>J45*#REF!</f>
        <v>#REF!</v>
      </c>
      <c r="I45" s="116"/>
      <c r="J45" s="116" t="e">
        <f>L45*#REF!+1.5</f>
        <v>#REF!</v>
      </c>
      <c r="K45" s="1247"/>
      <c r="L45" s="1903">
        <v>20</v>
      </c>
    </row>
    <row r="46" spans="1:12" s="1902" customFormat="1">
      <c r="A46" s="1902">
        <v>1</v>
      </c>
      <c r="B46" s="1287" t="s">
        <v>8627</v>
      </c>
      <c r="C46" s="113" t="s">
        <v>1376</v>
      </c>
      <c r="D46" s="258" t="s">
        <v>1377</v>
      </c>
      <c r="E46" s="258" t="s">
        <v>1378</v>
      </c>
      <c r="F46" s="258" t="s">
        <v>1379</v>
      </c>
      <c r="G46" s="111">
        <v>25</v>
      </c>
      <c r="H46" s="116" t="e">
        <f>J46*#REF!</f>
        <v>#REF!</v>
      </c>
      <c r="I46" s="116"/>
      <c r="J46" s="116" t="e">
        <f>L46*#REF!+1.5</f>
        <v>#REF!</v>
      </c>
      <c r="K46" s="1247"/>
      <c r="L46" s="1903">
        <v>20</v>
      </c>
    </row>
    <row r="47" spans="1:12" s="1902" customFormat="1">
      <c r="A47" s="1902">
        <v>1</v>
      </c>
      <c r="B47" s="1287" t="s">
        <v>8627</v>
      </c>
      <c r="C47" s="113" t="s">
        <v>1380</v>
      </c>
      <c r="D47" s="258" t="s">
        <v>1381</v>
      </c>
      <c r="E47" s="258" t="s">
        <v>1382</v>
      </c>
      <c r="F47" s="258" t="s">
        <v>1383</v>
      </c>
      <c r="G47" s="111">
        <v>25</v>
      </c>
      <c r="H47" s="116" t="e">
        <f>J47*#REF!</f>
        <v>#REF!</v>
      </c>
      <c r="I47" s="116"/>
      <c r="J47" s="116" t="e">
        <f>L47*#REF!+1.5</f>
        <v>#REF!</v>
      </c>
      <c r="K47" s="1247"/>
      <c r="L47" s="1903">
        <v>20</v>
      </c>
    </row>
    <row r="48" spans="1:12" s="1902" customFormat="1">
      <c r="A48" s="1902">
        <v>1</v>
      </c>
      <c r="B48" s="1287" t="s">
        <v>8627</v>
      </c>
      <c r="C48" s="113" t="s">
        <v>1384</v>
      </c>
      <c r="D48" s="258" t="s">
        <v>1385</v>
      </c>
      <c r="E48" s="258" t="s">
        <v>1386</v>
      </c>
      <c r="F48" s="258" t="s">
        <v>1387</v>
      </c>
      <c r="G48" s="111">
        <v>25</v>
      </c>
      <c r="H48" s="116" t="e">
        <f>J48*#REF!</f>
        <v>#REF!</v>
      </c>
      <c r="I48" s="116"/>
      <c r="J48" s="116" t="e">
        <f>L48*#REF!+1.5</f>
        <v>#REF!</v>
      </c>
      <c r="K48" s="1247"/>
      <c r="L48" s="1903">
        <v>20</v>
      </c>
    </row>
    <row r="49" spans="1:12" s="1902" customFormat="1">
      <c r="A49" s="1902">
        <v>1</v>
      </c>
      <c r="B49" s="1287" t="s">
        <v>8627</v>
      </c>
      <c r="C49" s="113" t="s">
        <v>1388</v>
      </c>
      <c r="D49" s="258" t="s">
        <v>1389</v>
      </c>
      <c r="E49" s="258" t="s">
        <v>1390</v>
      </c>
      <c r="F49" s="258" t="s">
        <v>1391</v>
      </c>
      <c r="G49" s="111">
        <v>25</v>
      </c>
      <c r="H49" s="116" t="e">
        <f>J49*#REF!</f>
        <v>#REF!</v>
      </c>
      <c r="I49" s="116"/>
      <c r="J49" s="116" t="e">
        <f>L49*#REF!+1.5</f>
        <v>#REF!</v>
      </c>
      <c r="K49" s="1247"/>
      <c r="L49" s="1903">
        <v>20</v>
      </c>
    </row>
    <row r="50" spans="1:12" s="1902" customFormat="1">
      <c r="A50" s="1902">
        <v>1</v>
      </c>
      <c r="B50" s="1287" t="s">
        <v>8627</v>
      </c>
      <c r="C50" s="113" t="s">
        <v>1392</v>
      </c>
      <c r="D50" s="258" t="s">
        <v>1393</v>
      </c>
      <c r="E50" s="258" t="s">
        <v>1394</v>
      </c>
      <c r="F50" s="258" t="s">
        <v>1395</v>
      </c>
      <c r="G50" s="111">
        <v>25</v>
      </c>
      <c r="H50" s="116" t="e">
        <f>J50*#REF!</f>
        <v>#REF!</v>
      </c>
      <c r="I50" s="116"/>
      <c r="J50" s="116" t="e">
        <f>L50*#REF!+1.5</f>
        <v>#REF!</v>
      </c>
      <c r="K50" s="1247"/>
      <c r="L50" s="1903">
        <v>20</v>
      </c>
    </row>
    <row r="51" spans="1:12" s="1902" customFormat="1">
      <c r="A51" s="1902">
        <v>1</v>
      </c>
      <c r="B51" s="1287" t="s">
        <v>8627</v>
      </c>
      <c r="C51" s="113" t="s">
        <v>1396</v>
      </c>
      <c r="D51" s="258" t="s">
        <v>1397</v>
      </c>
      <c r="E51" s="258" t="s">
        <v>1398</v>
      </c>
      <c r="F51" s="258" t="s">
        <v>1399</v>
      </c>
      <c r="G51" s="111">
        <v>25</v>
      </c>
      <c r="H51" s="116" t="e">
        <f>J51*#REF!</f>
        <v>#REF!</v>
      </c>
      <c r="I51" s="116"/>
      <c r="J51" s="116" t="e">
        <f>L51*#REF!+1.5</f>
        <v>#REF!</v>
      </c>
      <c r="K51" s="1247"/>
      <c r="L51" s="1903">
        <v>20</v>
      </c>
    </row>
    <row r="52" spans="1:12" s="1902" customFormat="1">
      <c r="A52" s="1902">
        <v>1</v>
      </c>
      <c r="B52" s="1287" t="s">
        <v>8627</v>
      </c>
      <c r="C52" s="113" t="s">
        <v>1400</v>
      </c>
      <c r="D52" s="258" t="s">
        <v>1401</v>
      </c>
      <c r="E52" s="258" t="s">
        <v>1402</v>
      </c>
      <c r="F52" s="258" t="s">
        <v>1403</v>
      </c>
      <c r="G52" s="111">
        <v>25</v>
      </c>
      <c r="H52" s="116" t="e">
        <f>J52*#REF!</f>
        <v>#REF!</v>
      </c>
      <c r="I52" s="116"/>
      <c r="J52" s="116" t="e">
        <f>L52*#REF!+1.5</f>
        <v>#REF!</v>
      </c>
      <c r="K52" s="1247"/>
      <c r="L52" s="1903">
        <v>20</v>
      </c>
    </row>
    <row r="53" spans="1:12" s="1902" customFormat="1">
      <c r="A53" s="1902">
        <v>1</v>
      </c>
      <c r="B53" s="1287" t="s">
        <v>8627</v>
      </c>
      <c r="C53" s="113" t="s">
        <v>1404</v>
      </c>
      <c r="D53" s="258" t="s">
        <v>1405</v>
      </c>
      <c r="E53" s="258" t="s">
        <v>1406</v>
      </c>
      <c r="F53" s="258" t="s">
        <v>1407</v>
      </c>
      <c r="G53" s="111">
        <v>25</v>
      </c>
      <c r="H53" s="116" t="e">
        <f>J53*#REF!</f>
        <v>#REF!</v>
      </c>
      <c r="I53" s="116"/>
      <c r="J53" s="116" t="e">
        <f>L53*#REF!+1.5</f>
        <v>#REF!</v>
      </c>
      <c r="K53" s="1247"/>
      <c r="L53" s="1903">
        <v>20</v>
      </c>
    </row>
    <row r="54" spans="1:12" s="1902" customFormat="1">
      <c r="A54" s="1902">
        <v>1</v>
      </c>
      <c r="B54" s="1287" t="s">
        <v>8627</v>
      </c>
      <c r="C54" s="113" t="s">
        <v>1408</v>
      </c>
      <c r="D54" s="258" t="s">
        <v>1409</v>
      </c>
      <c r="E54" s="258" t="s">
        <v>1410</v>
      </c>
      <c r="F54" s="258" t="s">
        <v>1411</v>
      </c>
      <c r="G54" s="111">
        <v>25</v>
      </c>
      <c r="H54" s="116" t="e">
        <f>J54*#REF!</f>
        <v>#REF!</v>
      </c>
      <c r="I54" s="116"/>
      <c r="J54" s="116" t="e">
        <f>L54*#REF!+1.5</f>
        <v>#REF!</v>
      </c>
      <c r="K54" s="1247"/>
      <c r="L54" s="1903">
        <v>20</v>
      </c>
    </row>
    <row r="55" spans="1:12" s="1902" customFormat="1">
      <c r="A55" s="1902">
        <v>1</v>
      </c>
      <c r="B55" s="1287" t="s">
        <v>8627</v>
      </c>
      <c r="C55" s="113" t="s">
        <v>1412</v>
      </c>
      <c r="D55" s="258" t="s">
        <v>1413</v>
      </c>
      <c r="E55" s="258" t="s">
        <v>1414</v>
      </c>
      <c r="F55" s="258" t="s">
        <v>1415</v>
      </c>
      <c r="G55" s="111">
        <v>25</v>
      </c>
      <c r="H55" s="116" t="e">
        <f>J55*#REF!</f>
        <v>#REF!</v>
      </c>
      <c r="I55" s="116"/>
      <c r="J55" s="116" t="e">
        <f>L55*#REF!+1.5</f>
        <v>#REF!</v>
      </c>
      <c r="K55" s="1247"/>
      <c r="L55" s="1903">
        <v>20</v>
      </c>
    </row>
    <row r="56" spans="1:12" s="1902" customFormat="1">
      <c r="A56" s="1902">
        <v>1</v>
      </c>
      <c r="B56" s="1287" t="s">
        <v>8627</v>
      </c>
      <c r="C56" s="113" t="s">
        <v>1416</v>
      </c>
      <c r="D56" s="258" t="s">
        <v>1417</v>
      </c>
      <c r="E56" s="258" t="s">
        <v>1418</v>
      </c>
      <c r="F56" s="258" t="s">
        <v>1419</v>
      </c>
      <c r="G56" s="111">
        <v>25</v>
      </c>
      <c r="H56" s="116" t="e">
        <f>J56*#REF!</f>
        <v>#REF!</v>
      </c>
      <c r="I56" s="116"/>
      <c r="J56" s="116" t="e">
        <f>L56*#REF!+1.5</f>
        <v>#REF!</v>
      </c>
      <c r="K56" s="1247"/>
      <c r="L56" s="1903">
        <v>20</v>
      </c>
    </row>
    <row r="57" spans="1:12" s="1902" customFormat="1">
      <c r="A57" s="1902">
        <v>1</v>
      </c>
      <c r="B57" s="1287" t="s">
        <v>8627</v>
      </c>
      <c r="C57" s="113" t="s">
        <v>1420</v>
      </c>
      <c r="D57" s="258" t="s">
        <v>1421</v>
      </c>
      <c r="E57" s="258" t="s">
        <v>1422</v>
      </c>
      <c r="F57" s="258" t="s">
        <v>1423</v>
      </c>
      <c r="G57" s="111">
        <v>25</v>
      </c>
      <c r="H57" s="116" t="e">
        <f>J57*#REF!</f>
        <v>#REF!</v>
      </c>
      <c r="I57" s="116"/>
      <c r="J57" s="116" t="e">
        <f>L57*#REF!+1.5</f>
        <v>#REF!</v>
      </c>
      <c r="K57" s="1247"/>
      <c r="L57" s="1903">
        <v>20</v>
      </c>
    </row>
    <row r="58" spans="1:12" s="1902" customFormat="1">
      <c r="A58" s="1902">
        <v>1</v>
      </c>
      <c r="B58" s="1287" t="s">
        <v>8627</v>
      </c>
      <c r="C58" s="113" t="s">
        <v>1424</v>
      </c>
      <c r="D58" s="258" t="s">
        <v>1425</v>
      </c>
      <c r="E58" s="258" t="s">
        <v>1426</v>
      </c>
      <c r="F58" s="258" t="s">
        <v>1427</v>
      </c>
      <c r="G58" s="111">
        <v>25</v>
      </c>
      <c r="H58" s="116" t="e">
        <f>J58*#REF!</f>
        <v>#REF!</v>
      </c>
      <c r="I58" s="116"/>
      <c r="J58" s="116" t="e">
        <f>L58*#REF!+1.5</f>
        <v>#REF!</v>
      </c>
      <c r="K58" s="1247"/>
      <c r="L58" s="1903">
        <v>20</v>
      </c>
    </row>
    <row r="59" spans="1:12" s="1902" customFormat="1">
      <c r="A59" s="1902">
        <v>1</v>
      </c>
      <c r="B59" s="1287" t="s">
        <v>8627</v>
      </c>
      <c r="C59" s="113" t="s">
        <v>1428</v>
      </c>
      <c r="D59" s="258" t="s">
        <v>1429</v>
      </c>
      <c r="E59" s="258" t="s">
        <v>1430</v>
      </c>
      <c r="F59" s="258" t="s">
        <v>1431</v>
      </c>
      <c r="G59" s="111">
        <v>25</v>
      </c>
      <c r="H59" s="116" t="e">
        <f>J59*#REF!</f>
        <v>#REF!</v>
      </c>
      <c r="I59" s="116"/>
      <c r="J59" s="116" t="e">
        <f>L59*#REF!+1.5</f>
        <v>#REF!</v>
      </c>
      <c r="K59" s="1247"/>
      <c r="L59" s="1903">
        <v>20</v>
      </c>
    </row>
    <row r="60" spans="1:12" s="1902" customFormat="1">
      <c r="A60" s="1902">
        <v>1</v>
      </c>
      <c r="B60" s="1287" t="s">
        <v>8627</v>
      </c>
      <c r="C60" s="113" t="s">
        <v>1432</v>
      </c>
      <c r="D60" s="258" t="s">
        <v>1433</v>
      </c>
      <c r="E60" s="258" t="s">
        <v>1434</v>
      </c>
      <c r="F60" s="258" t="s">
        <v>1435</v>
      </c>
      <c r="G60" s="111">
        <v>25</v>
      </c>
      <c r="H60" s="116" t="e">
        <f>J60*#REF!</f>
        <v>#REF!</v>
      </c>
      <c r="I60" s="116"/>
      <c r="J60" s="116" t="e">
        <f>L60*#REF!+1.5</f>
        <v>#REF!</v>
      </c>
      <c r="K60" s="1247"/>
      <c r="L60" s="1903">
        <v>20</v>
      </c>
    </row>
    <row r="61" spans="1:12" s="1902" customFormat="1">
      <c r="A61" s="1902">
        <v>1</v>
      </c>
      <c r="B61" s="1287" t="s">
        <v>8627</v>
      </c>
      <c r="C61" s="113" t="s">
        <v>1436</v>
      </c>
      <c r="D61" s="258" t="s">
        <v>1437</v>
      </c>
      <c r="E61" s="258" t="s">
        <v>1438</v>
      </c>
      <c r="F61" s="258" t="s">
        <v>1439</v>
      </c>
      <c r="G61" s="111">
        <v>25</v>
      </c>
      <c r="H61" s="116" t="e">
        <f>J61*#REF!</f>
        <v>#REF!</v>
      </c>
      <c r="I61" s="116"/>
      <c r="J61" s="116" t="e">
        <f>L61*#REF!+1.5</f>
        <v>#REF!</v>
      </c>
      <c r="K61" s="1247"/>
      <c r="L61" s="1903">
        <v>20</v>
      </c>
    </row>
    <row r="62" spans="1:12" s="1902" customFormat="1">
      <c r="A62" s="1902">
        <v>1</v>
      </c>
      <c r="B62" s="1287" t="s">
        <v>8627</v>
      </c>
      <c r="C62" s="113" t="s">
        <v>1440</v>
      </c>
      <c r="D62" s="258" t="s">
        <v>1441</v>
      </c>
      <c r="E62" s="258" t="s">
        <v>1442</v>
      </c>
      <c r="F62" s="258" t="s">
        <v>1443</v>
      </c>
      <c r="G62" s="111">
        <v>25</v>
      </c>
      <c r="H62" s="116" t="e">
        <f>J62*#REF!</f>
        <v>#REF!</v>
      </c>
      <c r="I62" s="116"/>
      <c r="J62" s="116" t="e">
        <f>L62*#REF!+1.5</f>
        <v>#REF!</v>
      </c>
      <c r="K62" s="1247"/>
      <c r="L62" s="1903">
        <v>20</v>
      </c>
    </row>
    <row r="63" spans="1:12" s="1902" customFormat="1">
      <c r="A63" s="1902">
        <v>1</v>
      </c>
      <c r="B63" s="1287" t="s">
        <v>8627</v>
      </c>
      <c r="C63" s="113" t="s">
        <v>1444</v>
      </c>
      <c r="D63" s="258" t="s">
        <v>1445</v>
      </c>
      <c r="E63" s="258" t="s">
        <v>1446</v>
      </c>
      <c r="F63" s="258" t="s">
        <v>1447</v>
      </c>
      <c r="G63" s="111">
        <v>25</v>
      </c>
      <c r="H63" s="116" t="e">
        <f>J63*#REF!</f>
        <v>#REF!</v>
      </c>
      <c r="I63" s="116"/>
      <c r="J63" s="116" t="e">
        <f>L63*#REF!+1.5</f>
        <v>#REF!</v>
      </c>
      <c r="K63" s="1247"/>
      <c r="L63" s="1903">
        <v>20</v>
      </c>
    </row>
    <row r="64" spans="1:12" s="1902" customFormat="1">
      <c r="A64" s="1902">
        <v>1</v>
      </c>
      <c r="B64" s="1287" t="s">
        <v>8627</v>
      </c>
      <c r="C64" s="113" t="s">
        <v>1448</v>
      </c>
      <c r="D64" s="258" t="s">
        <v>1449</v>
      </c>
      <c r="E64" s="258" t="s">
        <v>1450</v>
      </c>
      <c r="F64" s="258" t="s">
        <v>1451</v>
      </c>
      <c r="G64" s="111">
        <v>25</v>
      </c>
      <c r="H64" s="116" t="e">
        <f>J64*#REF!</f>
        <v>#REF!</v>
      </c>
      <c r="I64" s="116"/>
      <c r="J64" s="116" t="e">
        <f>L64*#REF!+1.5</f>
        <v>#REF!</v>
      </c>
      <c r="K64" s="1247"/>
      <c r="L64" s="1903">
        <v>20</v>
      </c>
    </row>
    <row r="65" spans="1:12" s="1902" customFormat="1">
      <c r="A65" s="1902">
        <v>1</v>
      </c>
      <c r="B65" s="1287" t="s">
        <v>8627</v>
      </c>
      <c r="C65" s="113" t="s">
        <v>1452</v>
      </c>
      <c r="D65" s="258" t="s">
        <v>1453</v>
      </c>
      <c r="E65" s="258" t="s">
        <v>1454</v>
      </c>
      <c r="F65" s="258" t="s">
        <v>71</v>
      </c>
      <c r="G65" s="111">
        <v>25</v>
      </c>
      <c r="H65" s="116" t="e">
        <f>J65*#REF!</f>
        <v>#REF!</v>
      </c>
      <c r="I65" s="116"/>
      <c r="J65" s="116" t="e">
        <f>L65*#REF!+1.5</f>
        <v>#REF!</v>
      </c>
      <c r="K65" s="1247"/>
      <c r="L65" s="1903">
        <v>20</v>
      </c>
    </row>
    <row r="66" spans="1:12" s="1902" customFormat="1">
      <c r="A66" s="1902">
        <v>1</v>
      </c>
      <c r="B66" s="1287" t="s">
        <v>8627</v>
      </c>
      <c r="C66" s="113" t="s">
        <v>72</v>
      </c>
      <c r="D66" s="258" t="s">
        <v>73</v>
      </c>
      <c r="E66" s="258" t="s">
        <v>74</v>
      </c>
      <c r="F66" s="258" t="s">
        <v>75</v>
      </c>
      <c r="G66" s="111">
        <v>25</v>
      </c>
      <c r="H66" s="116" t="e">
        <f>J66*#REF!</f>
        <v>#REF!</v>
      </c>
      <c r="I66" s="116"/>
      <c r="J66" s="116" t="e">
        <f>L66*#REF!+1.5</f>
        <v>#REF!</v>
      </c>
      <c r="K66" s="1247"/>
      <c r="L66" s="1903">
        <v>20</v>
      </c>
    </row>
    <row r="67" spans="1:12" s="1902" customFormat="1">
      <c r="A67" s="1902">
        <v>1</v>
      </c>
      <c r="B67" s="1287" t="s">
        <v>8627</v>
      </c>
      <c r="C67" s="113" t="s">
        <v>76</v>
      </c>
      <c r="D67" s="258" t="s">
        <v>77</v>
      </c>
      <c r="E67" s="258" t="s">
        <v>78</v>
      </c>
      <c r="F67" s="258" t="s">
        <v>79</v>
      </c>
      <c r="G67" s="111">
        <v>25</v>
      </c>
      <c r="H67" s="116" t="e">
        <f>J67*#REF!</f>
        <v>#REF!</v>
      </c>
      <c r="I67" s="116"/>
      <c r="J67" s="116" t="e">
        <f>L67*#REF!+1.5</f>
        <v>#REF!</v>
      </c>
      <c r="K67" s="1247"/>
      <c r="L67" s="1903">
        <v>20</v>
      </c>
    </row>
    <row r="68" spans="1:12" s="1902" customFormat="1">
      <c r="A68" s="1902">
        <v>1</v>
      </c>
      <c r="B68" s="1287" t="s">
        <v>8627</v>
      </c>
      <c r="C68" s="113" t="s">
        <v>80</v>
      </c>
      <c r="D68" s="258" t="s">
        <v>81</v>
      </c>
      <c r="E68" s="258" t="s">
        <v>82</v>
      </c>
      <c r="F68" s="258" t="s">
        <v>83</v>
      </c>
      <c r="G68" s="111">
        <v>25</v>
      </c>
      <c r="H68" s="116" t="e">
        <f>J68*#REF!</f>
        <v>#REF!</v>
      </c>
      <c r="I68" s="116"/>
      <c r="J68" s="116" t="e">
        <f>L68*#REF!+1.5</f>
        <v>#REF!</v>
      </c>
      <c r="K68" s="1247"/>
      <c r="L68" s="1903">
        <v>20</v>
      </c>
    </row>
    <row r="69" spans="1:12" s="1902" customFormat="1">
      <c r="A69" s="1902">
        <v>1</v>
      </c>
      <c r="B69" s="1287" t="s">
        <v>8627</v>
      </c>
      <c r="C69" s="113" t="s">
        <v>84</v>
      </c>
      <c r="D69" s="258" t="s">
        <v>85</v>
      </c>
      <c r="E69" s="258" t="s">
        <v>86</v>
      </c>
      <c r="F69" s="258" t="s">
        <v>87</v>
      </c>
      <c r="G69" s="111">
        <v>25</v>
      </c>
      <c r="H69" s="116" t="e">
        <f>J69*#REF!</f>
        <v>#REF!</v>
      </c>
      <c r="I69" s="116"/>
      <c r="J69" s="116" t="e">
        <f>L69*#REF!+1.5</f>
        <v>#REF!</v>
      </c>
      <c r="K69" s="1247"/>
      <c r="L69" s="1903">
        <v>20</v>
      </c>
    </row>
    <row r="70" spans="1:12" s="1902" customFormat="1">
      <c r="A70" s="1902">
        <v>1</v>
      </c>
      <c r="B70" s="1287" t="s">
        <v>8627</v>
      </c>
      <c r="C70" s="113" t="s">
        <v>88</v>
      </c>
      <c r="D70" s="258" t="s">
        <v>89</v>
      </c>
      <c r="E70" s="258" t="s">
        <v>90</v>
      </c>
      <c r="F70" s="258" t="s">
        <v>91</v>
      </c>
      <c r="G70" s="111">
        <v>25</v>
      </c>
      <c r="H70" s="116" t="e">
        <f>J70*#REF!</f>
        <v>#REF!</v>
      </c>
      <c r="I70" s="116"/>
      <c r="J70" s="116" t="e">
        <f>L70*#REF!+1.5</f>
        <v>#REF!</v>
      </c>
      <c r="K70" s="1247"/>
      <c r="L70" s="1903">
        <v>20</v>
      </c>
    </row>
    <row r="71" spans="1:12" s="1902" customFormat="1">
      <c r="A71" s="1902">
        <v>1</v>
      </c>
      <c r="B71" s="1287" t="s">
        <v>8627</v>
      </c>
      <c r="C71" s="113" t="s">
        <v>92</v>
      </c>
      <c r="D71" s="258" t="s">
        <v>93</v>
      </c>
      <c r="E71" s="258" t="s">
        <v>94</v>
      </c>
      <c r="F71" s="258" t="s">
        <v>95</v>
      </c>
      <c r="G71" s="111">
        <v>25</v>
      </c>
      <c r="H71" s="116" t="e">
        <f>J71*#REF!</f>
        <v>#REF!</v>
      </c>
      <c r="I71" s="116"/>
      <c r="J71" s="116" t="e">
        <f>L71*#REF!+1.5</f>
        <v>#REF!</v>
      </c>
      <c r="K71" s="1247"/>
      <c r="L71" s="1903">
        <v>20</v>
      </c>
    </row>
    <row r="72" spans="1:12" s="1902" customFormat="1">
      <c r="A72" s="1902">
        <v>1</v>
      </c>
      <c r="B72" s="1287" t="s">
        <v>8627</v>
      </c>
      <c r="C72" s="113" t="s">
        <v>96</v>
      </c>
      <c r="D72" s="258" t="s">
        <v>97</v>
      </c>
      <c r="E72" s="258" t="s">
        <v>98</v>
      </c>
      <c r="F72" s="258" t="s">
        <v>99</v>
      </c>
      <c r="G72" s="111">
        <v>25</v>
      </c>
      <c r="H72" s="116" t="e">
        <f>J72*#REF!</f>
        <v>#REF!</v>
      </c>
      <c r="I72" s="116"/>
      <c r="J72" s="116" t="e">
        <f>L72*#REF!+1.5</f>
        <v>#REF!</v>
      </c>
      <c r="K72" s="1247"/>
      <c r="L72" s="1903">
        <v>20</v>
      </c>
    </row>
    <row r="73" spans="1:12" s="1902" customFormat="1">
      <c r="A73" s="1902">
        <v>1</v>
      </c>
      <c r="B73" s="1287" t="s">
        <v>8627</v>
      </c>
      <c r="C73" s="113" t="s">
        <v>100</v>
      </c>
      <c r="D73" s="258" t="s">
        <v>101</v>
      </c>
      <c r="E73" s="258" t="s">
        <v>102</v>
      </c>
      <c r="F73" s="258" t="s">
        <v>103</v>
      </c>
      <c r="G73" s="111">
        <v>25</v>
      </c>
      <c r="H73" s="116" t="e">
        <f>J73*#REF!</f>
        <v>#REF!</v>
      </c>
      <c r="I73" s="116"/>
      <c r="J73" s="116" t="e">
        <f>L73*#REF!+1.5</f>
        <v>#REF!</v>
      </c>
      <c r="K73" s="1247"/>
      <c r="L73" s="1903">
        <v>20</v>
      </c>
    </row>
    <row r="74" spans="1:12" s="1902" customFormat="1">
      <c r="A74" s="1902">
        <v>1</v>
      </c>
      <c r="B74" s="1287" t="s">
        <v>8627</v>
      </c>
      <c r="C74" s="113" t="s">
        <v>104</v>
      </c>
      <c r="D74" s="258" t="s">
        <v>105</v>
      </c>
      <c r="E74" s="258" t="s">
        <v>106</v>
      </c>
      <c r="F74" s="258" t="s">
        <v>107</v>
      </c>
      <c r="G74" s="111">
        <v>25</v>
      </c>
      <c r="H74" s="116" t="e">
        <f>J74*#REF!</f>
        <v>#REF!</v>
      </c>
      <c r="I74" s="116"/>
      <c r="J74" s="116" t="e">
        <f>L74*#REF!+1.5</f>
        <v>#REF!</v>
      </c>
      <c r="K74" s="1247"/>
      <c r="L74" s="1903">
        <v>20</v>
      </c>
    </row>
    <row r="75" spans="1:12" s="1902" customFormat="1">
      <c r="A75" s="1902">
        <v>1</v>
      </c>
      <c r="B75" s="1287" t="s">
        <v>8627</v>
      </c>
      <c r="C75" s="113" t="s">
        <v>108</v>
      </c>
      <c r="D75" s="258" t="s">
        <v>109</v>
      </c>
      <c r="E75" s="258" t="s">
        <v>110</v>
      </c>
      <c r="F75" s="258" t="s">
        <v>111</v>
      </c>
      <c r="G75" s="111">
        <v>25</v>
      </c>
      <c r="H75" s="116" t="e">
        <f>J75*#REF!</f>
        <v>#REF!</v>
      </c>
      <c r="I75" s="116"/>
      <c r="J75" s="116" t="e">
        <f>L75*#REF!+1.5</f>
        <v>#REF!</v>
      </c>
      <c r="K75" s="1247"/>
      <c r="L75" s="1903">
        <v>20</v>
      </c>
    </row>
    <row r="76" spans="1:12" s="1902" customFormat="1">
      <c r="A76" s="1902">
        <v>1</v>
      </c>
      <c r="B76" s="1287" t="s">
        <v>8627</v>
      </c>
      <c r="C76" s="113" t="s">
        <v>112</v>
      </c>
      <c r="D76" s="258" t="s">
        <v>113</v>
      </c>
      <c r="E76" s="258" t="s">
        <v>114</v>
      </c>
      <c r="F76" s="258" t="s">
        <v>115</v>
      </c>
      <c r="G76" s="111">
        <v>25</v>
      </c>
      <c r="H76" s="116" t="e">
        <f>J76*#REF!</f>
        <v>#REF!</v>
      </c>
      <c r="I76" s="116"/>
      <c r="J76" s="116" t="e">
        <f>L76*#REF!+1.5</f>
        <v>#REF!</v>
      </c>
      <c r="K76" s="1247"/>
      <c r="L76" s="1903">
        <v>20</v>
      </c>
    </row>
    <row r="77" spans="1:12" s="1902" customFormat="1">
      <c r="A77" s="1902">
        <v>1</v>
      </c>
      <c r="B77" s="1287" t="s">
        <v>8627</v>
      </c>
      <c r="C77" s="113" t="s">
        <v>116</v>
      </c>
      <c r="D77" s="258" t="s">
        <v>117</v>
      </c>
      <c r="E77" s="258" t="s">
        <v>118</v>
      </c>
      <c r="F77" s="258" t="s">
        <v>119</v>
      </c>
      <c r="G77" s="111">
        <v>25</v>
      </c>
      <c r="H77" s="116" t="e">
        <f>J77*#REF!</f>
        <v>#REF!</v>
      </c>
      <c r="I77" s="116"/>
      <c r="J77" s="116" t="e">
        <f>L77*#REF!+1.5</f>
        <v>#REF!</v>
      </c>
      <c r="K77" s="1247"/>
      <c r="L77" s="1903">
        <v>20</v>
      </c>
    </row>
    <row r="78" spans="1:12" s="1902" customFormat="1">
      <c r="A78" s="1902">
        <v>1</v>
      </c>
      <c r="B78" s="1287" t="s">
        <v>8627</v>
      </c>
      <c r="C78" s="113" t="s">
        <v>120</v>
      </c>
      <c r="D78" s="258" t="s">
        <v>2191</v>
      </c>
      <c r="E78" s="258" t="s">
        <v>2192</v>
      </c>
      <c r="F78" s="258" t="s">
        <v>2193</v>
      </c>
      <c r="G78" s="111">
        <v>25</v>
      </c>
      <c r="H78" s="116" t="e">
        <f>J78*#REF!</f>
        <v>#REF!</v>
      </c>
      <c r="I78" s="116"/>
      <c r="J78" s="116" t="e">
        <f>L78*#REF!+1.5</f>
        <v>#REF!</v>
      </c>
      <c r="K78" s="1247"/>
      <c r="L78" s="1903">
        <v>20</v>
      </c>
    </row>
    <row r="79" spans="1:12" s="1902" customFormat="1">
      <c r="A79" s="1902">
        <v>1</v>
      </c>
      <c r="B79" s="1287" t="s">
        <v>8627</v>
      </c>
      <c r="C79" s="113" t="s">
        <v>2194</v>
      </c>
      <c r="D79" s="258" t="s">
        <v>2195</v>
      </c>
      <c r="E79" s="258" t="s">
        <v>2196</v>
      </c>
      <c r="F79" s="258" t="s">
        <v>2197</v>
      </c>
      <c r="G79" s="111">
        <v>25</v>
      </c>
      <c r="H79" s="116" t="e">
        <f>J79*#REF!</f>
        <v>#REF!</v>
      </c>
      <c r="I79" s="116"/>
      <c r="J79" s="116" t="e">
        <f>L79*#REF!+1.5</f>
        <v>#REF!</v>
      </c>
      <c r="K79" s="1247"/>
      <c r="L79" s="1903">
        <v>20</v>
      </c>
    </row>
    <row r="80" spans="1:12" s="1902" customFormat="1">
      <c r="A80" s="1902">
        <v>1</v>
      </c>
      <c r="B80" s="1287" t="s">
        <v>8627</v>
      </c>
      <c r="C80" s="113" t="s">
        <v>2198</v>
      </c>
      <c r="D80" s="258" t="s">
        <v>2199</v>
      </c>
      <c r="E80" s="258" t="s">
        <v>2200</v>
      </c>
      <c r="F80" s="258" t="s">
        <v>2201</v>
      </c>
      <c r="G80" s="111">
        <v>25</v>
      </c>
      <c r="H80" s="116" t="e">
        <f>J80*#REF!</f>
        <v>#REF!</v>
      </c>
      <c r="I80" s="116"/>
      <c r="J80" s="116" t="e">
        <f>L80*#REF!+1.5</f>
        <v>#REF!</v>
      </c>
      <c r="K80" s="1247"/>
      <c r="L80" s="1903">
        <v>20</v>
      </c>
    </row>
    <row r="81" spans="1:12" s="1902" customFormat="1">
      <c r="A81" s="1902">
        <v>1</v>
      </c>
      <c r="B81" s="1287" t="s">
        <v>8627</v>
      </c>
      <c r="C81" s="113" t="s">
        <v>2202</v>
      </c>
      <c r="D81" s="258" t="s">
        <v>2203</v>
      </c>
      <c r="E81" s="258" t="s">
        <v>2204</v>
      </c>
      <c r="F81" s="258" t="s">
        <v>2205</v>
      </c>
      <c r="G81" s="111">
        <v>25</v>
      </c>
      <c r="H81" s="116" t="e">
        <f>J81*#REF!</f>
        <v>#REF!</v>
      </c>
      <c r="I81" s="116"/>
      <c r="J81" s="116" t="e">
        <f>L81*#REF!+1.5</f>
        <v>#REF!</v>
      </c>
      <c r="K81" s="1247"/>
      <c r="L81" s="1903">
        <v>20</v>
      </c>
    </row>
    <row r="82" spans="1:12" s="1902" customFormat="1">
      <c r="A82" s="1902">
        <v>1</v>
      </c>
      <c r="B82" s="1287" t="s">
        <v>8627</v>
      </c>
      <c r="C82" s="113" t="s">
        <v>2206</v>
      </c>
      <c r="D82" s="258" t="s">
        <v>2207</v>
      </c>
      <c r="E82" s="258" t="s">
        <v>2208</v>
      </c>
      <c r="F82" s="258" t="s">
        <v>2209</v>
      </c>
      <c r="G82" s="111">
        <v>25</v>
      </c>
      <c r="H82" s="116" t="e">
        <f>J82*#REF!</f>
        <v>#REF!</v>
      </c>
      <c r="I82" s="116"/>
      <c r="J82" s="116" t="e">
        <f>L82*#REF!+1.5</f>
        <v>#REF!</v>
      </c>
      <c r="K82" s="1247"/>
      <c r="L82" s="1903">
        <v>20</v>
      </c>
    </row>
    <row r="83" spans="1:12" s="1902" customFormat="1">
      <c r="A83" s="1902">
        <v>1</v>
      </c>
      <c r="B83" s="1287" t="s">
        <v>8627</v>
      </c>
      <c r="C83" s="113" t="s">
        <v>2210</v>
      </c>
      <c r="D83" s="258" t="s">
        <v>2211</v>
      </c>
      <c r="E83" s="258" t="s">
        <v>2212</v>
      </c>
      <c r="F83" s="258" t="s">
        <v>2213</v>
      </c>
      <c r="G83" s="111">
        <v>25</v>
      </c>
      <c r="H83" s="116" t="e">
        <f>J83*#REF!</f>
        <v>#REF!</v>
      </c>
      <c r="I83" s="116"/>
      <c r="J83" s="116" t="e">
        <f>L83*#REF!+1.5</f>
        <v>#REF!</v>
      </c>
      <c r="K83" s="1247"/>
      <c r="L83" s="1903">
        <v>20</v>
      </c>
    </row>
    <row r="84" spans="1:12" s="1902" customFormat="1">
      <c r="A84" s="1902">
        <v>1</v>
      </c>
      <c r="B84" s="1287" t="s">
        <v>8627</v>
      </c>
      <c r="C84" s="113" t="s">
        <v>2214</v>
      </c>
      <c r="D84" s="258" t="s">
        <v>2215</v>
      </c>
      <c r="E84" s="258" t="s">
        <v>2216</v>
      </c>
      <c r="F84" s="258" t="s">
        <v>2217</v>
      </c>
      <c r="G84" s="111">
        <v>25</v>
      </c>
      <c r="H84" s="116" t="e">
        <f>J84*#REF!</f>
        <v>#REF!</v>
      </c>
      <c r="I84" s="116"/>
      <c r="J84" s="116" t="e">
        <f>L84*#REF!+1.5</f>
        <v>#REF!</v>
      </c>
      <c r="K84" s="1247"/>
      <c r="L84" s="1903">
        <v>20</v>
      </c>
    </row>
    <row r="85" spans="1:12" s="1902" customFormat="1" ht="12.75" hidden="1" customHeight="1">
      <c r="A85" s="1902">
        <v>0</v>
      </c>
      <c r="B85" s="1287" t="s">
        <v>8627</v>
      </c>
      <c r="C85" s="1287"/>
      <c r="D85" s="68" t="s">
        <v>2218</v>
      </c>
      <c r="E85" s="1904" t="s">
        <v>2219</v>
      </c>
      <c r="F85" s="1904" t="s">
        <v>2220</v>
      </c>
      <c r="G85" s="111">
        <v>25</v>
      </c>
      <c r="H85" s="116" t="e">
        <f>J85*#REF!</f>
        <v>#REF!</v>
      </c>
      <c r="I85" s="116"/>
      <c r="J85" s="116" t="e">
        <f>L85*#REF!+2</f>
        <v>#REF!</v>
      </c>
      <c r="K85" s="1247">
        <v>11</v>
      </c>
      <c r="L85" s="1903"/>
    </row>
    <row r="86" spans="1:12" s="1902" customFormat="1" ht="12.75" hidden="1" customHeight="1">
      <c r="A86" s="1902">
        <v>0</v>
      </c>
      <c r="B86" s="1287" t="s">
        <v>8627</v>
      </c>
      <c r="C86" s="1287"/>
      <c r="D86" s="68" t="s">
        <v>2221</v>
      </c>
      <c r="E86" s="1904" t="s">
        <v>2222</v>
      </c>
      <c r="F86" s="1904" t="s">
        <v>2223</v>
      </c>
      <c r="G86" s="111">
        <v>25</v>
      </c>
      <c r="H86" s="116" t="e">
        <f>J86*#REF!</f>
        <v>#REF!</v>
      </c>
      <c r="I86" s="116"/>
      <c r="J86" s="116" t="e">
        <f>L86*#REF!+2</f>
        <v>#REF!</v>
      </c>
      <c r="K86" s="1247">
        <v>11</v>
      </c>
      <c r="L86" s="1903"/>
    </row>
    <row r="87" spans="1:12" s="1902" customFormat="1" ht="12.75" hidden="1" customHeight="1">
      <c r="A87" s="1902">
        <v>0</v>
      </c>
      <c r="B87" s="1287" t="s">
        <v>8627</v>
      </c>
      <c r="C87" s="1287"/>
      <c r="D87" s="68" t="s">
        <v>2224</v>
      </c>
      <c r="E87" s="1904" t="s">
        <v>2225</v>
      </c>
      <c r="F87" s="1904" t="s">
        <v>2226</v>
      </c>
      <c r="G87" s="111">
        <v>25</v>
      </c>
      <c r="H87" s="116" t="e">
        <f>J87*#REF!</f>
        <v>#REF!</v>
      </c>
      <c r="I87" s="116"/>
      <c r="J87" s="116" t="e">
        <f>L87*#REF!+2</f>
        <v>#REF!</v>
      </c>
      <c r="K87" s="1247">
        <v>11</v>
      </c>
      <c r="L87" s="1903"/>
    </row>
    <row r="88" spans="1:12" s="1902" customFormat="1" ht="12.75" hidden="1" customHeight="1">
      <c r="A88" s="1902">
        <v>0</v>
      </c>
      <c r="B88" s="1287" t="s">
        <v>8627</v>
      </c>
      <c r="C88" s="1287"/>
      <c r="D88" s="68" t="s">
        <v>2227</v>
      </c>
      <c r="E88" s="1904" t="s">
        <v>2228</v>
      </c>
      <c r="F88" s="1904" t="s">
        <v>2229</v>
      </c>
      <c r="G88" s="111">
        <v>25</v>
      </c>
      <c r="H88" s="116" t="e">
        <f>J88*#REF!</f>
        <v>#REF!</v>
      </c>
      <c r="I88" s="116"/>
      <c r="J88" s="116" t="e">
        <f>L88*#REF!+2</f>
        <v>#REF!</v>
      </c>
      <c r="K88" s="1247">
        <v>11</v>
      </c>
      <c r="L88" s="1903"/>
    </row>
    <row r="89" spans="1:12" s="1902" customFormat="1" ht="12.75" hidden="1" customHeight="1">
      <c r="A89" s="1902">
        <v>0</v>
      </c>
      <c r="B89" s="1287" t="s">
        <v>8627</v>
      </c>
      <c r="C89" s="1287"/>
      <c r="D89" s="68" t="s">
        <v>2230</v>
      </c>
      <c r="E89" s="1904" t="s">
        <v>2231</v>
      </c>
      <c r="F89" s="1904" t="s">
        <v>2232</v>
      </c>
      <c r="G89" s="111">
        <v>25</v>
      </c>
      <c r="H89" s="116" t="e">
        <f>J89*#REF!</f>
        <v>#REF!</v>
      </c>
      <c r="I89" s="116"/>
      <c r="J89" s="116" t="e">
        <f>L89*#REF!+2</f>
        <v>#REF!</v>
      </c>
      <c r="K89" s="1247">
        <v>11</v>
      </c>
      <c r="L89" s="1903"/>
    </row>
    <row r="90" spans="1:12" s="1902" customFormat="1" ht="12.75" hidden="1" customHeight="1">
      <c r="A90" s="1902">
        <v>0</v>
      </c>
      <c r="B90" s="1287" t="s">
        <v>8627</v>
      </c>
      <c r="C90" s="113"/>
      <c r="D90" s="68" t="s">
        <v>2233</v>
      </c>
      <c r="E90" s="1904" t="s">
        <v>2231</v>
      </c>
      <c r="F90" s="1904" t="s">
        <v>2234</v>
      </c>
      <c r="G90" s="111">
        <v>25</v>
      </c>
      <c r="H90" s="116" t="e">
        <f>J90*#REF!</f>
        <v>#REF!</v>
      </c>
      <c r="I90" s="116"/>
      <c r="J90" s="116" t="e">
        <f>L90*#REF!+2</f>
        <v>#REF!</v>
      </c>
      <c r="K90" s="1247">
        <v>11</v>
      </c>
      <c r="L90" s="1903"/>
    </row>
    <row r="91" spans="1:12" s="1902" customFormat="1" ht="12.75" hidden="1" customHeight="1">
      <c r="A91" s="1902">
        <v>0</v>
      </c>
      <c r="B91" s="1287" t="s">
        <v>8627</v>
      </c>
      <c r="C91" s="1905"/>
      <c r="D91" s="612" t="s">
        <v>2235</v>
      </c>
      <c r="E91" s="1906" t="s">
        <v>2231</v>
      </c>
      <c r="F91" s="1906" t="s">
        <v>2236</v>
      </c>
      <c r="G91" s="111">
        <v>25</v>
      </c>
      <c r="H91" s="116" t="e">
        <f>J91*#REF!</f>
        <v>#REF!</v>
      </c>
      <c r="I91" s="116"/>
      <c r="J91" s="116" t="e">
        <f>L91*#REF!+2</f>
        <v>#REF!</v>
      </c>
      <c r="K91" s="1247">
        <v>11</v>
      </c>
      <c r="L91" s="1903"/>
    </row>
    <row r="92" spans="1:12" s="1902" customFormat="1" ht="12.75" hidden="1" customHeight="1">
      <c r="A92" s="1902">
        <v>0</v>
      </c>
      <c r="B92" s="1287" t="s">
        <v>8627</v>
      </c>
      <c r="C92" s="1287"/>
      <c r="D92" s="68" t="s">
        <v>2237</v>
      </c>
      <c r="E92" s="1904" t="s">
        <v>2238</v>
      </c>
      <c r="F92" s="1904" t="s">
        <v>2239</v>
      </c>
      <c r="G92" s="111">
        <v>25</v>
      </c>
      <c r="H92" s="116" t="e">
        <f>J92*#REF!</f>
        <v>#REF!</v>
      </c>
      <c r="I92" s="116"/>
      <c r="J92" s="116" t="e">
        <f>L92*#REF!+2</f>
        <v>#REF!</v>
      </c>
      <c r="K92" s="1247">
        <v>11</v>
      </c>
      <c r="L92" s="1903"/>
    </row>
    <row r="93" spans="1:12" s="1902" customFormat="1" ht="12.75" hidden="1" customHeight="1">
      <c r="A93" s="1902">
        <v>0</v>
      </c>
      <c r="B93" s="1287" t="s">
        <v>8627</v>
      </c>
      <c r="C93" s="1287"/>
      <c r="D93" s="68" t="s">
        <v>2240</v>
      </c>
      <c r="E93" s="1904" t="s">
        <v>2241</v>
      </c>
      <c r="F93" s="1904" t="s">
        <v>2242</v>
      </c>
      <c r="G93" s="111">
        <v>25</v>
      </c>
      <c r="H93" s="116" t="e">
        <f>J93*#REF!</f>
        <v>#REF!</v>
      </c>
      <c r="I93" s="116"/>
      <c r="J93" s="116" t="e">
        <f>L93*#REF!+2</f>
        <v>#REF!</v>
      </c>
      <c r="K93" s="1247">
        <v>11</v>
      </c>
      <c r="L93" s="1903"/>
    </row>
    <row r="94" spans="1:12" s="1902" customFormat="1" ht="12.75" hidden="1" customHeight="1">
      <c r="A94" s="1902">
        <v>0</v>
      </c>
      <c r="B94" s="1287" t="s">
        <v>8627</v>
      </c>
      <c r="C94" s="1287"/>
      <c r="D94" s="68" t="s">
        <v>2243</v>
      </c>
      <c r="E94" s="1904" t="s">
        <v>2244</v>
      </c>
      <c r="F94" s="1904" t="s">
        <v>2245</v>
      </c>
      <c r="G94" s="111">
        <v>25</v>
      </c>
      <c r="H94" s="116" t="e">
        <f>J94*#REF!</f>
        <v>#REF!</v>
      </c>
      <c r="I94" s="116"/>
      <c r="J94" s="116" t="e">
        <f>L94*#REF!+2</f>
        <v>#REF!</v>
      </c>
      <c r="K94" s="1247">
        <v>11</v>
      </c>
      <c r="L94" s="1903"/>
    </row>
    <row r="95" spans="1:12" s="1902" customFormat="1" ht="12.75" hidden="1" customHeight="1">
      <c r="A95" s="1902">
        <v>0</v>
      </c>
      <c r="B95" s="1287" t="s">
        <v>8627</v>
      </c>
      <c r="C95" s="1287"/>
      <c r="D95" s="68" t="s">
        <v>2246</v>
      </c>
      <c r="E95" s="1904" t="s">
        <v>2247</v>
      </c>
      <c r="F95" s="1904" t="s">
        <v>2248</v>
      </c>
      <c r="G95" s="111">
        <v>25</v>
      </c>
      <c r="H95" s="116" t="e">
        <f>J95*#REF!</f>
        <v>#REF!</v>
      </c>
      <c r="I95" s="116"/>
      <c r="J95" s="116" t="e">
        <f>L95*#REF!+2</f>
        <v>#REF!</v>
      </c>
      <c r="K95" s="1247">
        <v>11</v>
      </c>
      <c r="L95" s="1903"/>
    </row>
    <row r="96" spans="1:12" s="1902" customFormat="1" ht="12.75" hidden="1" customHeight="1">
      <c r="A96" s="1902">
        <v>0</v>
      </c>
      <c r="B96" s="1287" t="s">
        <v>8627</v>
      </c>
      <c r="C96" s="1287"/>
      <c r="D96" s="68" t="s">
        <v>2249</v>
      </c>
      <c r="E96" s="1904" t="s">
        <v>2250</v>
      </c>
      <c r="F96" s="1904" t="s">
        <v>2251</v>
      </c>
      <c r="G96" s="111">
        <v>25</v>
      </c>
      <c r="H96" s="116" t="e">
        <f>J96*#REF!</f>
        <v>#REF!</v>
      </c>
      <c r="I96" s="116"/>
      <c r="J96" s="116" t="e">
        <f>L96*#REF!+2</f>
        <v>#REF!</v>
      </c>
      <c r="K96" s="1247">
        <v>11</v>
      </c>
      <c r="L96" s="1903"/>
    </row>
    <row r="97" spans="1:12" s="1902" customFormat="1" ht="12.75" hidden="1" customHeight="1">
      <c r="A97" s="1902">
        <v>0</v>
      </c>
      <c r="B97" s="1287" t="s">
        <v>8627</v>
      </c>
      <c r="C97" s="1287"/>
      <c r="D97" s="68" t="s">
        <v>2252</v>
      </c>
      <c r="E97" s="1904" t="s">
        <v>2253</v>
      </c>
      <c r="F97" s="1904" t="s">
        <v>2254</v>
      </c>
      <c r="G97" s="111">
        <v>25</v>
      </c>
      <c r="H97" s="116" t="e">
        <f>J97*#REF!</f>
        <v>#REF!</v>
      </c>
      <c r="I97" s="116"/>
      <c r="J97" s="116" t="e">
        <f>L97*#REF!+2</f>
        <v>#REF!</v>
      </c>
      <c r="K97" s="1247">
        <v>11</v>
      </c>
      <c r="L97" s="1903"/>
    </row>
    <row r="98" spans="1:12" s="1902" customFormat="1" ht="12.75" hidden="1" customHeight="1">
      <c r="A98" s="1902">
        <v>0</v>
      </c>
      <c r="B98" s="1287" t="s">
        <v>8627</v>
      </c>
      <c r="C98" s="1287"/>
      <c r="D98" s="68" t="s">
        <v>2255</v>
      </c>
      <c r="E98" s="1904" t="s">
        <v>2256</v>
      </c>
      <c r="F98" s="1904" t="s">
        <v>2257</v>
      </c>
      <c r="G98" s="111">
        <v>25</v>
      </c>
      <c r="H98" s="116" t="e">
        <f>J98*#REF!</f>
        <v>#REF!</v>
      </c>
      <c r="I98" s="116"/>
      <c r="J98" s="116" t="e">
        <f>L98*#REF!+2</f>
        <v>#REF!</v>
      </c>
      <c r="K98" s="1247">
        <v>11</v>
      </c>
      <c r="L98" s="1903"/>
    </row>
    <row r="99" spans="1:12" s="1902" customFormat="1" ht="12.75" hidden="1" customHeight="1">
      <c r="A99" s="1902">
        <v>0</v>
      </c>
      <c r="B99" s="1287" t="s">
        <v>8627</v>
      </c>
      <c r="C99" s="1287"/>
      <c r="D99" s="68" t="s">
        <v>2258</v>
      </c>
      <c r="E99" s="1904" t="s">
        <v>2259</v>
      </c>
      <c r="F99" s="1904" t="s">
        <v>2260</v>
      </c>
      <c r="G99" s="111">
        <v>25</v>
      </c>
      <c r="H99" s="116" t="e">
        <f>J99*#REF!</f>
        <v>#REF!</v>
      </c>
      <c r="I99" s="116"/>
      <c r="J99" s="116" t="e">
        <f>L99*#REF!+2</f>
        <v>#REF!</v>
      </c>
      <c r="K99" s="1247">
        <v>11</v>
      </c>
      <c r="L99" s="1903"/>
    </row>
    <row r="100" spans="1:12" s="1902" customFormat="1" ht="12.75" hidden="1" customHeight="1">
      <c r="A100" s="1902">
        <v>0</v>
      </c>
      <c r="B100" s="1287" t="s">
        <v>8627</v>
      </c>
      <c r="C100" s="1287"/>
      <c r="D100" s="68" t="s">
        <v>2261</v>
      </c>
      <c r="E100" s="1904" t="s">
        <v>2262</v>
      </c>
      <c r="F100" s="1904" t="s">
        <v>2263</v>
      </c>
      <c r="G100" s="111">
        <v>25</v>
      </c>
      <c r="H100" s="116" t="e">
        <f>J100*#REF!</f>
        <v>#REF!</v>
      </c>
      <c r="I100" s="116"/>
      <c r="J100" s="116" t="e">
        <f>L100*#REF!+2</f>
        <v>#REF!</v>
      </c>
      <c r="K100" s="1247">
        <v>11</v>
      </c>
      <c r="L100" s="1903"/>
    </row>
    <row r="101" spans="1:12" s="1902" customFormat="1" ht="12.75" hidden="1" customHeight="1">
      <c r="A101" s="1902">
        <v>0</v>
      </c>
      <c r="B101" s="1287" t="s">
        <v>8627</v>
      </c>
      <c r="C101" s="1287"/>
      <c r="D101" s="68" t="s">
        <v>2264</v>
      </c>
      <c r="E101" s="1904" t="s">
        <v>2265</v>
      </c>
      <c r="F101" s="1904" t="s">
        <v>2266</v>
      </c>
      <c r="G101" s="111">
        <v>25</v>
      </c>
      <c r="H101" s="116" t="e">
        <f>J101*#REF!</f>
        <v>#REF!</v>
      </c>
      <c r="I101" s="116"/>
      <c r="J101" s="116" t="e">
        <f>L101*#REF!+2</f>
        <v>#REF!</v>
      </c>
      <c r="K101" s="1247">
        <v>11</v>
      </c>
      <c r="L101" s="1903"/>
    </row>
    <row r="102" spans="1:12" s="1902" customFormat="1" ht="12.75" hidden="1" customHeight="1">
      <c r="A102" s="1902">
        <v>0</v>
      </c>
      <c r="B102" s="1287" t="s">
        <v>8627</v>
      </c>
      <c r="C102" s="1287"/>
      <c r="D102" s="68" t="s">
        <v>2267</v>
      </c>
      <c r="E102" s="1904" t="s">
        <v>2268</v>
      </c>
      <c r="F102" s="1904" t="s">
        <v>2269</v>
      </c>
      <c r="G102" s="111">
        <v>25</v>
      </c>
      <c r="H102" s="116" t="e">
        <f>J102*#REF!</f>
        <v>#REF!</v>
      </c>
      <c r="I102" s="116"/>
      <c r="J102" s="116" t="e">
        <f>L102*#REF!+2</f>
        <v>#REF!</v>
      </c>
      <c r="K102" s="1247">
        <v>11</v>
      </c>
      <c r="L102" s="1903"/>
    </row>
    <row r="105" spans="1:12" ht="23.25">
      <c r="A105" s="88" t="s">
        <v>8692</v>
      </c>
      <c r="B105" s="2730" t="s">
        <v>2270</v>
      </c>
      <c r="C105" s="2730"/>
      <c r="D105" s="2730"/>
      <c r="E105" s="2730"/>
      <c r="F105" s="2730"/>
      <c r="G105" s="2730"/>
      <c r="H105" s="2730"/>
      <c r="I105" s="2730"/>
      <c r="J105" s="2730"/>
    </row>
    <row r="106" spans="1:12" ht="23.25" hidden="1">
      <c r="A106" s="88" t="s">
        <v>8690</v>
      </c>
      <c r="B106" s="2677" t="s">
        <v>2271</v>
      </c>
      <c r="C106" s="2677"/>
      <c r="D106" s="2677"/>
      <c r="E106" s="2677"/>
      <c r="F106" s="2677"/>
      <c r="G106" s="2677"/>
      <c r="H106" s="2677"/>
      <c r="I106" s="2677"/>
      <c r="J106" s="2677"/>
    </row>
    <row r="107" spans="1:12" ht="23.25" hidden="1">
      <c r="A107" s="88" t="s">
        <v>8690</v>
      </c>
      <c r="B107" s="2677" t="s">
        <v>2272</v>
      </c>
      <c r="C107" s="2677"/>
      <c r="D107" s="2677"/>
      <c r="E107" s="2677"/>
      <c r="F107" s="2677"/>
      <c r="G107" s="2677"/>
      <c r="H107" s="2677"/>
      <c r="I107" s="2677"/>
      <c r="J107" s="2677"/>
    </row>
    <row r="108" spans="1:12" ht="18">
      <c r="A108" s="1234">
        <v>1</v>
      </c>
      <c r="B108" s="1907" t="s">
        <v>9385</v>
      </c>
      <c r="C108" s="1907"/>
      <c r="D108" s="1908" t="s">
        <v>2273</v>
      </c>
      <c r="E108" s="1908" t="s">
        <v>2274</v>
      </c>
      <c r="F108" s="1908" t="s">
        <v>2275</v>
      </c>
      <c r="G108" s="1907"/>
      <c r="H108" s="1909"/>
      <c r="I108" s="1909"/>
      <c r="J108" s="1909"/>
    </row>
    <row r="109" spans="1:12">
      <c r="A109" s="1234">
        <v>1</v>
      </c>
      <c r="B109" s="1287" t="s">
        <v>8627</v>
      </c>
      <c r="C109" s="256" t="s">
        <v>2276</v>
      </c>
      <c r="D109" s="258" t="s">
        <v>2277</v>
      </c>
      <c r="E109" s="1910" t="s">
        <v>2278</v>
      </c>
      <c r="F109" s="258" t="s">
        <v>2279</v>
      </c>
      <c r="G109" s="259">
        <v>25</v>
      </c>
      <c r="H109" s="116" t="e">
        <f>J109*#REF!</f>
        <v>#REF!</v>
      </c>
      <c r="I109" s="566"/>
      <c r="J109" s="566" t="e">
        <f>L109*#REF!+1.5</f>
        <v>#REF!</v>
      </c>
      <c r="K109" s="1237">
        <v>11</v>
      </c>
      <c r="L109" s="1237">
        <v>11</v>
      </c>
    </row>
    <row r="110" spans="1:12">
      <c r="A110" s="1234">
        <v>1</v>
      </c>
      <c r="B110" s="1287" t="s">
        <v>8627</v>
      </c>
      <c r="C110" s="256" t="s">
        <v>2280</v>
      </c>
      <c r="D110" s="258" t="s">
        <v>2281</v>
      </c>
      <c r="E110" s="1910" t="s">
        <v>2282</v>
      </c>
      <c r="F110" s="258" t="s">
        <v>2283</v>
      </c>
      <c r="G110" s="259">
        <v>25</v>
      </c>
      <c r="H110" s="116" t="e">
        <f>J110*#REF!</f>
        <v>#REF!</v>
      </c>
      <c r="I110" s="566"/>
      <c r="J110" s="566" t="e">
        <f>L110*#REF!+1.5</f>
        <v>#REF!</v>
      </c>
      <c r="K110" s="1237">
        <v>11</v>
      </c>
      <c r="L110" s="1237">
        <v>11</v>
      </c>
    </row>
    <row r="111" spans="1:12" ht="18">
      <c r="A111" s="1234">
        <v>1</v>
      </c>
      <c r="B111" s="1907" t="s">
        <v>9385</v>
      </c>
      <c r="C111" s="1907"/>
      <c r="D111" s="1911" t="s">
        <v>2284</v>
      </c>
      <c r="E111" s="1911" t="s">
        <v>2285</v>
      </c>
      <c r="F111" s="1911" t="s">
        <v>2286</v>
      </c>
      <c r="G111" s="1912"/>
      <c r="H111" s="1913"/>
      <c r="I111" s="1913"/>
      <c r="J111" s="1913"/>
      <c r="L111" s="1237"/>
    </row>
    <row r="112" spans="1:12">
      <c r="A112" s="1234">
        <v>1</v>
      </c>
      <c r="B112" s="1287" t="s">
        <v>8627</v>
      </c>
      <c r="C112" s="256" t="s">
        <v>2287</v>
      </c>
      <c r="D112" s="258" t="s">
        <v>2288</v>
      </c>
      <c r="E112" s="1910" t="s">
        <v>2289</v>
      </c>
      <c r="F112" s="258" t="s">
        <v>2290</v>
      </c>
      <c r="G112" s="259">
        <v>25</v>
      </c>
      <c r="H112" s="116" t="e">
        <f>J112*#REF!</f>
        <v>#REF!</v>
      </c>
      <c r="I112" s="566"/>
      <c r="J112" s="566" t="e">
        <f>L112*#REF!+1.5</f>
        <v>#REF!</v>
      </c>
      <c r="K112" s="1237">
        <v>11</v>
      </c>
      <c r="L112" s="1237">
        <v>11</v>
      </c>
    </row>
    <row r="113" spans="1:12">
      <c r="A113" s="1234">
        <v>1</v>
      </c>
      <c r="B113" s="1287" t="s">
        <v>8627</v>
      </c>
      <c r="C113" s="256" t="s">
        <v>2291</v>
      </c>
      <c r="D113" s="258" t="s">
        <v>2292</v>
      </c>
      <c r="E113" s="1910" t="s">
        <v>2293</v>
      </c>
      <c r="F113" s="258" t="s">
        <v>2294</v>
      </c>
      <c r="G113" s="259">
        <v>25</v>
      </c>
      <c r="H113" s="116" t="e">
        <f>J113*#REF!</f>
        <v>#REF!</v>
      </c>
      <c r="I113" s="566"/>
      <c r="J113" s="566" t="e">
        <f>L113*#REF!+1.5</f>
        <v>#REF!</v>
      </c>
      <c r="K113" s="1237">
        <v>11</v>
      </c>
      <c r="L113" s="1237">
        <v>11</v>
      </c>
    </row>
    <row r="114" spans="1:12">
      <c r="A114" s="1234">
        <v>1</v>
      </c>
      <c r="B114" s="1287" t="s">
        <v>8627</v>
      </c>
      <c r="C114" s="256" t="s">
        <v>2295</v>
      </c>
      <c r="D114" s="258" t="s">
        <v>3228</v>
      </c>
      <c r="E114" s="1910" t="s">
        <v>2296</v>
      </c>
      <c r="F114" s="258" t="s">
        <v>2297</v>
      </c>
      <c r="G114" s="259">
        <v>25</v>
      </c>
      <c r="H114" s="116" t="e">
        <f>J114*#REF!</f>
        <v>#REF!</v>
      </c>
      <c r="I114" s="566"/>
      <c r="J114" s="566" t="e">
        <f>L114*#REF!+1.5</f>
        <v>#REF!</v>
      </c>
      <c r="K114" s="1237">
        <v>11</v>
      </c>
      <c r="L114" s="1237">
        <v>11</v>
      </c>
    </row>
    <row r="115" spans="1:12">
      <c r="A115" s="1234">
        <v>1</v>
      </c>
      <c r="B115" s="1287" t="s">
        <v>8627</v>
      </c>
      <c r="C115" s="256" t="s">
        <v>2298</v>
      </c>
      <c r="D115" s="258" t="s">
        <v>2299</v>
      </c>
      <c r="E115" s="1910" t="s">
        <v>2300</v>
      </c>
      <c r="F115" s="258" t="s">
        <v>2299</v>
      </c>
      <c r="G115" s="259">
        <v>25</v>
      </c>
      <c r="H115" s="116" t="e">
        <f>J115*#REF!</f>
        <v>#REF!</v>
      </c>
      <c r="I115" s="566"/>
      <c r="J115" s="566" t="e">
        <f>L115*#REF!+1.5</f>
        <v>#REF!</v>
      </c>
      <c r="K115" s="1237">
        <v>11</v>
      </c>
      <c r="L115" s="1237">
        <v>11</v>
      </c>
    </row>
    <row r="116" spans="1:12">
      <c r="A116" s="1234">
        <v>1</v>
      </c>
      <c r="B116" s="1287" t="s">
        <v>8627</v>
      </c>
      <c r="C116" s="256" t="s">
        <v>2301</v>
      </c>
      <c r="D116" s="258" t="s">
        <v>2302</v>
      </c>
      <c r="E116" s="1910" t="s">
        <v>2303</v>
      </c>
      <c r="F116" s="258" t="s">
        <v>2304</v>
      </c>
      <c r="G116" s="259">
        <v>25</v>
      </c>
      <c r="H116" s="116" t="e">
        <f>J116*#REF!</f>
        <v>#REF!</v>
      </c>
      <c r="I116" s="566"/>
      <c r="J116" s="566" t="e">
        <f>L116*#REF!+1.5</f>
        <v>#REF!</v>
      </c>
      <c r="K116" s="1237">
        <v>11</v>
      </c>
      <c r="L116" s="1237">
        <v>11</v>
      </c>
    </row>
    <row r="117" spans="1:12">
      <c r="A117" s="1234">
        <v>1</v>
      </c>
      <c r="B117" s="1287" t="s">
        <v>8627</v>
      </c>
      <c r="C117" s="256" t="s">
        <v>2305</v>
      </c>
      <c r="D117" s="258" t="s">
        <v>2306</v>
      </c>
      <c r="E117" s="1910" t="s">
        <v>2307</v>
      </c>
      <c r="F117" s="258" t="s">
        <v>2308</v>
      </c>
      <c r="G117" s="259">
        <v>25</v>
      </c>
      <c r="H117" s="116" t="e">
        <f>J117*#REF!</f>
        <v>#REF!</v>
      </c>
      <c r="I117" s="566"/>
      <c r="J117" s="566" t="e">
        <f>L117*#REF!+1.5</f>
        <v>#REF!</v>
      </c>
      <c r="K117" s="1237">
        <v>11</v>
      </c>
      <c r="L117" s="1237">
        <v>11</v>
      </c>
    </row>
    <row r="118" spans="1:12" ht="18">
      <c r="A118" s="1234">
        <v>1</v>
      </c>
      <c r="B118" s="1907" t="s">
        <v>9385</v>
      </c>
      <c r="C118" s="1907" t="s">
        <v>9385</v>
      </c>
      <c r="D118" s="1911" t="s">
        <v>2309</v>
      </c>
      <c r="E118" s="1911" t="s">
        <v>2310</v>
      </c>
      <c r="F118" s="1911" t="s">
        <v>2311</v>
      </c>
      <c r="G118" s="1912"/>
      <c r="H118" s="1913"/>
      <c r="I118" s="1913"/>
      <c r="J118" s="1913"/>
      <c r="L118" s="1237"/>
    </row>
    <row r="119" spans="1:12">
      <c r="A119" s="1234">
        <v>1</v>
      </c>
      <c r="B119" s="1287" t="s">
        <v>8627</v>
      </c>
      <c r="C119" s="256" t="s">
        <v>2312</v>
      </c>
      <c r="D119" s="258" t="s">
        <v>2313</v>
      </c>
      <c r="E119" s="1910" t="s">
        <v>2314</v>
      </c>
      <c r="F119" s="258" t="s">
        <v>2313</v>
      </c>
      <c r="G119" s="259">
        <v>25</v>
      </c>
      <c r="H119" s="116" t="e">
        <f>J119*#REF!</f>
        <v>#REF!</v>
      </c>
      <c r="I119" s="566"/>
      <c r="J119" s="566" t="e">
        <f>L119*#REF!+1.5</f>
        <v>#REF!</v>
      </c>
      <c r="K119" s="1237">
        <v>11</v>
      </c>
      <c r="L119" s="1237">
        <v>11</v>
      </c>
    </row>
    <row r="120" spans="1:12">
      <c r="A120" s="1234">
        <v>1</v>
      </c>
      <c r="B120" s="1287" t="s">
        <v>8627</v>
      </c>
      <c r="C120" s="256" t="s">
        <v>2315</v>
      </c>
      <c r="D120" s="258" t="s">
        <v>2316</v>
      </c>
      <c r="E120" s="1910" t="s">
        <v>2317</v>
      </c>
      <c r="F120" s="258" t="s">
        <v>2318</v>
      </c>
      <c r="G120" s="259">
        <v>25</v>
      </c>
      <c r="H120" s="116" t="e">
        <f>J120*#REF!</f>
        <v>#REF!</v>
      </c>
      <c r="I120" s="566"/>
      <c r="J120" s="566" t="e">
        <f>L120*#REF!+1.5</f>
        <v>#REF!</v>
      </c>
      <c r="K120" s="1237">
        <v>11</v>
      </c>
      <c r="L120" s="1237">
        <v>11</v>
      </c>
    </row>
    <row r="121" spans="1:12">
      <c r="A121" s="1234">
        <v>1</v>
      </c>
      <c r="B121" s="1287" t="s">
        <v>8627</v>
      </c>
      <c r="C121" s="256" t="s">
        <v>2319</v>
      </c>
      <c r="D121" s="258" t="s">
        <v>2320</v>
      </c>
      <c r="E121" s="1910" t="s">
        <v>2321</v>
      </c>
      <c r="F121" s="258" t="s">
        <v>2322</v>
      </c>
      <c r="G121" s="259">
        <v>25</v>
      </c>
      <c r="H121" s="116" t="e">
        <f>J121*#REF!</f>
        <v>#REF!</v>
      </c>
      <c r="I121" s="566"/>
      <c r="J121" s="566" t="e">
        <f>L121*#REF!+1.5</f>
        <v>#REF!</v>
      </c>
      <c r="K121" s="1237">
        <v>11</v>
      </c>
      <c r="L121" s="1237">
        <v>11</v>
      </c>
    </row>
    <row r="122" spans="1:12">
      <c r="A122" s="1234">
        <v>1</v>
      </c>
      <c r="B122" s="1287" t="s">
        <v>8627</v>
      </c>
      <c r="C122" s="256" t="s">
        <v>2323</v>
      </c>
      <c r="D122" s="258" t="s">
        <v>2324</v>
      </c>
      <c r="E122" s="1910" t="s">
        <v>2325</v>
      </c>
      <c r="F122" s="258" t="s">
        <v>2326</v>
      </c>
      <c r="G122" s="259">
        <v>25</v>
      </c>
      <c r="H122" s="116" t="e">
        <f>J122*#REF!</f>
        <v>#REF!</v>
      </c>
      <c r="I122" s="566"/>
      <c r="J122" s="566" t="e">
        <f>L122*#REF!+1.5</f>
        <v>#REF!</v>
      </c>
      <c r="K122" s="1237">
        <v>11</v>
      </c>
      <c r="L122" s="1237">
        <v>11</v>
      </c>
    </row>
    <row r="123" spans="1:12">
      <c r="A123" s="1234">
        <v>1</v>
      </c>
      <c r="B123" s="1287" t="s">
        <v>8627</v>
      </c>
      <c r="C123" s="256" t="s">
        <v>2327</v>
      </c>
      <c r="D123" s="258" t="s">
        <v>2328</v>
      </c>
      <c r="E123" s="1910" t="s">
        <v>2329</v>
      </c>
      <c r="F123" s="258" t="s">
        <v>2328</v>
      </c>
      <c r="G123" s="259">
        <v>25</v>
      </c>
      <c r="H123" s="116" t="e">
        <f>J123*#REF!</f>
        <v>#REF!</v>
      </c>
      <c r="I123" s="566"/>
      <c r="J123" s="566" t="e">
        <f>L123*#REF!+1.5</f>
        <v>#REF!</v>
      </c>
      <c r="K123" s="1237">
        <v>11</v>
      </c>
      <c r="L123" s="1237">
        <v>11</v>
      </c>
    </row>
    <row r="124" spans="1:12" ht="18">
      <c r="A124" s="1234">
        <v>1</v>
      </c>
      <c r="B124" s="1907" t="s">
        <v>9385</v>
      </c>
      <c r="C124" s="1907" t="s">
        <v>9385</v>
      </c>
      <c r="D124" s="1911" t="s">
        <v>2330</v>
      </c>
      <c r="E124" s="1911" t="s">
        <v>2331</v>
      </c>
      <c r="F124" s="1911" t="s">
        <v>2332</v>
      </c>
      <c r="G124" s="1912"/>
      <c r="H124" s="1913"/>
      <c r="I124" s="1913"/>
      <c r="J124" s="1913"/>
      <c r="L124" s="1237"/>
    </row>
    <row r="125" spans="1:12">
      <c r="A125" s="1234">
        <v>1</v>
      </c>
      <c r="B125" s="1287" t="s">
        <v>8627</v>
      </c>
      <c r="C125" s="256" t="s">
        <v>2333</v>
      </c>
      <c r="D125" s="258" t="s">
        <v>2334</v>
      </c>
      <c r="E125" s="1910" t="s">
        <v>2335</v>
      </c>
      <c r="F125" s="258" t="s">
        <v>2334</v>
      </c>
      <c r="G125" s="259">
        <v>25</v>
      </c>
      <c r="H125" s="116" t="e">
        <f>J125*#REF!</f>
        <v>#REF!</v>
      </c>
      <c r="I125" s="566"/>
      <c r="J125" s="566" t="e">
        <f>L125*#REF!+1.5</f>
        <v>#REF!</v>
      </c>
      <c r="K125" s="1237">
        <v>11</v>
      </c>
      <c r="L125" s="1237">
        <v>11</v>
      </c>
    </row>
    <row r="126" spans="1:12">
      <c r="A126" s="1234">
        <v>1</v>
      </c>
      <c r="B126" s="1287" t="s">
        <v>8627</v>
      </c>
      <c r="C126" s="256" t="s">
        <v>2336</v>
      </c>
      <c r="D126" s="258" t="s">
        <v>8121</v>
      </c>
      <c r="E126" s="1910" t="s">
        <v>2337</v>
      </c>
      <c r="F126" s="258" t="s">
        <v>8121</v>
      </c>
      <c r="G126" s="259">
        <v>25</v>
      </c>
      <c r="H126" s="116" t="e">
        <f>J126*#REF!</f>
        <v>#REF!</v>
      </c>
      <c r="I126" s="566"/>
      <c r="J126" s="566" t="e">
        <f>L126*#REF!+1.5</f>
        <v>#REF!</v>
      </c>
      <c r="K126" s="1237">
        <v>11</v>
      </c>
      <c r="L126" s="1237">
        <v>11</v>
      </c>
    </row>
    <row r="127" spans="1:12">
      <c r="A127" s="1234">
        <v>1</v>
      </c>
      <c r="B127" s="1287" t="s">
        <v>8627</v>
      </c>
      <c r="C127" s="256" t="s">
        <v>2338</v>
      </c>
      <c r="D127" s="258" t="s">
        <v>2339</v>
      </c>
      <c r="E127" s="1910" t="s">
        <v>2340</v>
      </c>
      <c r="F127" s="258" t="s">
        <v>2339</v>
      </c>
      <c r="G127" s="259">
        <v>25</v>
      </c>
      <c r="H127" s="116" t="e">
        <f>J127*#REF!</f>
        <v>#REF!</v>
      </c>
      <c r="I127" s="566"/>
      <c r="J127" s="566" t="e">
        <f>L127*#REF!+1.5</f>
        <v>#REF!</v>
      </c>
      <c r="K127" s="1237">
        <v>11</v>
      </c>
      <c r="L127" s="1237">
        <v>11</v>
      </c>
    </row>
    <row r="128" spans="1:12">
      <c r="A128" s="1234">
        <v>1</v>
      </c>
      <c r="B128" s="1287" t="s">
        <v>8627</v>
      </c>
      <c r="C128" s="256" t="s">
        <v>2341</v>
      </c>
      <c r="D128" s="258" t="s">
        <v>2342</v>
      </c>
      <c r="E128" s="1910" t="s">
        <v>2343</v>
      </c>
      <c r="F128" s="258" t="s">
        <v>2344</v>
      </c>
      <c r="G128" s="259">
        <v>25</v>
      </c>
      <c r="H128" s="116" t="e">
        <f>J128*#REF!</f>
        <v>#REF!</v>
      </c>
      <c r="I128" s="566"/>
      <c r="J128" s="566" t="e">
        <f>L128*#REF!+1.5</f>
        <v>#REF!</v>
      </c>
      <c r="K128" s="1237">
        <v>11</v>
      </c>
      <c r="L128" s="1237">
        <v>11</v>
      </c>
    </row>
    <row r="129" spans="1:12">
      <c r="A129" s="1234">
        <v>1</v>
      </c>
      <c r="B129" s="1287" t="s">
        <v>8627</v>
      </c>
      <c r="C129" s="256" t="s">
        <v>2345</v>
      </c>
      <c r="D129" s="258" t="s">
        <v>2346</v>
      </c>
      <c r="E129" s="1910" t="s">
        <v>2347</v>
      </c>
      <c r="F129" s="258" t="s">
        <v>2346</v>
      </c>
      <c r="G129" s="259">
        <v>25</v>
      </c>
      <c r="H129" s="116" t="e">
        <f>J129*#REF!</f>
        <v>#REF!</v>
      </c>
      <c r="I129" s="566"/>
      <c r="J129" s="566" t="e">
        <f>L129*#REF!+1.5</f>
        <v>#REF!</v>
      </c>
      <c r="K129" s="1237">
        <v>11</v>
      </c>
      <c r="L129" s="1237">
        <v>11</v>
      </c>
    </row>
    <row r="130" spans="1:12" ht="18">
      <c r="A130" s="1234">
        <v>1</v>
      </c>
      <c r="B130" s="1907" t="s">
        <v>9385</v>
      </c>
      <c r="C130" s="1907" t="s">
        <v>9385</v>
      </c>
      <c r="D130" s="1911" t="s">
        <v>2348</v>
      </c>
      <c r="E130" s="1911" t="s">
        <v>2349</v>
      </c>
      <c r="F130" s="1911" t="s">
        <v>2350</v>
      </c>
      <c r="G130" s="1912"/>
      <c r="H130" s="1913"/>
      <c r="I130" s="1913"/>
      <c r="J130" s="1913"/>
      <c r="L130" s="1237"/>
    </row>
    <row r="131" spans="1:12" hidden="1">
      <c r="A131" s="1234">
        <v>0</v>
      </c>
      <c r="B131" s="1914" t="s">
        <v>8627</v>
      </c>
      <c r="C131" s="1915"/>
      <c r="D131" s="258" t="s">
        <v>2351</v>
      </c>
      <c r="E131" s="1910" t="s">
        <v>2352</v>
      </c>
      <c r="F131" s="258" t="s">
        <v>2351</v>
      </c>
      <c r="G131" s="259">
        <v>25</v>
      </c>
      <c r="H131" s="116" t="e">
        <f>J131*#REF!</f>
        <v>#REF!</v>
      </c>
      <c r="I131" s="566"/>
      <c r="J131" s="566" t="e">
        <f>L131*#REF!+2</f>
        <v>#REF!</v>
      </c>
      <c r="K131" s="1237">
        <v>11</v>
      </c>
      <c r="L131" s="1237">
        <v>11</v>
      </c>
    </row>
    <row r="132" spans="1:12">
      <c r="A132" s="1234">
        <v>1</v>
      </c>
      <c r="B132" s="1287" t="s">
        <v>8627</v>
      </c>
      <c r="C132" s="256" t="s">
        <v>2353</v>
      </c>
      <c r="D132" s="258" t="s">
        <v>2354</v>
      </c>
      <c r="E132" s="1910" t="s">
        <v>2355</v>
      </c>
      <c r="F132" s="258" t="s">
        <v>2356</v>
      </c>
      <c r="G132" s="259">
        <v>25</v>
      </c>
      <c r="H132" s="116" t="e">
        <f>J132*#REF!</f>
        <v>#REF!</v>
      </c>
      <c r="I132" s="566"/>
      <c r="J132" s="566" t="e">
        <f>L132*#REF!+1.5</f>
        <v>#REF!</v>
      </c>
      <c r="K132" s="1237">
        <v>11</v>
      </c>
      <c r="L132" s="1237">
        <v>11</v>
      </c>
    </row>
    <row r="133" spans="1:12">
      <c r="A133" s="1234">
        <v>1</v>
      </c>
      <c r="B133" s="1287" t="s">
        <v>8627</v>
      </c>
      <c r="C133" s="256" t="s">
        <v>2357</v>
      </c>
      <c r="D133" s="258" t="s">
        <v>2358</v>
      </c>
      <c r="E133" s="1910" t="s">
        <v>2359</v>
      </c>
      <c r="F133" s="258" t="s">
        <v>2358</v>
      </c>
      <c r="G133" s="259">
        <v>25</v>
      </c>
      <c r="H133" s="116" t="e">
        <f>J133*#REF!</f>
        <v>#REF!</v>
      </c>
      <c r="I133" s="566"/>
      <c r="J133" s="566" t="e">
        <f>L133*#REF!+1.5</f>
        <v>#REF!</v>
      </c>
      <c r="K133" s="1237">
        <v>11</v>
      </c>
      <c r="L133" s="1237">
        <v>11</v>
      </c>
    </row>
    <row r="134" spans="1:12">
      <c r="A134" s="1234">
        <v>1</v>
      </c>
      <c r="B134" s="1287" t="s">
        <v>8627</v>
      </c>
      <c r="C134" s="256" t="s">
        <v>2360</v>
      </c>
      <c r="D134" s="258" t="s">
        <v>2361</v>
      </c>
      <c r="E134" s="1910" t="s">
        <v>2362</v>
      </c>
      <c r="F134" s="258" t="s">
        <v>2363</v>
      </c>
      <c r="G134" s="259">
        <v>25</v>
      </c>
      <c r="H134" s="116" t="e">
        <f>J134*#REF!</f>
        <v>#REF!</v>
      </c>
      <c r="I134" s="566"/>
      <c r="J134" s="566" t="e">
        <f>L134*#REF!+1.5</f>
        <v>#REF!</v>
      </c>
      <c r="K134" s="1237">
        <v>11</v>
      </c>
      <c r="L134" s="1237">
        <v>11</v>
      </c>
    </row>
    <row r="135" spans="1:12">
      <c r="A135" s="1234">
        <v>1</v>
      </c>
      <c r="B135" s="1287" t="s">
        <v>8627</v>
      </c>
      <c r="C135" s="256" t="s">
        <v>2364</v>
      </c>
      <c r="D135" s="258" t="s">
        <v>2365</v>
      </c>
      <c r="E135" s="1910" t="s">
        <v>2366</v>
      </c>
      <c r="F135" s="258" t="s">
        <v>2365</v>
      </c>
      <c r="G135" s="259">
        <v>25</v>
      </c>
      <c r="H135" s="116" t="e">
        <f>J135*#REF!</f>
        <v>#REF!</v>
      </c>
      <c r="I135" s="566"/>
      <c r="J135" s="566" t="e">
        <f>L135*#REF!+1.5</f>
        <v>#REF!</v>
      </c>
      <c r="K135" s="1237">
        <v>11</v>
      </c>
      <c r="L135" s="1237">
        <v>11</v>
      </c>
    </row>
    <row r="136" spans="1:12" ht="18">
      <c r="A136" s="1234">
        <v>1</v>
      </c>
      <c r="B136" s="1907" t="s">
        <v>9385</v>
      </c>
      <c r="C136" s="1907" t="s">
        <v>9385</v>
      </c>
      <c r="D136" s="1911" t="s">
        <v>2367</v>
      </c>
      <c r="E136" s="1911" t="s">
        <v>2368</v>
      </c>
      <c r="F136" s="1911" t="s">
        <v>2369</v>
      </c>
      <c r="G136" s="1912"/>
      <c r="H136" s="1913"/>
      <c r="I136" s="1913"/>
      <c r="J136" s="1913"/>
      <c r="L136" s="1237"/>
    </row>
    <row r="137" spans="1:12">
      <c r="A137" s="1234">
        <v>1</v>
      </c>
      <c r="B137" s="1287" t="s">
        <v>8627</v>
      </c>
      <c r="C137" s="256" t="s">
        <v>2370</v>
      </c>
      <c r="D137" s="258" t="s">
        <v>2371</v>
      </c>
      <c r="E137" s="1910" t="s">
        <v>2372</v>
      </c>
      <c r="F137" s="258" t="s">
        <v>2371</v>
      </c>
      <c r="G137" s="259">
        <v>25</v>
      </c>
      <c r="H137" s="116" t="e">
        <f>J137*#REF!</f>
        <v>#REF!</v>
      </c>
      <c r="I137" s="566"/>
      <c r="J137" s="566" t="e">
        <f>L137*#REF!+1.5</f>
        <v>#REF!</v>
      </c>
      <c r="K137" s="1237">
        <v>11</v>
      </c>
      <c r="L137" s="1237">
        <v>11</v>
      </c>
    </row>
    <row r="138" spans="1:12">
      <c r="A138" s="1234">
        <v>1</v>
      </c>
      <c r="B138" s="1287" t="s">
        <v>8627</v>
      </c>
      <c r="C138" s="256" t="s">
        <v>2373</v>
      </c>
      <c r="D138" s="258" t="s">
        <v>2374</v>
      </c>
      <c r="E138" s="1910" t="s">
        <v>2375</v>
      </c>
      <c r="F138" s="258" t="s">
        <v>2374</v>
      </c>
      <c r="G138" s="259">
        <v>25</v>
      </c>
      <c r="H138" s="116" t="e">
        <f>J138*#REF!</f>
        <v>#REF!</v>
      </c>
      <c r="I138" s="566"/>
      <c r="J138" s="566" t="e">
        <f>L138*#REF!+1.5</f>
        <v>#REF!</v>
      </c>
      <c r="K138" s="1237">
        <v>11</v>
      </c>
      <c r="L138" s="1237">
        <v>11</v>
      </c>
    </row>
    <row r="139" spans="1:12">
      <c r="A139" s="1234">
        <v>1</v>
      </c>
      <c r="B139" s="1287" t="s">
        <v>8627</v>
      </c>
      <c r="C139" s="256" t="s">
        <v>2376</v>
      </c>
      <c r="D139" s="258" t="s">
        <v>2377</v>
      </c>
      <c r="E139" s="1910" t="s">
        <v>2378</v>
      </c>
      <c r="F139" s="258" t="s">
        <v>2377</v>
      </c>
      <c r="G139" s="259">
        <v>25</v>
      </c>
      <c r="H139" s="116" t="e">
        <f>J139*#REF!</f>
        <v>#REF!</v>
      </c>
      <c r="I139" s="566"/>
      <c r="J139" s="566" t="e">
        <f>L139*#REF!+1.5</f>
        <v>#REF!</v>
      </c>
      <c r="K139" s="1237">
        <v>11</v>
      </c>
      <c r="L139" s="1237">
        <v>11</v>
      </c>
    </row>
    <row r="140" spans="1:12">
      <c r="A140" s="1234">
        <v>1</v>
      </c>
      <c r="B140" s="1287" t="s">
        <v>8627</v>
      </c>
      <c r="C140" s="256" t="s">
        <v>2379</v>
      </c>
      <c r="D140" s="258" t="s">
        <v>2380</v>
      </c>
      <c r="E140" s="1910" t="s">
        <v>2381</v>
      </c>
      <c r="F140" s="258" t="s">
        <v>2380</v>
      </c>
      <c r="G140" s="259">
        <v>25</v>
      </c>
      <c r="H140" s="116" t="e">
        <f>J140*#REF!</f>
        <v>#REF!</v>
      </c>
      <c r="I140" s="566"/>
      <c r="J140" s="566" t="e">
        <f>L140*#REF!+1.5</f>
        <v>#REF!</v>
      </c>
      <c r="K140" s="1237">
        <v>11</v>
      </c>
      <c r="L140" s="1237">
        <v>11</v>
      </c>
    </row>
    <row r="141" spans="1:12">
      <c r="A141" s="1234">
        <v>1</v>
      </c>
      <c r="B141" s="1287" t="s">
        <v>8627</v>
      </c>
      <c r="C141" s="256" t="s">
        <v>2382</v>
      </c>
      <c r="D141" s="258" t="s">
        <v>2383</v>
      </c>
      <c r="E141" s="1910" t="s">
        <v>2384</v>
      </c>
      <c r="F141" s="258" t="s">
        <v>2383</v>
      </c>
      <c r="G141" s="259">
        <v>25</v>
      </c>
      <c r="H141" s="116" t="e">
        <f>J141*#REF!</f>
        <v>#REF!</v>
      </c>
      <c r="I141" s="566"/>
      <c r="J141" s="566" t="e">
        <f>L141*#REF!+1.5</f>
        <v>#REF!</v>
      </c>
      <c r="K141" s="1237">
        <v>11</v>
      </c>
      <c r="L141" s="1237">
        <v>11</v>
      </c>
    </row>
    <row r="142" spans="1:12">
      <c r="A142" s="1234">
        <v>1</v>
      </c>
      <c r="B142" s="1287" t="s">
        <v>8627</v>
      </c>
      <c r="C142" s="256" t="s">
        <v>2385</v>
      </c>
      <c r="D142" s="258" t="s">
        <v>2386</v>
      </c>
      <c r="E142" s="1910" t="s">
        <v>2387</v>
      </c>
      <c r="F142" s="258" t="s">
        <v>2388</v>
      </c>
      <c r="G142" s="259">
        <v>25</v>
      </c>
      <c r="H142" s="116" t="e">
        <f>J142*#REF!</f>
        <v>#REF!</v>
      </c>
      <c r="I142" s="566"/>
      <c r="J142" s="566" t="e">
        <f>L142*#REF!+1.5</f>
        <v>#REF!</v>
      </c>
      <c r="K142" s="1237">
        <v>11</v>
      </c>
      <c r="L142" s="1237">
        <v>11</v>
      </c>
    </row>
    <row r="143" spans="1:12">
      <c r="A143" s="1234">
        <v>1</v>
      </c>
      <c r="B143" s="1287" t="s">
        <v>8627</v>
      </c>
      <c r="C143" s="256" t="s">
        <v>2389</v>
      </c>
      <c r="D143" s="258" t="s">
        <v>2390</v>
      </c>
      <c r="E143" s="1910" t="s">
        <v>2391</v>
      </c>
      <c r="F143" s="258" t="s">
        <v>2392</v>
      </c>
      <c r="G143" s="259">
        <v>25</v>
      </c>
      <c r="H143" s="116" t="e">
        <f>J143*#REF!</f>
        <v>#REF!</v>
      </c>
      <c r="I143" s="566"/>
      <c r="J143" s="566" t="e">
        <f>L143*#REF!+1.5</f>
        <v>#REF!</v>
      </c>
      <c r="K143" s="1237">
        <v>11</v>
      </c>
      <c r="L143" s="1237">
        <v>11</v>
      </c>
    </row>
    <row r="144" spans="1:12">
      <c r="A144" s="1234">
        <v>1</v>
      </c>
      <c r="B144" s="1287" t="s">
        <v>8627</v>
      </c>
      <c r="C144" s="256" t="s">
        <v>2393</v>
      </c>
      <c r="D144" s="258" t="s">
        <v>2394</v>
      </c>
      <c r="E144" s="1910" t="s">
        <v>2395</v>
      </c>
      <c r="F144" s="258" t="s">
        <v>2394</v>
      </c>
      <c r="G144" s="259">
        <v>25</v>
      </c>
      <c r="H144" s="116" t="e">
        <f>J144*#REF!</f>
        <v>#REF!</v>
      </c>
      <c r="I144" s="566"/>
      <c r="J144" s="566" t="e">
        <f>L144*#REF!+1.5</f>
        <v>#REF!</v>
      </c>
      <c r="K144" s="1237">
        <v>11</v>
      </c>
      <c r="L144" s="1237">
        <v>11</v>
      </c>
    </row>
    <row r="145" spans="1:12">
      <c r="A145" s="1234">
        <v>1</v>
      </c>
      <c r="B145" s="1287" t="s">
        <v>8627</v>
      </c>
      <c r="C145" s="256" t="s">
        <v>2396</v>
      </c>
      <c r="D145" s="258" t="s">
        <v>2397</v>
      </c>
      <c r="E145" s="1910" t="s">
        <v>2398</v>
      </c>
      <c r="F145" s="258" t="s">
        <v>2397</v>
      </c>
      <c r="G145" s="259">
        <v>25</v>
      </c>
      <c r="H145" s="116" t="e">
        <f>J145*#REF!</f>
        <v>#REF!</v>
      </c>
      <c r="I145" s="566"/>
      <c r="J145" s="566" t="e">
        <f>L145*#REF!+1.5</f>
        <v>#REF!</v>
      </c>
      <c r="K145" s="1237">
        <v>11</v>
      </c>
      <c r="L145" s="1237">
        <v>11</v>
      </c>
    </row>
    <row r="146" spans="1:12">
      <c r="A146" s="1234">
        <v>1</v>
      </c>
      <c r="B146" s="1287" t="s">
        <v>8627</v>
      </c>
      <c r="C146" s="256" t="s">
        <v>2399</v>
      </c>
      <c r="D146" s="258" t="s">
        <v>2400</v>
      </c>
      <c r="E146" s="1910" t="s">
        <v>2401</v>
      </c>
      <c r="F146" s="258" t="s">
        <v>2402</v>
      </c>
      <c r="G146" s="259">
        <v>25</v>
      </c>
      <c r="H146" s="116" t="e">
        <f>J146*#REF!</f>
        <v>#REF!</v>
      </c>
      <c r="I146" s="566"/>
      <c r="J146" s="566" t="e">
        <f>L146*#REF!+1.5</f>
        <v>#REF!</v>
      </c>
      <c r="K146" s="1237">
        <v>11</v>
      </c>
      <c r="L146" s="1237">
        <v>11</v>
      </c>
    </row>
    <row r="147" spans="1:12">
      <c r="A147" s="1234">
        <v>1</v>
      </c>
      <c r="B147" s="1287" t="s">
        <v>8627</v>
      </c>
      <c r="C147" s="256" t="s">
        <v>2403</v>
      </c>
      <c r="D147" s="258" t="s">
        <v>2404</v>
      </c>
      <c r="E147" s="1910" t="s">
        <v>2405</v>
      </c>
      <c r="F147" s="258" t="s">
        <v>2406</v>
      </c>
      <c r="G147" s="259">
        <v>25</v>
      </c>
      <c r="H147" s="116" t="e">
        <f>J147*#REF!</f>
        <v>#REF!</v>
      </c>
      <c r="I147" s="566"/>
      <c r="J147" s="566" t="e">
        <f>L147*#REF!+1.5</f>
        <v>#REF!</v>
      </c>
      <c r="K147" s="1237">
        <v>11</v>
      </c>
      <c r="L147" s="1237">
        <v>11</v>
      </c>
    </row>
    <row r="148" spans="1:12" ht="18">
      <c r="A148" s="1234">
        <v>1</v>
      </c>
      <c r="B148" s="1907" t="s">
        <v>9385</v>
      </c>
      <c r="C148" s="1907" t="s">
        <v>9385</v>
      </c>
      <c r="D148" s="1916" t="s">
        <v>2407</v>
      </c>
      <c r="E148" s="1911" t="s">
        <v>2408</v>
      </c>
      <c r="F148" s="1911" t="s">
        <v>2409</v>
      </c>
      <c r="G148" s="1912"/>
      <c r="H148" s="1913"/>
      <c r="I148" s="1913"/>
      <c r="J148" s="1913"/>
      <c r="L148" s="1237"/>
    </row>
    <row r="149" spans="1:12">
      <c r="A149" s="1234">
        <v>1</v>
      </c>
      <c r="B149" s="1287" t="s">
        <v>8627</v>
      </c>
      <c r="C149" s="256" t="s">
        <v>2410</v>
      </c>
      <c r="D149" s="258" t="s">
        <v>2411</v>
      </c>
      <c r="E149" s="1910" t="s">
        <v>2412</v>
      </c>
      <c r="F149" s="258" t="s">
        <v>2411</v>
      </c>
      <c r="G149" s="259">
        <v>25</v>
      </c>
      <c r="H149" s="116" t="e">
        <f>J149*#REF!</f>
        <v>#REF!</v>
      </c>
      <c r="I149" s="566"/>
      <c r="J149" s="566" t="e">
        <f>L149*#REF!+1.5</f>
        <v>#REF!</v>
      </c>
      <c r="K149" s="1237">
        <v>11</v>
      </c>
      <c r="L149" s="1237">
        <v>11</v>
      </c>
    </row>
    <row r="150" spans="1:12">
      <c r="A150" s="1234">
        <v>1</v>
      </c>
      <c r="B150" s="1287" t="s">
        <v>8627</v>
      </c>
      <c r="C150" s="256" t="s">
        <v>2413</v>
      </c>
      <c r="D150" s="258" t="s">
        <v>8119</v>
      </c>
      <c r="E150" s="1910" t="s">
        <v>2414</v>
      </c>
      <c r="F150" s="258" t="s">
        <v>8119</v>
      </c>
      <c r="G150" s="259">
        <v>25</v>
      </c>
      <c r="H150" s="116" t="e">
        <f>J150*#REF!</f>
        <v>#REF!</v>
      </c>
      <c r="I150" s="566"/>
      <c r="J150" s="566" t="e">
        <f>L150*#REF!+1.5</f>
        <v>#REF!</v>
      </c>
      <c r="K150" s="1237">
        <v>11</v>
      </c>
      <c r="L150" s="1237">
        <v>11</v>
      </c>
    </row>
    <row r="151" spans="1:12">
      <c r="A151" s="1234">
        <v>1</v>
      </c>
      <c r="B151" s="1287" t="s">
        <v>8627</v>
      </c>
      <c r="C151" s="256" t="s">
        <v>2415</v>
      </c>
      <c r="D151" s="258" t="s">
        <v>2416</v>
      </c>
      <c r="E151" s="1910" t="s">
        <v>2417</v>
      </c>
      <c r="F151" s="258" t="s">
        <v>2418</v>
      </c>
      <c r="G151" s="259">
        <v>25</v>
      </c>
      <c r="H151" s="116" t="e">
        <f>J151*#REF!</f>
        <v>#REF!</v>
      </c>
      <c r="I151" s="566"/>
      <c r="J151" s="566" t="e">
        <f>L151*#REF!+1.5</f>
        <v>#REF!</v>
      </c>
      <c r="K151" s="1237">
        <v>11</v>
      </c>
      <c r="L151" s="1237">
        <v>11</v>
      </c>
    </row>
    <row r="152" spans="1:12">
      <c r="A152" s="1234">
        <v>1</v>
      </c>
      <c r="B152" s="1287" t="s">
        <v>8627</v>
      </c>
      <c r="C152" s="256" t="s">
        <v>2419</v>
      </c>
      <c r="D152" s="258" t="s">
        <v>2420</v>
      </c>
      <c r="E152" s="1910" t="s">
        <v>2421</v>
      </c>
      <c r="F152" s="258" t="s">
        <v>2422</v>
      </c>
      <c r="G152" s="259">
        <v>25</v>
      </c>
      <c r="H152" s="116" t="e">
        <f>J152*#REF!</f>
        <v>#REF!</v>
      </c>
      <c r="I152" s="566"/>
      <c r="J152" s="566" t="e">
        <f>L152*#REF!+1.5</f>
        <v>#REF!</v>
      </c>
      <c r="K152" s="1237">
        <v>11</v>
      </c>
      <c r="L152" s="1237">
        <v>11</v>
      </c>
    </row>
    <row r="153" spans="1:12">
      <c r="A153" s="1234">
        <v>1</v>
      </c>
      <c r="B153" s="1287" t="s">
        <v>8627</v>
      </c>
      <c r="C153" s="256" t="s">
        <v>2423</v>
      </c>
      <c r="D153" s="258" t="s">
        <v>2424</v>
      </c>
      <c r="E153" s="1910" t="s">
        <v>2425</v>
      </c>
      <c r="F153" s="258" t="s">
        <v>2426</v>
      </c>
      <c r="G153" s="259">
        <v>25</v>
      </c>
      <c r="H153" s="116" t="e">
        <f>J153*#REF!</f>
        <v>#REF!</v>
      </c>
      <c r="I153" s="566"/>
      <c r="J153" s="566" t="e">
        <f>L153*#REF!+1.5</f>
        <v>#REF!</v>
      </c>
      <c r="K153" s="1237">
        <v>11</v>
      </c>
      <c r="L153" s="1237">
        <v>11</v>
      </c>
    </row>
    <row r="154" spans="1:12">
      <c r="A154" s="1234">
        <v>1</v>
      </c>
      <c r="B154" s="1287" t="s">
        <v>8627</v>
      </c>
      <c r="C154" s="256" t="s">
        <v>2427</v>
      </c>
      <c r="D154" s="258" t="s">
        <v>2428</v>
      </c>
      <c r="E154" s="1910" t="s">
        <v>2429</v>
      </c>
      <c r="F154" s="258" t="s">
        <v>2430</v>
      </c>
      <c r="G154" s="259">
        <v>25</v>
      </c>
      <c r="H154" s="116" t="e">
        <f>J154*#REF!</f>
        <v>#REF!</v>
      </c>
      <c r="I154" s="566"/>
      <c r="J154" s="566" t="e">
        <f>L154*#REF!+1.5</f>
        <v>#REF!</v>
      </c>
      <c r="K154" s="1237">
        <v>11</v>
      </c>
      <c r="L154" s="1237">
        <v>11</v>
      </c>
    </row>
    <row r="155" spans="1:12">
      <c r="A155" s="1234">
        <v>1</v>
      </c>
      <c r="B155" s="1287" t="s">
        <v>8627</v>
      </c>
      <c r="C155" s="256" t="s">
        <v>2431</v>
      </c>
      <c r="D155" s="258" t="s">
        <v>2432</v>
      </c>
      <c r="E155" s="1910" t="s">
        <v>2433</v>
      </c>
      <c r="F155" s="258" t="s">
        <v>2434</v>
      </c>
      <c r="G155" s="259">
        <v>25</v>
      </c>
      <c r="H155" s="116" t="e">
        <f>J155*#REF!</f>
        <v>#REF!</v>
      </c>
      <c r="I155" s="566"/>
      <c r="J155" s="566" t="e">
        <f>L155*#REF!+1.5</f>
        <v>#REF!</v>
      </c>
      <c r="K155" s="1237">
        <v>11</v>
      </c>
      <c r="L155" s="1237">
        <v>11</v>
      </c>
    </row>
    <row r="156" spans="1:12">
      <c r="A156" s="1234">
        <v>1</v>
      </c>
      <c r="B156" s="1287" t="s">
        <v>8627</v>
      </c>
      <c r="C156" s="256" t="s">
        <v>2435</v>
      </c>
      <c r="D156" s="258" t="s">
        <v>2436</v>
      </c>
      <c r="E156" s="1910" t="s">
        <v>2437</v>
      </c>
      <c r="F156" s="258" t="s">
        <v>2438</v>
      </c>
      <c r="G156" s="259">
        <v>25</v>
      </c>
      <c r="H156" s="116" t="e">
        <f>J156*#REF!</f>
        <v>#REF!</v>
      </c>
      <c r="I156" s="566"/>
      <c r="J156" s="566" t="e">
        <f>L156*#REF!+1.5</f>
        <v>#REF!</v>
      </c>
      <c r="K156" s="1237">
        <v>11</v>
      </c>
      <c r="L156" s="1237">
        <v>11</v>
      </c>
    </row>
    <row r="157" spans="1:12">
      <c r="A157" s="1234">
        <v>1</v>
      </c>
      <c r="B157" s="1287" t="s">
        <v>8627</v>
      </c>
      <c r="C157" s="256" t="s">
        <v>2439</v>
      </c>
      <c r="D157" s="258" t="s">
        <v>2440</v>
      </c>
      <c r="E157" s="1910" t="s">
        <v>2441</v>
      </c>
      <c r="F157" s="258" t="s">
        <v>2442</v>
      </c>
      <c r="G157" s="259">
        <v>25</v>
      </c>
      <c r="H157" s="116" t="e">
        <f>J157*#REF!</f>
        <v>#REF!</v>
      </c>
      <c r="I157" s="566"/>
      <c r="J157" s="566" t="e">
        <f>L157*#REF!+1.5</f>
        <v>#REF!</v>
      </c>
      <c r="K157" s="1237">
        <v>11</v>
      </c>
      <c r="L157" s="1237">
        <v>11</v>
      </c>
    </row>
    <row r="158" spans="1:12">
      <c r="A158" s="1234">
        <v>1</v>
      </c>
      <c r="B158" s="1287" t="s">
        <v>8627</v>
      </c>
      <c r="C158" s="256" t="s">
        <v>2443</v>
      </c>
      <c r="D158" s="258" t="s">
        <v>2444</v>
      </c>
      <c r="E158" s="1910" t="s">
        <v>2445</v>
      </c>
      <c r="F158" s="258" t="s">
        <v>2444</v>
      </c>
      <c r="G158" s="259">
        <v>25</v>
      </c>
      <c r="H158" s="116" t="e">
        <f>J158*#REF!</f>
        <v>#REF!</v>
      </c>
      <c r="I158" s="566"/>
      <c r="J158" s="566" t="e">
        <f>L158*#REF!+1.5</f>
        <v>#REF!</v>
      </c>
      <c r="K158" s="1237">
        <v>11</v>
      </c>
      <c r="L158" s="1237">
        <v>11</v>
      </c>
    </row>
    <row r="159" spans="1:12">
      <c r="A159" s="1234">
        <v>1</v>
      </c>
      <c r="B159" s="1287" t="s">
        <v>8627</v>
      </c>
      <c r="C159" s="256" t="s">
        <v>2446</v>
      </c>
      <c r="D159" s="258" t="s">
        <v>2447</v>
      </c>
      <c r="E159" s="1910" t="s">
        <v>2448</v>
      </c>
      <c r="F159" s="258" t="s">
        <v>2449</v>
      </c>
      <c r="G159" s="259">
        <v>25</v>
      </c>
      <c r="H159" s="116" t="e">
        <f>J159*#REF!</f>
        <v>#REF!</v>
      </c>
      <c r="I159" s="566"/>
      <c r="J159" s="566" t="e">
        <f>L159*#REF!+1.5</f>
        <v>#REF!</v>
      </c>
      <c r="K159" s="1237">
        <v>11</v>
      </c>
      <c r="L159" s="1237">
        <v>11</v>
      </c>
    </row>
    <row r="160" spans="1:12" hidden="1">
      <c r="A160" s="1234">
        <v>0</v>
      </c>
      <c r="B160" s="1914" t="s">
        <v>8627</v>
      </c>
      <c r="C160" s="1915"/>
      <c r="D160" s="258" t="s">
        <v>2450</v>
      </c>
      <c r="E160" s="1910" t="s">
        <v>2451</v>
      </c>
      <c r="F160" s="258" t="s">
        <v>2450</v>
      </c>
      <c r="G160" s="259">
        <v>25</v>
      </c>
      <c r="H160" s="116" t="e">
        <f>J160*#REF!</f>
        <v>#REF!</v>
      </c>
      <c r="I160" s="566"/>
      <c r="J160" s="566" t="e">
        <f>L160*#REF!+2</f>
        <v>#REF!</v>
      </c>
      <c r="K160" s="1237">
        <v>11</v>
      </c>
      <c r="L160" s="1237">
        <v>11</v>
      </c>
    </row>
    <row r="161" spans="1:12">
      <c r="A161" s="1234">
        <v>1</v>
      </c>
      <c r="B161" s="1287" t="s">
        <v>8627</v>
      </c>
      <c r="C161" s="256" t="s">
        <v>2452</v>
      </c>
      <c r="D161" s="258" t="s">
        <v>2453</v>
      </c>
      <c r="E161" s="1910" t="s">
        <v>2454</v>
      </c>
      <c r="F161" s="258" t="s">
        <v>2455</v>
      </c>
      <c r="G161" s="259">
        <v>25</v>
      </c>
      <c r="H161" s="116" t="e">
        <f>J161*#REF!</f>
        <v>#REF!</v>
      </c>
      <c r="I161" s="566"/>
      <c r="J161" s="566" t="e">
        <f>L161*#REF!+1.5</f>
        <v>#REF!</v>
      </c>
      <c r="K161" s="1237">
        <v>11</v>
      </c>
      <c r="L161" s="1237">
        <v>11</v>
      </c>
    </row>
    <row r="162" spans="1:12">
      <c r="A162" s="1234">
        <v>1</v>
      </c>
      <c r="B162" s="1287" t="s">
        <v>8627</v>
      </c>
      <c r="C162" s="256" t="s">
        <v>2456</v>
      </c>
      <c r="D162" s="258" t="s">
        <v>2457</v>
      </c>
      <c r="E162" s="1910" t="s">
        <v>2458</v>
      </c>
      <c r="F162" s="258" t="s">
        <v>2459</v>
      </c>
      <c r="G162" s="259">
        <v>25</v>
      </c>
      <c r="H162" s="116" t="e">
        <f>J162*#REF!</f>
        <v>#REF!</v>
      </c>
      <c r="I162" s="566"/>
      <c r="J162" s="566" t="e">
        <f>L162*#REF!+1.5</f>
        <v>#REF!</v>
      </c>
      <c r="K162" s="1237">
        <v>11</v>
      </c>
      <c r="L162" s="1237">
        <v>11</v>
      </c>
    </row>
    <row r="163" spans="1:12">
      <c r="A163" s="1234">
        <v>1</v>
      </c>
      <c r="B163" s="1287" t="s">
        <v>8627</v>
      </c>
      <c r="C163" s="256" t="s">
        <v>2460</v>
      </c>
      <c r="D163" s="258" t="s">
        <v>2461</v>
      </c>
      <c r="E163" s="1910" t="s">
        <v>2462</v>
      </c>
      <c r="F163" s="258" t="s">
        <v>2461</v>
      </c>
      <c r="G163" s="259">
        <v>25</v>
      </c>
      <c r="H163" s="116" t="e">
        <f>J163*#REF!</f>
        <v>#REF!</v>
      </c>
      <c r="I163" s="566"/>
      <c r="J163" s="566" t="e">
        <f>L163*#REF!+1.5</f>
        <v>#REF!</v>
      </c>
      <c r="K163" s="1237">
        <v>11</v>
      </c>
      <c r="L163" s="1237">
        <v>11</v>
      </c>
    </row>
    <row r="164" spans="1:12">
      <c r="A164" s="1234">
        <v>1</v>
      </c>
      <c r="B164" s="1287" t="s">
        <v>8627</v>
      </c>
      <c r="C164" s="256" t="s">
        <v>2463</v>
      </c>
      <c r="D164" s="258" t="s">
        <v>2464</v>
      </c>
      <c r="E164" s="1910" t="s">
        <v>2465</v>
      </c>
      <c r="F164" s="258" t="s">
        <v>2466</v>
      </c>
      <c r="G164" s="259">
        <v>25</v>
      </c>
      <c r="H164" s="116" t="e">
        <f>J164*#REF!</f>
        <v>#REF!</v>
      </c>
      <c r="I164" s="566"/>
      <c r="J164" s="566" t="e">
        <f>L164*#REF!+1.5</f>
        <v>#REF!</v>
      </c>
      <c r="K164" s="1237">
        <v>11</v>
      </c>
      <c r="L164" s="1237">
        <v>11</v>
      </c>
    </row>
    <row r="165" spans="1:12" ht="18">
      <c r="A165" s="1234">
        <v>1</v>
      </c>
      <c r="B165" s="1907" t="s">
        <v>9385</v>
      </c>
      <c r="C165" s="1907" t="s">
        <v>9385</v>
      </c>
      <c r="D165" s="1911" t="s">
        <v>2467</v>
      </c>
      <c r="E165" s="1911" t="s">
        <v>2468</v>
      </c>
      <c r="F165" s="1911" t="s">
        <v>2467</v>
      </c>
      <c r="G165" s="1912"/>
      <c r="H165" s="1913"/>
      <c r="I165" s="1913"/>
      <c r="J165" s="1913"/>
      <c r="L165" s="1237"/>
    </row>
    <row r="166" spans="1:12">
      <c r="A166" s="1234">
        <v>1</v>
      </c>
      <c r="B166" s="1287" t="s">
        <v>8627</v>
      </c>
      <c r="C166" s="256" t="s">
        <v>2469</v>
      </c>
      <c r="D166" s="258" t="s">
        <v>2470</v>
      </c>
      <c r="E166" s="1910" t="s">
        <v>2471</v>
      </c>
      <c r="F166" s="258" t="s">
        <v>2470</v>
      </c>
      <c r="G166" s="259">
        <v>25</v>
      </c>
      <c r="H166" s="116" t="e">
        <f>J166*#REF!</f>
        <v>#REF!</v>
      </c>
      <c r="I166" s="566"/>
      <c r="J166" s="566" t="e">
        <f>L166*#REF!+1.5</f>
        <v>#REF!</v>
      </c>
      <c r="K166" s="1237">
        <v>11</v>
      </c>
      <c r="L166" s="1237">
        <v>11</v>
      </c>
    </row>
    <row r="167" spans="1:12">
      <c r="A167" s="1234">
        <v>1</v>
      </c>
      <c r="B167" s="1287" t="s">
        <v>8627</v>
      </c>
      <c r="C167" s="256" t="s">
        <v>2472</v>
      </c>
      <c r="D167" s="258" t="s">
        <v>2473</v>
      </c>
      <c r="E167" s="1910" t="s">
        <v>2474</v>
      </c>
      <c r="F167" s="258" t="s">
        <v>2475</v>
      </c>
      <c r="G167" s="259">
        <v>25</v>
      </c>
      <c r="H167" s="116" t="e">
        <f>J167*#REF!</f>
        <v>#REF!</v>
      </c>
      <c r="I167" s="566"/>
      <c r="J167" s="566" t="e">
        <f>L167*#REF!+1.5</f>
        <v>#REF!</v>
      </c>
      <c r="K167" s="1237">
        <v>11</v>
      </c>
      <c r="L167" s="1237">
        <v>11</v>
      </c>
    </row>
    <row r="168" spans="1:12">
      <c r="A168" s="1234">
        <v>1</v>
      </c>
      <c r="B168" s="1287" t="s">
        <v>8627</v>
      </c>
      <c r="C168" s="256" t="s">
        <v>2476</v>
      </c>
      <c r="D168" s="258" t="s">
        <v>2477</v>
      </c>
      <c r="E168" s="1910" t="s">
        <v>2478</v>
      </c>
      <c r="F168" s="258" t="s">
        <v>2479</v>
      </c>
      <c r="G168" s="259">
        <v>25</v>
      </c>
      <c r="H168" s="116" t="e">
        <f>J168*#REF!</f>
        <v>#REF!</v>
      </c>
      <c r="I168" s="566"/>
      <c r="J168" s="566" t="e">
        <f>L168*#REF!+1.5</f>
        <v>#REF!</v>
      </c>
      <c r="K168" s="1237">
        <v>11</v>
      </c>
      <c r="L168" s="1237">
        <v>11</v>
      </c>
    </row>
    <row r="169" spans="1:12">
      <c r="A169" s="1234">
        <v>1</v>
      </c>
      <c r="B169" s="1287" t="s">
        <v>8627</v>
      </c>
      <c r="C169" s="256" t="s">
        <v>2480</v>
      </c>
      <c r="D169" s="258" t="s">
        <v>2481</v>
      </c>
      <c r="E169" s="1910" t="s">
        <v>2482</v>
      </c>
      <c r="F169" s="258" t="s">
        <v>2483</v>
      </c>
      <c r="G169" s="259">
        <v>25</v>
      </c>
      <c r="H169" s="116" t="e">
        <f>J169*#REF!</f>
        <v>#REF!</v>
      </c>
      <c r="I169" s="566"/>
      <c r="J169" s="566" t="e">
        <f>L169*#REF!+1.5</f>
        <v>#REF!</v>
      </c>
      <c r="K169" s="1237">
        <v>11</v>
      </c>
      <c r="L169" s="1237">
        <v>11</v>
      </c>
    </row>
    <row r="170" spans="1:12">
      <c r="A170" s="1234">
        <v>1</v>
      </c>
      <c r="B170" s="1287" t="s">
        <v>8627</v>
      </c>
      <c r="C170" s="256" t="s">
        <v>2484</v>
      </c>
      <c r="D170" s="258" t="s">
        <v>2485</v>
      </c>
      <c r="E170" s="1910" t="s">
        <v>2486</v>
      </c>
      <c r="F170" s="258" t="s">
        <v>2487</v>
      </c>
      <c r="G170" s="259">
        <v>25</v>
      </c>
      <c r="H170" s="116" t="e">
        <f>J170*#REF!</f>
        <v>#REF!</v>
      </c>
      <c r="I170" s="566"/>
      <c r="J170" s="566" t="e">
        <f>L170*#REF!+1.5</f>
        <v>#REF!</v>
      </c>
      <c r="K170" s="1237">
        <v>11</v>
      </c>
      <c r="L170" s="1237">
        <v>11</v>
      </c>
    </row>
    <row r="171" spans="1:12">
      <c r="A171" s="1234">
        <v>1</v>
      </c>
      <c r="B171" s="1287" t="s">
        <v>8627</v>
      </c>
      <c r="C171" s="256" t="s">
        <v>2488</v>
      </c>
      <c r="D171" s="258" t="s">
        <v>2489</v>
      </c>
      <c r="E171" s="1910" t="s">
        <v>2490</v>
      </c>
      <c r="F171" s="258" t="s">
        <v>2491</v>
      </c>
      <c r="G171" s="259">
        <v>25</v>
      </c>
      <c r="H171" s="116" t="e">
        <f>J171*#REF!</f>
        <v>#REF!</v>
      </c>
      <c r="I171" s="566"/>
      <c r="J171" s="566" t="e">
        <f>L171*#REF!+1.5</f>
        <v>#REF!</v>
      </c>
      <c r="K171" s="1237">
        <v>11</v>
      </c>
      <c r="L171" s="1237">
        <v>11</v>
      </c>
    </row>
    <row r="172" spans="1:12">
      <c r="A172" s="1234">
        <v>1</v>
      </c>
      <c r="B172" s="1287" t="s">
        <v>8627</v>
      </c>
      <c r="C172" s="256" t="s">
        <v>2492</v>
      </c>
      <c r="D172" s="258" t="s">
        <v>2493</v>
      </c>
      <c r="E172" s="1910" t="s">
        <v>2494</v>
      </c>
      <c r="F172" s="258" t="s">
        <v>2493</v>
      </c>
      <c r="G172" s="259">
        <v>25</v>
      </c>
      <c r="H172" s="116" t="e">
        <f>J172*#REF!</f>
        <v>#REF!</v>
      </c>
      <c r="I172" s="566"/>
      <c r="J172" s="566" t="e">
        <f>L172*#REF!+1.5</f>
        <v>#REF!</v>
      </c>
      <c r="K172" s="1237">
        <v>11</v>
      </c>
      <c r="L172" s="1237">
        <v>11</v>
      </c>
    </row>
    <row r="173" spans="1:12">
      <c r="A173" s="1234">
        <v>1</v>
      </c>
      <c r="B173" s="1287" t="s">
        <v>8627</v>
      </c>
      <c r="C173" s="256" t="s">
        <v>2495</v>
      </c>
      <c r="D173" s="258" t="s">
        <v>2496</v>
      </c>
      <c r="E173" s="1910" t="s">
        <v>2497</v>
      </c>
      <c r="F173" s="258" t="s">
        <v>2498</v>
      </c>
      <c r="G173" s="259">
        <v>25</v>
      </c>
      <c r="H173" s="116" t="e">
        <f>J173*#REF!</f>
        <v>#REF!</v>
      </c>
      <c r="I173" s="566"/>
      <c r="J173" s="566" t="e">
        <f>L173*#REF!+1.5</f>
        <v>#REF!</v>
      </c>
      <c r="K173" s="1237">
        <v>11</v>
      </c>
      <c r="L173" s="1237">
        <v>11</v>
      </c>
    </row>
    <row r="174" spans="1:12" ht="18">
      <c r="A174" s="1234">
        <v>1</v>
      </c>
      <c r="B174" s="1907" t="s">
        <v>9385</v>
      </c>
      <c r="C174" s="1907" t="s">
        <v>9385</v>
      </c>
      <c r="D174" s="1911" t="s">
        <v>2499</v>
      </c>
      <c r="E174" s="1911" t="s">
        <v>2500</v>
      </c>
      <c r="F174" s="1911" t="s">
        <v>2501</v>
      </c>
      <c r="G174" s="1912"/>
      <c r="H174" s="1913"/>
      <c r="I174" s="1913"/>
      <c r="J174" s="1913"/>
      <c r="L174" s="1237"/>
    </row>
    <row r="175" spans="1:12">
      <c r="A175" s="1234">
        <v>1</v>
      </c>
      <c r="B175" s="1287" t="s">
        <v>8627</v>
      </c>
      <c r="C175" s="256" t="s">
        <v>2502</v>
      </c>
      <c r="D175" s="258" t="s">
        <v>8118</v>
      </c>
      <c r="E175" s="1910" t="s">
        <v>2503</v>
      </c>
      <c r="F175" s="258" t="s">
        <v>2504</v>
      </c>
      <c r="G175" s="259">
        <v>25</v>
      </c>
      <c r="H175" s="116" t="e">
        <f>J175*#REF!</f>
        <v>#REF!</v>
      </c>
      <c r="I175" s="566"/>
      <c r="J175" s="566" t="e">
        <f>L175*#REF!+1.5</f>
        <v>#REF!</v>
      </c>
      <c r="K175" s="1237">
        <v>11</v>
      </c>
      <c r="L175" s="1237">
        <v>11</v>
      </c>
    </row>
    <row r="176" spans="1:12">
      <c r="A176" s="1234">
        <v>1</v>
      </c>
      <c r="B176" s="1287" t="s">
        <v>8627</v>
      </c>
      <c r="C176" s="256" t="s">
        <v>2505</v>
      </c>
      <c r="D176" s="258" t="s">
        <v>2506</v>
      </c>
      <c r="E176" s="1910" t="s">
        <v>2507</v>
      </c>
      <c r="F176" s="258" t="s">
        <v>2508</v>
      </c>
      <c r="G176" s="259">
        <v>25</v>
      </c>
      <c r="H176" s="116" t="e">
        <f>J176*#REF!</f>
        <v>#REF!</v>
      </c>
      <c r="I176" s="566"/>
      <c r="J176" s="566" t="e">
        <f>L176*#REF!+1.5</f>
        <v>#REF!</v>
      </c>
      <c r="K176" s="1237">
        <v>11</v>
      </c>
      <c r="L176" s="1237">
        <v>11</v>
      </c>
    </row>
    <row r="177" spans="1:12">
      <c r="A177" s="1234">
        <v>1</v>
      </c>
      <c r="B177" s="1287" t="s">
        <v>8627</v>
      </c>
      <c r="C177" s="256" t="s">
        <v>2509</v>
      </c>
      <c r="D177" s="258" t="s">
        <v>2510</v>
      </c>
      <c r="E177" s="1910" t="s">
        <v>2511</v>
      </c>
      <c r="F177" s="258" t="s">
        <v>2512</v>
      </c>
      <c r="G177" s="259">
        <v>25</v>
      </c>
      <c r="H177" s="116" t="e">
        <f>J177*#REF!</f>
        <v>#REF!</v>
      </c>
      <c r="I177" s="566"/>
      <c r="J177" s="566" t="e">
        <f>L177*#REF!+1.5</f>
        <v>#REF!</v>
      </c>
      <c r="K177" s="1237">
        <v>11</v>
      </c>
      <c r="L177" s="1237">
        <v>11</v>
      </c>
    </row>
    <row r="178" spans="1:12">
      <c r="A178" s="1234">
        <v>1</v>
      </c>
      <c r="B178" s="1287" t="s">
        <v>8627</v>
      </c>
      <c r="C178" s="256" t="s">
        <v>2513</v>
      </c>
      <c r="D178" s="258" t="s">
        <v>2514</v>
      </c>
      <c r="E178" s="1910" t="s">
        <v>2515</v>
      </c>
      <c r="F178" s="258" t="s">
        <v>2516</v>
      </c>
      <c r="G178" s="259">
        <v>25</v>
      </c>
      <c r="H178" s="116" t="e">
        <f>J178*#REF!</f>
        <v>#REF!</v>
      </c>
      <c r="I178" s="566"/>
      <c r="J178" s="566" t="e">
        <f>L178*#REF!+1.5</f>
        <v>#REF!</v>
      </c>
      <c r="K178" s="1237">
        <v>11</v>
      </c>
      <c r="L178" s="1237">
        <v>11</v>
      </c>
    </row>
    <row r="179" spans="1:12">
      <c r="A179" s="1234">
        <v>1</v>
      </c>
      <c r="B179" s="1287" t="s">
        <v>8627</v>
      </c>
      <c r="C179" s="256" t="s">
        <v>2517</v>
      </c>
      <c r="D179" s="258" t="s">
        <v>2518</v>
      </c>
      <c r="E179" s="1910" t="s">
        <v>2519</v>
      </c>
      <c r="F179" s="258" t="s">
        <v>2520</v>
      </c>
      <c r="G179" s="259">
        <v>25</v>
      </c>
      <c r="H179" s="116" t="e">
        <f>J179*#REF!</f>
        <v>#REF!</v>
      </c>
      <c r="I179" s="566"/>
      <c r="J179" s="566" t="e">
        <f>L179*#REF!+1.5</f>
        <v>#REF!</v>
      </c>
      <c r="K179" s="1237">
        <v>11</v>
      </c>
      <c r="L179" s="1237">
        <v>11</v>
      </c>
    </row>
    <row r="180" spans="1:12">
      <c r="A180" s="1234">
        <v>1</v>
      </c>
      <c r="B180" s="1287" t="s">
        <v>8627</v>
      </c>
      <c r="C180" s="256" t="s">
        <v>2521</v>
      </c>
      <c r="D180" s="258" t="s">
        <v>2522</v>
      </c>
      <c r="E180" s="1910" t="s">
        <v>2523</v>
      </c>
      <c r="F180" s="258" t="s">
        <v>2522</v>
      </c>
      <c r="G180" s="259">
        <v>25</v>
      </c>
      <c r="H180" s="116" t="e">
        <f>J180*#REF!</f>
        <v>#REF!</v>
      </c>
      <c r="I180" s="566"/>
      <c r="J180" s="566" t="e">
        <f>L180*#REF!+1.5</f>
        <v>#REF!</v>
      </c>
      <c r="K180" s="1237">
        <v>11</v>
      </c>
      <c r="L180" s="1237">
        <v>11</v>
      </c>
    </row>
    <row r="181" spans="1:12">
      <c r="A181" s="1234">
        <v>1</v>
      </c>
      <c r="B181" s="1287" t="s">
        <v>8627</v>
      </c>
      <c r="C181" s="256" t="s">
        <v>2524</v>
      </c>
      <c r="D181" s="258" t="s">
        <v>2525</v>
      </c>
      <c r="E181" s="1910" t="s">
        <v>2526</v>
      </c>
      <c r="F181" s="258" t="s">
        <v>2525</v>
      </c>
      <c r="G181" s="259">
        <v>25</v>
      </c>
      <c r="H181" s="116" t="e">
        <f>J181*#REF!</f>
        <v>#REF!</v>
      </c>
      <c r="I181" s="566"/>
      <c r="J181" s="566" t="e">
        <f>L181*#REF!+1.5</f>
        <v>#REF!</v>
      </c>
      <c r="K181" s="1237">
        <v>11</v>
      </c>
      <c r="L181" s="1237">
        <v>11</v>
      </c>
    </row>
    <row r="182" spans="1:12">
      <c r="A182" s="1234">
        <v>1</v>
      </c>
      <c r="B182" s="1287" t="s">
        <v>8627</v>
      </c>
      <c r="C182" s="256" t="s">
        <v>2527</v>
      </c>
      <c r="D182" s="258" t="s">
        <v>2528</v>
      </c>
      <c r="E182" s="1910" t="s">
        <v>2529</v>
      </c>
      <c r="F182" s="258" t="s">
        <v>2530</v>
      </c>
      <c r="G182" s="259">
        <v>25</v>
      </c>
      <c r="H182" s="116" t="e">
        <f>J182*#REF!</f>
        <v>#REF!</v>
      </c>
      <c r="I182" s="566"/>
      <c r="J182" s="566" t="e">
        <f>L182*#REF!+1.5</f>
        <v>#REF!</v>
      </c>
      <c r="K182" s="1237">
        <v>11</v>
      </c>
      <c r="L182" s="1237">
        <v>11</v>
      </c>
    </row>
    <row r="183" spans="1:12" ht="18">
      <c r="A183" s="1234">
        <v>1</v>
      </c>
      <c r="B183" s="1907" t="s">
        <v>9385</v>
      </c>
      <c r="C183" s="1907" t="s">
        <v>9385</v>
      </c>
      <c r="D183" s="1911" t="s">
        <v>2531</v>
      </c>
      <c r="E183" s="1911" t="s">
        <v>2532</v>
      </c>
      <c r="F183" s="1911" t="s">
        <v>2533</v>
      </c>
      <c r="G183" s="1912"/>
      <c r="H183" s="1913"/>
      <c r="I183" s="1913"/>
      <c r="J183" s="1913"/>
      <c r="L183" s="1237"/>
    </row>
    <row r="184" spans="1:12" hidden="1">
      <c r="A184" s="1234">
        <v>0</v>
      </c>
      <c r="B184" s="1914" t="s">
        <v>8627</v>
      </c>
      <c r="C184" s="1915"/>
      <c r="D184" s="258" t="s">
        <v>2534</v>
      </c>
      <c r="E184" s="1910" t="s">
        <v>2535</v>
      </c>
      <c r="F184" s="258" t="s">
        <v>2534</v>
      </c>
      <c r="G184" s="259">
        <v>25</v>
      </c>
      <c r="H184" s="116" t="e">
        <f>J184*#REF!</f>
        <v>#REF!</v>
      </c>
      <c r="I184" s="566"/>
      <c r="J184" s="566" t="e">
        <f>L184*#REF!+2</f>
        <v>#REF!</v>
      </c>
      <c r="K184" s="1237">
        <v>11</v>
      </c>
      <c r="L184" s="1237">
        <v>11</v>
      </c>
    </row>
    <row r="185" spans="1:12">
      <c r="A185" s="1234">
        <v>1</v>
      </c>
      <c r="B185" s="1287" t="s">
        <v>8627</v>
      </c>
      <c r="C185" s="256" t="s">
        <v>2536</v>
      </c>
      <c r="D185" s="258" t="s">
        <v>2537</v>
      </c>
      <c r="E185" s="1910" t="s">
        <v>391</v>
      </c>
      <c r="F185" s="258" t="s">
        <v>392</v>
      </c>
      <c r="G185" s="259">
        <v>25</v>
      </c>
      <c r="H185" s="116" t="e">
        <f>J185*#REF!</f>
        <v>#REF!</v>
      </c>
      <c r="I185" s="566"/>
      <c r="J185" s="566" t="e">
        <f>L185*#REF!+1.5</f>
        <v>#REF!</v>
      </c>
      <c r="K185" s="1237">
        <v>11</v>
      </c>
      <c r="L185" s="1237">
        <v>11</v>
      </c>
    </row>
    <row r="186" spans="1:12">
      <c r="A186" s="1234">
        <v>1</v>
      </c>
      <c r="B186" s="1287" t="s">
        <v>8627</v>
      </c>
      <c r="C186" s="256" t="s">
        <v>393</v>
      </c>
      <c r="D186" s="258" t="s">
        <v>394</v>
      </c>
      <c r="E186" s="1910" t="s">
        <v>395</v>
      </c>
      <c r="F186" s="258" t="s">
        <v>396</v>
      </c>
      <c r="G186" s="259">
        <v>25</v>
      </c>
      <c r="H186" s="116" t="e">
        <f>J186*#REF!</f>
        <v>#REF!</v>
      </c>
      <c r="I186" s="566"/>
      <c r="J186" s="566" t="e">
        <f>L186*#REF!+1.5</f>
        <v>#REF!</v>
      </c>
      <c r="K186" s="1237">
        <v>11</v>
      </c>
      <c r="L186" s="1237">
        <v>11</v>
      </c>
    </row>
    <row r="187" spans="1:12" ht="18">
      <c r="A187" s="1234">
        <v>1</v>
      </c>
      <c r="B187" s="1907" t="s">
        <v>9385</v>
      </c>
      <c r="C187" s="1907" t="s">
        <v>9385</v>
      </c>
      <c r="D187" s="1911" t="s">
        <v>397</v>
      </c>
      <c r="E187" s="1911" t="s">
        <v>398</v>
      </c>
      <c r="F187" s="1911" t="s">
        <v>399</v>
      </c>
      <c r="G187" s="1912"/>
      <c r="H187" s="1913"/>
      <c r="I187" s="1913"/>
      <c r="J187" s="1913"/>
      <c r="L187" s="1237"/>
    </row>
    <row r="188" spans="1:12">
      <c r="A188" s="1234">
        <v>1</v>
      </c>
      <c r="B188" s="1287" t="s">
        <v>8627</v>
      </c>
      <c r="C188" s="256" t="s">
        <v>400</v>
      </c>
      <c r="D188" s="258" t="s">
        <v>401</v>
      </c>
      <c r="E188" s="1910" t="s">
        <v>402</v>
      </c>
      <c r="F188" s="258" t="s">
        <v>403</v>
      </c>
      <c r="G188" s="259">
        <v>25</v>
      </c>
      <c r="H188" s="116" t="e">
        <f>J188*#REF!</f>
        <v>#REF!</v>
      </c>
      <c r="I188" s="566"/>
      <c r="J188" s="566" t="e">
        <f>L188*#REF!+1.5</f>
        <v>#REF!</v>
      </c>
      <c r="K188" s="1237">
        <v>11</v>
      </c>
      <c r="L188" s="1237">
        <v>11</v>
      </c>
    </row>
    <row r="189" spans="1:12" hidden="1">
      <c r="A189" s="1234">
        <v>0</v>
      </c>
      <c r="B189" s="1914" t="s">
        <v>8627</v>
      </c>
      <c r="C189" s="1915"/>
      <c r="D189" s="258" t="s">
        <v>404</v>
      </c>
      <c r="E189" s="1910" t="s">
        <v>405</v>
      </c>
      <c r="F189" s="258" t="s">
        <v>406</v>
      </c>
      <c r="G189" s="259">
        <v>25</v>
      </c>
      <c r="H189" s="116" t="e">
        <f>J189*#REF!</f>
        <v>#REF!</v>
      </c>
      <c r="I189" s="566"/>
      <c r="J189" s="566" t="e">
        <f>L189*#REF!+2</f>
        <v>#REF!</v>
      </c>
      <c r="K189" s="1237">
        <v>11</v>
      </c>
      <c r="L189" s="1237">
        <v>11</v>
      </c>
    </row>
    <row r="190" spans="1:12" hidden="1">
      <c r="A190" s="1234">
        <v>0</v>
      </c>
      <c r="B190" s="1914" t="s">
        <v>8627</v>
      </c>
      <c r="C190" s="1915"/>
      <c r="D190" s="258" t="s">
        <v>407</v>
      </c>
      <c r="E190" s="1910" t="s">
        <v>408</v>
      </c>
      <c r="F190" s="258" t="s">
        <v>409</v>
      </c>
      <c r="G190" s="259">
        <v>25</v>
      </c>
      <c r="H190" s="116" t="e">
        <f>J190*#REF!</f>
        <v>#REF!</v>
      </c>
      <c r="I190" s="566"/>
      <c r="J190" s="566" t="e">
        <f>L190*#REF!+2</f>
        <v>#REF!</v>
      </c>
      <c r="K190" s="1237">
        <v>11</v>
      </c>
      <c r="L190" s="1237">
        <v>11</v>
      </c>
    </row>
    <row r="191" spans="1:12">
      <c r="A191" s="1234">
        <v>1</v>
      </c>
      <c r="B191" s="1287" t="s">
        <v>8627</v>
      </c>
      <c r="C191" s="256" t="s">
        <v>410</v>
      </c>
      <c r="D191" s="258" t="s">
        <v>411</v>
      </c>
      <c r="E191" s="1910" t="s">
        <v>412</v>
      </c>
      <c r="F191" s="258" t="s">
        <v>413</v>
      </c>
      <c r="G191" s="259">
        <v>25</v>
      </c>
      <c r="H191" s="116" t="e">
        <f>J191*#REF!</f>
        <v>#REF!</v>
      </c>
      <c r="I191" s="566"/>
      <c r="J191" s="566" t="e">
        <f>L191*#REF!+1.5</f>
        <v>#REF!</v>
      </c>
      <c r="K191" s="1237">
        <v>11</v>
      </c>
      <c r="L191" s="1237">
        <v>11</v>
      </c>
    </row>
    <row r="192" spans="1:12">
      <c r="A192" s="1234">
        <v>1</v>
      </c>
      <c r="B192" s="1287" t="s">
        <v>8627</v>
      </c>
      <c r="C192" s="256" t="s">
        <v>414</v>
      </c>
      <c r="D192" s="258" t="s">
        <v>415</v>
      </c>
      <c r="E192" s="1910" t="s">
        <v>416</v>
      </c>
      <c r="F192" s="258" t="s">
        <v>415</v>
      </c>
      <c r="G192" s="259">
        <v>25</v>
      </c>
      <c r="H192" s="116" t="e">
        <f>J192*#REF!</f>
        <v>#REF!</v>
      </c>
      <c r="I192" s="566"/>
      <c r="J192" s="566" t="e">
        <f>L192*#REF!+1.5</f>
        <v>#REF!</v>
      </c>
      <c r="K192" s="1237">
        <v>11</v>
      </c>
      <c r="L192" s="1237">
        <v>11</v>
      </c>
    </row>
    <row r="193" spans="1:12">
      <c r="A193" s="1234">
        <v>1</v>
      </c>
      <c r="B193" s="1287" t="s">
        <v>8627</v>
      </c>
      <c r="C193" s="256" t="s">
        <v>417</v>
      </c>
      <c r="D193" s="258" t="s">
        <v>418</v>
      </c>
      <c r="E193" s="1910" t="s">
        <v>419</v>
      </c>
      <c r="F193" s="258" t="s">
        <v>420</v>
      </c>
      <c r="G193" s="259">
        <v>25</v>
      </c>
      <c r="H193" s="116" t="e">
        <f>J193*#REF!</f>
        <v>#REF!</v>
      </c>
      <c r="I193" s="566"/>
      <c r="J193" s="566" t="e">
        <f>L193*#REF!+1.5</f>
        <v>#REF!</v>
      </c>
      <c r="K193" s="1237">
        <v>11</v>
      </c>
      <c r="L193" s="1237">
        <v>11</v>
      </c>
    </row>
    <row r="194" spans="1:12">
      <c r="A194" s="1234">
        <v>1</v>
      </c>
      <c r="B194" s="1287" t="s">
        <v>8627</v>
      </c>
      <c r="C194" s="256" t="s">
        <v>421</v>
      </c>
      <c r="D194" s="258" t="s">
        <v>422</v>
      </c>
      <c r="E194" s="1910" t="s">
        <v>423</v>
      </c>
      <c r="F194" s="258" t="s">
        <v>422</v>
      </c>
      <c r="G194" s="259">
        <v>25</v>
      </c>
      <c r="H194" s="116" t="e">
        <f>J194*#REF!</f>
        <v>#REF!</v>
      </c>
      <c r="I194" s="566"/>
      <c r="J194" s="566" t="e">
        <f>L194*#REF!+1.5</f>
        <v>#REF!</v>
      </c>
      <c r="K194" s="1237">
        <v>11</v>
      </c>
      <c r="L194" s="1237">
        <v>11</v>
      </c>
    </row>
    <row r="195" spans="1:12">
      <c r="L195" s="1237"/>
    </row>
    <row r="196" spans="1:12">
      <c r="L196" s="1237"/>
    </row>
    <row r="197" spans="1:12" ht="23.25">
      <c r="A197" s="88" t="s">
        <v>8692</v>
      </c>
      <c r="B197" s="2730" t="s">
        <v>424</v>
      </c>
      <c r="C197" s="2730"/>
      <c r="D197" s="2730"/>
      <c r="E197" s="2730"/>
      <c r="F197" s="2730"/>
      <c r="G197" s="2730"/>
      <c r="H197" s="2730"/>
      <c r="I197" s="2730"/>
      <c r="J197" s="2730"/>
      <c r="L197" s="1237"/>
    </row>
    <row r="198" spans="1:12" ht="23.25" hidden="1">
      <c r="A198" s="88" t="s">
        <v>8690</v>
      </c>
      <c r="B198" s="2677" t="s">
        <v>425</v>
      </c>
      <c r="C198" s="2677"/>
      <c r="D198" s="2677"/>
      <c r="E198" s="2677"/>
      <c r="F198" s="2677"/>
      <c r="G198" s="2677"/>
      <c r="H198" s="2677"/>
      <c r="I198" s="2677"/>
      <c r="J198" s="2677"/>
      <c r="L198" s="1237"/>
    </row>
    <row r="199" spans="1:12" ht="23.25" hidden="1">
      <c r="A199" s="88" t="s">
        <v>8690</v>
      </c>
      <c r="B199" s="2677" t="s">
        <v>426</v>
      </c>
      <c r="C199" s="2677"/>
      <c r="D199" s="2677"/>
      <c r="E199" s="2677"/>
      <c r="F199" s="2677"/>
      <c r="G199" s="2677"/>
      <c r="H199" s="2677"/>
      <c r="I199" s="2677"/>
      <c r="J199" s="2677"/>
      <c r="L199" s="1237"/>
    </row>
    <row r="200" spans="1:12" ht="18">
      <c r="A200" s="1234">
        <v>1</v>
      </c>
      <c r="B200" s="1907" t="s">
        <v>9385</v>
      </c>
      <c r="C200" s="1907"/>
      <c r="D200" s="1917" t="s">
        <v>427</v>
      </c>
      <c r="E200" s="1908" t="s">
        <v>428</v>
      </c>
      <c r="F200" s="1908" t="s">
        <v>429</v>
      </c>
      <c r="G200" s="1918"/>
      <c r="H200" s="1919"/>
      <c r="I200" s="1919"/>
      <c r="J200" s="1919"/>
      <c r="L200" s="1237"/>
    </row>
    <row r="201" spans="1:12">
      <c r="A201" s="1234">
        <v>1</v>
      </c>
      <c r="B201" s="1287" t="s">
        <v>8627</v>
      </c>
      <c r="C201" s="1287" t="s">
        <v>430</v>
      </c>
      <c r="D201" s="258" t="s">
        <v>431</v>
      </c>
      <c r="E201" s="1910" t="s">
        <v>431</v>
      </c>
      <c r="F201" s="258" t="s">
        <v>431</v>
      </c>
      <c r="G201" s="259">
        <v>25</v>
      </c>
      <c r="H201" s="116" t="e">
        <f>J201*#REF!</f>
        <v>#REF!</v>
      </c>
      <c r="I201" s="566"/>
      <c r="J201" s="566" t="e">
        <f>L201*#REF!+1.5</f>
        <v>#REF!</v>
      </c>
      <c r="K201" s="1237">
        <v>11</v>
      </c>
      <c r="L201" s="1237">
        <v>11</v>
      </c>
    </row>
    <row r="202" spans="1:12">
      <c r="A202" s="1234">
        <v>1</v>
      </c>
      <c r="B202" s="1287" t="s">
        <v>8627</v>
      </c>
      <c r="C202" s="1287" t="s">
        <v>432</v>
      </c>
      <c r="D202" s="258" t="s">
        <v>8124</v>
      </c>
      <c r="E202" s="1910" t="s">
        <v>8124</v>
      </c>
      <c r="F202" s="258" t="s">
        <v>8124</v>
      </c>
      <c r="G202" s="259">
        <v>25</v>
      </c>
      <c r="H202" s="116" t="e">
        <f>J202*#REF!</f>
        <v>#REF!</v>
      </c>
      <c r="I202" s="566"/>
      <c r="J202" s="566" t="e">
        <f>L202*#REF!+1.5</f>
        <v>#REF!</v>
      </c>
      <c r="K202" s="1237">
        <v>11</v>
      </c>
      <c r="L202" s="1237">
        <v>11</v>
      </c>
    </row>
    <row r="203" spans="1:12">
      <c r="A203" s="1234">
        <v>1</v>
      </c>
      <c r="B203" s="1287" t="s">
        <v>8627</v>
      </c>
      <c r="C203" s="1287" t="s">
        <v>433</v>
      </c>
      <c r="D203" s="258" t="s">
        <v>8126</v>
      </c>
      <c r="E203" s="1910" t="s">
        <v>8126</v>
      </c>
      <c r="F203" s="258" t="s">
        <v>8126</v>
      </c>
      <c r="G203" s="259">
        <v>25</v>
      </c>
      <c r="H203" s="116" t="e">
        <f>J203*#REF!</f>
        <v>#REF!</v>
      </c>
      <c r="I203" s="566"/>
      <c r="J203" s="566" t="e">
        <f>L203*#REF!+1.5</f>
        <v>#REF!</v>
      </c>
      <c r="K203" s="1237">
        <v>11</v>
      </c>
      <c r="L203" s="1237">
        <v>11</v>
      </c>
    </row>
    <row r="204" spans="1:12">
      <c r="A204" s="1234">
        <v>1</v>
      </c>
      <c r="B204" s="1287" t="s">
        <v>8627</v>
      </c>
      <c r="C204" s="1287" t="s">
        <v>434</v>
      </c>
      <c r="D204" s="258" t="s">
        <v>435</v>
      </c>
      <c r="E204" s="1910" t="s">
        <v>435</v>
      </c>
      <c r="F204" s="258" t="s">
        <v>435</v>
      </c>
      <c r="G204" s="259">
        <v>25</v>
      </c>
      <c r="H204" s="116" t="e">
        <f>J204*#REF!</f>
        <v>#REF!</v>
      </c>
      <c r="I204" s="566"/>
      <c r="J204" s="566" t="e">
        <f>L204*#REF!+1.5</f>
        <v>#REF!</v>
      </c>
      <c r="K204" s="1237">
        <v>11</v>
      </c>
      <c r="L204" s="1237">
        <v>11</v>
      </c>
    </row>
    <row r="205" spans="1:12">
      <c r="A205" s="1234">
        <v>1</v>
      </c>
      <c r="B205" s="1287" t="s">
        <v>8627</v>
      </c>
      <c r="C205" s="1287" t="s">
        <v>436</v>
      </c>
      <c r="D205" s="258" t="s">
        <v>437</v>
      </c>
      <c r="E205" s="1910" t="s">
        <v>437</v>
      </c>
      <c r="F205" s="258" t="s">
        <v>437</v>
      </c>
      <c r="G205" s="259">
        <v>25</v>
      </c>
      <c r="H205" s="116" t="e">
        <f>J205*#REF!</f>
        <v>#REF!</v>
      </c>
      <c r="I205" s="566"/>
      <c r="J205" s="566" t="e">
        <f>L205*#REF!+1.5</f>
        <v>#REF!</v>
      </c>
      <c r="K205" s="1237">
        <v>11</v>
      </c>
      <c r="L205" s="1237">
        <v>11</v>
      </c>
    </row>
    <row r="206" spans="1:12">
      <c r="A206" s="1234">
        <v>1</v>
      </c>
      <c r="B206" s="1287" t="s">
        <v>8627</v>
      </c>
      <c r="C206" s="1287" t="s">
        <v>438</v>
      </c>
      <c r="D206" s="258" t="s">
        <v>439</v>
      </c>
      <c r="E206" s="1910" t="s">
        <v>439</v>
      </c>
      <c r="F206" s="258" t="s">
        <v>439</v>
      </c>
      <c r="G206" s="259">
        <v>25</v>
      </c>
      <c r="H206" s="116" t="e">
        <f>J206*#REF!</f>
        <v>#REF!</v>
      </c>
      <c r="I206" s="566"/>
      <c r="J206" s="566" t="e">
        <f>L206*#REF!+1.5</f>
        <v>#REF!</v>
      </c>
      <c r="K206" s="1237">
        <v>11</v>
      </c>
      <c r="L206" s="1237">
        <v>11</v>
      </c>
    </row>
    <row r="207" spans="1:12">
      <c r="A207" s="1234">
        <v>1</v>
      </c>
      <c r="B207" s="1287" t="s">
        <v>8627</v>
      </c>
      <c r="C207" s="1287" t="s">
        <v>440</v>
      </c>
      <c r="D207" s="258" t="s">
        <v>441</v>
      </c>
      <c r="E207" s="1910" t="s">
        <v>441</v>
      </c>
      <c r="F207" s="258" t="s">
        <v>441</v>
      </c>
      <c r="G207" s="259">
        <v>25</v>
      </c>
      <c r="H207" s="116" t="e">
        <f>J207*#REF!</f>
        <v>#REF!</v>
      </c>
      <c r="I207" s="566"/>
      <c r="J207" s="566" t="e">
        <f>L207*#REF!+1.5</f>
        <v>#REF!</v>
      </c>
      <c r="K207" s="1237">
        <v>11</v>
      </c>
      <c r="L207" s="1237">
        <v>11</v>
      </c>
    </row>
    <row r="208" spans="1:12">
      <c r="A208" s="1234">
        <v>1</v>
      </c>
      <c r="B208" s="1287" t="s">
        <v>8627</v>
      </c>
      <c r="C208" s="1287" t="s">
        <v>442</v>
      </c>
      <c r="D208" s="258" t="s">
        <v>8125</v>
      </c>
      <c r="E208" s="1910" t="s">
        <v>8125</v>
      </c>
      <c r="F208" s="258" t="s">
        <v>8125</v>
      </c>
      <c r="G208" s="259">
        <v>25</v>
      </c>
      <c r="H208" s="116" t="e">
        <f>J208*#REF!</f>
        <v>#REF!</v>
      </c>
      <c r="I208" s="566"/>
      <c r="J208" s="566" t="e">
        <f>L208*#REF!+1.5</f>
        <v>#REF!</v>
      </c>
      <c r="K208" s="1237">
        <v>11</v>
      </c>
      <c r="L208" s="1237">
        <v>13</v>
      </c>
    </row>
    <row r="209" spans="1:12">
      <c r="A209" s="1234">
        <v>1</v>
      </c>
      <c r="B209" s="1287" t="s">
        <v>8627</v>
      </c>
      <c r="C209" s="1287" t="s">
        <v>443</v>
      </c>
      <c r="D209" s="258" t="s">
        <v>444</v>
      </c>
      <c r="E209" s="1910" t="s">
        <v>445</v>
      </c>
      <c r="F209" s="258" t="s">
        <v>444</v>
      </c>
      <c r="G209" s="259">
        <v>25</v>
      </c>
      <c r="H209" s="116" t="e">
        <f>J209*#REF!</f>
        <v>#REF!</v>
      </c>
      <c r="I209" s="566"/>
      <c r="J209" s="566" t="e">
        <f>L209*#REF!+1.5</f>
        <v>#REF!</v>
      </c>
      <c r="L209" s="1237">
        <v>11</v>
      </c>
    </row>
    <row r="210" spans="1:12" ht="18">
      <c r="A210" s="1234">
        <v>1</v>
      </c>
      <c r="B210" s="1907" t="s">
        <v>9385</v>
      </c>
      <c r="C210" s="1920"/>
      <c r="D210" s="1917" t="s">
        <v>446</v>
      </c>
      <c r="E210" s="1908" t="s">
        <v>447</v>
      </c>
      <c r="F210" s="1908" t="s">
        <v>448</v>
      </c>
      <c r="G210" s="1918"/>
      <c r="H210" s="1919"/>
      <c r="I210" s="1919"/>
      <c r="J210" s="1919"/>
      <c r="L210" s="1237"/>
    </row>
    <row r="211" spans="1:12">
      <c r="A211" s="1234">
        <v>1</v>
      </c>
      <c r="B211" s="1287" t="s">
        <v>8627</v>
      </c>
      <c r="C211" s="256" t="s">
        <v>449</v>
      </c>
      <c r="D211" s="258" t="s">
        <v>450</v>
      </c>
      <c r="E211" s="1910" t="s">
        <v>451</v>
      </c>
      <c r="F211" s="258" t="s">
        <v>452</v>
      </c>
      <c r="G211" s="259">
        <v>25</v>
      </c>
      <c r="H211" s="116" t="e">
        <f>J211*#REF!</f>
        <v>#REF!</v>
      </c>
      <c r="I211" s="566"/>
      <c r="J211" s="566" t="e">
        <f>L211*#REF!+1.5</f>
        <v>#REF!</v>
      </c>
      <c r="K211" s="1237">
        <v>11</v>
      </c>
      <c r="L211" s="1237">
        <v>11</v>
      </c>
    </row>
    <row r="212" spans="1:12">
      <c r="A212" s="1234">
        <v>1</v>
      </c>
      <c r="B212" s="1287" t="s">
        <v>8627</v>
      </c>
      <c r="C212" s="256" t="s">
        <v>453</v>
      </c>
      <c r="D212" s="258" t="s">
        <v>454</v>
      </c>
      <c r="E212" s="1910" t="s">
        <v>455</v>
      </c>
      <c r="F212" s="258" t="s">
        <v>454</v>
      </c>
      <c r="G212" s="259">
        <v>25</v>
      </c>
      <c r="H212" s="116" t="e">
        <f>J212*#REF!</f>
        <v>#REF!</v>
      </c>
      <c r="I212" s="566"/>
      <c r="J212" s="566" t="e">
        <f>L212*#REF!+1.5</f>
        <v>#REF!</v>
      </c>
      <c r="K212" s="1237">
        <v>11</v>
      </c>
      <c r="L212" s="1237">
        <v>11</v>
      </c>
    </row>
    <row r="213" spans="1:12">
      <c r="A213" s="1234">
        <v>1</v>
      </c>
      <c r="B213" s="1287" t="s">
        <v>8627</v>
      </c>
      <c r="C213" s="256" t="s">
        <v>456</v>
      </c>
      <c r="D213" s="258" t="s">
        <v>457</v>
      </c>
      <c r="E213" s="1910" t="s">
        <v>458</v>
      </c>
      <c r="F213" s="258" t="s">
        <v>459</v>
      </c>
      <c r="G213" s="259">
        <v>25</v>
      </c>
      <c r="H213" s="116" t="e">
        <f>J213*#REF!</f>
        <v>#REF!</v>
      </c>
      <c r="I213" s="566"/>
      <c r="J213" s="566" t="e">
        <f>L213*#REF!+1.5</f>
        <v>#REF!</v>
      </c>
      <c r="K213" s="1237">
        <v>11</v>
      </c>
      <c r="L213" s="1237">
        <v>11</v>
      </c>
    </row>
    <row r="214" spans="1:12">
      <c r="A214" s="1234">
        <v>1</v>
      </c>
      <c r="B214" s="1287" t="s">
        <v>8627</v>
      </c>
      <c r="C214" s="256" t="s">
        <v>460</v>
      </c>
      <c r="D214" s="258" t="s">
        <v>461</v>
      </c>
      <c r="E214" s="1910" t="s">
        <v>462</v>
      </c>
      <c r="F214" s="258" t="s">
        <v>461</v>
      </c>
      <c r="G214" s="259">
        <v>25</v>
      </c>
      <c r="H214" s="116" t="e">
        <f>J214*#REF!</f>
        <v>#REF!</v>
      </c>
      <c r="I214" s="566"/>
      <c r="J214" s="566" t="e">
        <f>L214*#REF!+1.5</f>
        <v>#REF!</v>
      </c>
      <c r="K214" s="1237">
        <v>11</v>
      </c>
      <c r="L214" s="1237">
        <v>11</v>
      </c>
    </row>
    <row r="215" spans="1:12">
      <c r="A215" s="1234">
        <v>1</v>
      </c>
      <c r="B215" s="1287" t="s">
        <v>8627</v>
      </c>
      <c r="C215" s="256" t="s">
        <v>463</v>
      </c>
      <c r="D215" s="258" t="s">
        <v>464</v>
      </c>
      <c r="E215" s="1910" t="s">
        <v>465</v>
      </c>
      <c r="F215" s="258" t="s">
        <v>466</v>
      </c>
      <c r="G215" s="259">
        <v>25</v>
      </c>
      <c r="H215" s="116" t="e">
        <f>J215*#REF!</f>
        <v>#REF!</v>
      </c>
      <c r="I215" s="566"/>
      <c r="J215" s="566" t="e">
        <f>L215*#REF!+1.5</f>
        <v>#REF!</v>
      </c>
      <c r="K215" s="1237">
        <v>11</v>
      </c>
      <c r="L215" s="1237">
        <v>11</v>
      </c>
    </row>
    <row r="216" spans="1:12">
      <c r="A216" s="1234">
        <v>1</v>
      </c>
      <c r="B216" s="1287" t="s">
        <v>8627</v>
      </c>
      <c r="C216" s="256" t="s">
        <v>467</v>
      </c>
      <c r="D216" s="258" t="s">
        <v>468</v>
      </c>
      <c r="E216" s="1910" t="s">
        <v>469</v>
      </c>
      <c r="F216" s="258" t="s">
        <v>468</v>
      </c>
      <c r="G216" s="259">
        <v>25</v>
      </c>
      <c r="H216" s="116" t="e">
        <f>J216*#REF!</f>
        <v>#REF!</v>
      </c>
      <c r="I216" s="566"/>
      <c r="J216" s="566" t="e">
        <f>L216*#REF!+1.5</f>
        <v>#REF!</v>
      </c>
      <c r="K216" s="1237">
        <v>11</v>
      </c>
      <c r="L216" s="1237">
        <v>11</v>
      </c>
    </row>
    <row r="217" spans="1:12">
      <c r="A217" s="1234">
        <v>1</v>
      </c>
      <c r="B217" s="1287" t="s">
        <v>8627</v>
      </c>
      <c r="C217" s="256" t="s">
        <v>470</v>
      </c>
      <c r="D217" s="258" t="s">
        <v>471</v>
      </c>
      <c r="E217" s="1910" t="s">
        <v>472</v>
      </c>
      <c r="F217" s="258" t="s">
        <v>473</v>
      </c>
      <c r="G217" s="259">
        <v>25</v>
      </c>
      <c r="H217" s="116" t="e">
        <f>J217*#REF!</f>
        <v>#REF!</v>
      </c>
      <c r="I217" s="566"/>
      <c r="J217" s="566" t="e">
        <f>L217*#REF!+1.5</f>
        <v>#REF!</v>
      </c>
      <c r="K217" s="1237">
        <v>11</v>
      </c>
      <c r="L217" s="1237">
        <v>11</v>
      </c>
    </row>
    <row r="218" spans="1:12">
      <c r="A218" s="1234">
        <v>1</v>
      </c>
      <c r="B218" s="1287" t="s">
        <v>8627</v>
      </c>
      <c r="C218" s="256" t="s">
        <v>474</v>
      </c>
      <c r="D218" s="258" t="s">
        <v>475</v>
      </c>
      <c r="E218" s="1910" t="s">
        <v>476</v>
      </c>
      <c r="F218" s="258" t="s">
        <v>477</v>
      </c>
      <c r="G218" s="259">
        <v>25</v>
      </c>
      <c r="H218" s="116" t="e">
        <f>J218*#REF!</f>
        <v>#REF!</v>
      </c>
      <c r="I218" s="566"/>
      <c r="J218" s="566" t="e">
        <f>L218*#REF!+1.5</f>
        <v>#REF!</v>
      </c>
      <c r="K218" s="1237">
        <v>11</v>
      </c>
      <c r="L218" s="1237">
        <v>11</v>
      </c>
    </row>
    <row r="219" spans="1:12">
      <c r="A219" s="1234">
        <v>1</v>
      </c>
      <c r="B219" s="1287" t="s">
        <v>8627</v>
      </c>
      <c r="C219" s="256" t="s">
        <v>478</v>
      </c>
      <c r="D219" s="258" t="s">
        <v>479</v>
      </c>
      <c r="E219" s="1910" t="s">
        <v>480</v>
      </c>
      <c r="F219" s="258" t="s">
        <v>481</v>
      </c>
      <c r="G219" s="259">
        <v>25</v>
      </c>
      <c r="H219" s="116" t="e">
        <f>J219*#REF!</f>
        <v>#REF!</v>
      </c>
      <c r="I219" s="566"/>
      <c r="J219" s="566" t="e">
        <f>L219*#REF!+1.5</f>
        <v>#REF!</v>
      </c>
      <c r="K219" s="1237">
        <v>11</v>
      </c>
      <c r="L219" s="1237">
        <v>11</v>
      </c>
    </row>
    <row r="220" spans="1:12" ht="18">
      <c r="A220" s="1234">
        <v>1</v>
      </c>
      <c r="B220" s="1907" t="s">
        <v>9385</v>
      </c>
      <c r="C220" s="1907"/>
      <c r="D220" s="1911" t="s">
        <v>482</v>
      </c>
      <c r="E220" s="1911" t="s">
        <v>483</v>
      </c>
      <c r="F220" s="1911" t="s">
        <v>484</v>
      </c>
      <c r="G220" s="1912"/>
      <c r="H220" s="1913"/>
      <c r="I220" s="1913"/>
      <c r="J220" s="1913"/>
      <c r="L220" s="1237"/>
    </row>
    <row r="221" spans="1:12">
      <c r="A221" s="1234">
        <v>1</v>
      </c>
      <c r="B221" s="1287" t="s">
        <v>8627</v>
      </c>
      <c r="C221" s="256" t="s">
        <v>485</v>
      </c>
      <c r="D221" s="258" t="s">
        <v>486</v>
      </c>
      <c r="E221" s="1910" t="s">
        <v>487</v>
      </c>
      <c r="F221" s="258" t="s">
        <v>488</v>
      </c>
      <c r="G221" s="259">
        <v>25</v>
      </c>
      <c r="H221" s="116" t="e">
        <f>J221*#REF!</f>
        <v>#REF!</v>
      </c>
      <c r="I221" s="566"/>
      <c r="J221" s="566" t="e">
        <f>L221*#REF!+1.5</f>
        <v>#REF!</v>
      </c>
      <c r="K221" s="1237">
        <v>11</v>
      </c>
      <c r="L221" s="1237">
        <v>11</v>
      </c>
    </row>
    <row r="222" spans="1:12">
      <c r="A222" s="1234">
        <v>1</v>
      </c>
      <c r="B222" s="1287" t="s">
        <v>8627</v>
      </c>
      <c r="C222" s="256" t="s">
        <v>489</v>
      </c>
      <c r="D222" s="258" t="s">
        <v>490</v>
      </c>
      <c r="E222" s="1910" t="s">
        <v>491</v>
      </c>
      <c r="F222" s="258" t="s">
        <v>492</v>
      </c>
      <c r="G222" s="259">
        <v>25</v>
      </c>
      <c r="H222" s="116" t="e">
        <f>J222*#REF!</f>
        <v>#REF!</v>
      </c>
      <c r="I222" s="566"/>
      <c r="J222" s="566" t="e">
        <f>L222*#REF!+1.5</f>
        <v>#REF!</v>
      </c>
      <c r="K222" s="1237">
        <v>11</v>
      </c>
      <c r="L222" s="1237">
        <v>11</v>
      </c>
    </row>
    <row r="223" spans="1:12">
      <c r="A223" s="1234">
        <v>1</v>
      </c>
      <c r="B223" s="1287" t="s">
        <v>8627</v>
      </c>
      <c r="C223" s="256" t="s">
        <v>493</v>
      </c>
      <c r="D223" s="258" t="s">
        <v>494</v>
      </c>
      <c r="E223" s="1910" t="s">
        <v>495</v>
      </c>
      <c r="F223" s="258" t="s">
        <v>496</v>
      </c>
      <c r="G223" s="259">
        <v>25</v>
      </c>
      <c r="H223" s="116" t="e">
        <f>J223*#REF!</f>
        <v>#REF!</v>
      </c>
      <c r="I223" s="566"/>
      <c r="J223" s="566" t="e">
        <f>L223*#REF!+1.5</f>
        <v>#REF!</v>
      </c>
      <c r="K223" s="1237">
        <v>11</v>
      </c>
      <c r="L223" s="1237">
        <v>11</v>
      </c>
    </row>
    <row r="224" spans="1:12">
      <c r="A224" s="1234">
        <v>1</v>
      </c>
      <c r="B224" s="1287" t="s">
        <v>8627</v>
      </c>
      <c r="C224" s="256" t="s">
        <v>497</v>
      </c>
      <c r="D224" s="258" t="s">
        <v>498</v>
      </c>
      <c r="E224" s="1910" t="s">
        <v>499</v>
      </c>
      <c r="F224" s="258" t="s">
        <v>500</v>
      </c>
      <c r="G224" s="259">
        <v>25</v>
      </c>
      <c r="H224" s="116" t="e">
        <f>J224*#REF!</f>
        <v>#REF!</v>
      </c>
      <c r="I224" s="566"/>
      <c r="J224" s="566" t="e">
        <f>L224*#REF!+1.5</f>
        <v>#REF!</v>
      </c>
      <c r="K224" s="1237">
        <v>11</v>
      </c>
      <c r="L224" s="1237">
        <v>11</v>
      </c>
    </row>
    <row r="225" spans="1:12">
      <c r="A225" s="1234">
        <v>1</v>
      </c>
      <c r="B225" s="1287" t="s">
        <v>8627</v>
      </c>
      <c r="C225" s="256" t="s">
        <v>501</v>
      </c>
      <c r="D225" s="258" t="s">
        <v>502</v>
      </c>
      <c r="E225" s="1910" t="s">
        <v>503</v>
      </c>
      <c r="F225" s="258" t="s">
        <v>504</v>
      </c>
      <c r="G225" s="259">
        <v>25</v>
      </c>
      <c r="H225" s="116" t="e">
        <f>J225*#REF!</f>
        <v>#REF!</v>
      </c>
      <c r="I225" s="566"/>
      <c r="J225" s="566" t="e">
        <f>L225*#REF!+1.5</f>
        <v>#REF!</v>
      </c>
      <c r="K225" s="1237">
        <v>11</v>
      </c>
      <c r="L225" s="1237">
        <v>11</v>
      </c>
    </row>
    <row r="226" spans="1:12">
      <c r="A226" s="1234">
        <v>1</v>
      </c>
      <c r="B226" s="1287" t="s">
        <v>8627</v>
      </c>
      <c r="C226" s="256" t="s">
        <v>505</v>
      </c>
      <c r="D226" s="258" t="s">
        <v>506</v>
      </c>
      <c r="E226" s="1910" t="s">
        <v>507</v>
      </c>
      <c r="F226" s="258" t="s">
        <v>508</v>
      </c>
      <c r="G226" s="259">
        <v>25</v>
      </c>
      <c r="H226" s="116" t="e">
        <f>J226*#REF!</f>
        <v>#REF!</v>
      </c>
      <c r="I226" s="566"/>
      <c r="J226" s="566" t="e">
        <f>L226*#REF!+1.5</f>
        <v>#REF!</v>
      </c>
      <c r="K226" s="1237">
        <v>11</v>
      </c>
      <c r="L226" s="1237">
        <v>11</v>
      </c>
    </row>
    <row r="227" spans="1:12">
      <c r="A227" s="1234">
        <v>1</v>
      </c>
      <c r="B227" s="1287" t="s">
        <v>8627</v>
      </c>
      <c r="C227" s="256" t="s">
        <v>509</v>
      </c>
      <c r="D227" s="258" t="s">
        <v>510</v>
      </c>
      <c r="E227" s="1910" t="s">
        <v>511</v>
      </c>
      <c r="F227" s="258" t="s">
        <v>512</v>
      </c>
      <c r="G227" s="259">
        <v>25</v>
      </c>
      <c r="H227" s="116" t="e">
        <f>J227*#REF!</f>
        <v>#REF!</v>
      </c>
      <c r="I227" s="566"/>
      <c r="J227" s="566" t="e">
        <f>L227*#REF!+1.5</f>
        <v>#REF!</v>
      </c>
      <c r="K227" s="1237">
        <v>11</v>
      </c>
      <c r="L227" s="1237">
        <v>11</v>
      </c>
    </row>
    <row r="228" spans="1:12">
      <c r="A228" s="1234">
        <v>1</v>
      </c>
      <c r="B228" s="1287" t="s">
        <v>8627</v>
      </c>
      <c r="C228" s="256" t="s">
        <v>513</v>
      </c>
      <c r="D228" s="258" t="s">
        <v>514</v>
      </c>
      <c r="E228" s="1910" t="s">
        <v>515</v>
      </c>
      <c r="F228" s="258" t="s">
        <v>516</v>
      </c>
      <c r="G228" s="259">
        <v>25</v>
      </c>
      <c r="H228" s="116" t="e">
        <f>J228*#REF!</f>
        <v>#REF!</v>
      </c>
      <c r="I228" s="566"/>
      <c r="J228" s="566" t="e">
        <f>L228*#REF!+1.5</f>
        <v>#REF!</v>
      </c>
      <c r="K228" s="1237">
        <v>11</v>
      </c>
      <c r="L228" s="1237">
        <v>11</v>
      </c>
    </row>
    <row r="229" spans="1:12">
      <c r="A229" s="1234">
        <v>1</v>
      </c>
      <c r="B229" s="1287" t="s">
        <v>8627</v>
      </c>
      <c r="C229" s="256" t="s">
        <v>517</v>
      </c>
      <c r="D229" s="258" t="s">
        <v>518</v>
      </c>
      <c r="E229" s="1910" t="s">
        <v>519</v>
      </c>
      <c r="F229" s="258" t="s">
        <v>520</v>
      </c>
      <c r="G229" s="259">
        <v>25</v>
      </c>
      <c r="H229" s="116" t="e">
        <f>J229*#REF!</f>
        <v>#REF!</v>
      </c>
      <c r="I229" s="566"/>
      <c r="J229" s="566" t="e">
        <f>L229*#REF!+1.5</f>
        <v>#REF!</v>
      </c>
      <c r="K229" s="1237">
        <v>11</v>
      </c>
      <c r="L229" s="1237">
        <v>11</v>
      </c>
    </row>
    <row r="230" spans="1:12" hidden="1">
      <c r="A230" s="1234">
        <v>0</v>
      </c>
      <c r="B230" s="1914" t="s">
        <v>8627</v>
      </c>
      <c r="C230" s="1915"/>
      <c r="D230" s="258" t="s">
        <v>521</v>
      </c>
      <c r="E230" s="1910" t="s">
        <v>522</v>
      </c>
      <c r="F230" s="258" t="s">
        <v>523</v>
      </c>
      <c r="G230" s="259">
        <v>25</v>
      </c>
      <c r="H230" s="116" t="e">
        <f>J230*#REF!</f>
        <v>#REF!</v>
      </c>
      <c r="I230" s="566"/>
      <c r="J230" s="566" t="e">
        <f>L230*#REF!+2</f>
        <v>#REF!</v>
      </c>
      <c r="K230" s="1237">
        <v>11</v>
      </c>
      <c r="L230" s="1237">
        <v>11</v>
      </c>
    </row>
    <row r="231" spans="1:12">
      <c r="A231" s="1234">
        <v>1</v>
      </c>
      <c r="B231" s="1287" t="s">
        <v>8627</v>
      </c>
      <c r="C231" s="256" t="s">
        <v>524</v>
      </c>
      <c r="D231" s="258" t="s">
        <v>525</v>
      </c>
      <c r="E231" s="1910" t="s">
        <v>526</v>
      </c>
      <c r="F231" s="258" t="s">
        <v>527</v>
      </c>
      <c r="G231" s="259">
        <v>25</v>
      </c>
      <c r="H231" s="116" t="e">
        <f>J231*#REF!</f>
        <v>#REF!</v>
      </c>
      <c r="I231" s="566"/>
      <c r="J231" s="566" t="e">
        <f>L231*#REF!+1.5</f>
        <v>#REF!</v>
      </c>
      <c r="K231" s="1237">
        <v>11</v>
      </c>
      <c r="L231" s="1237">
        <v>11</v>
      </c>
    </row>
    <row r="232" spans="1:12">
      <c r="A232" s="1234">
        <v>1</v>
      </c>
      <c r="B232" s="1287" t="s">
        <v>8627</v>
      </c>
      <c r="C232" s="256" t="s">
        <v>528</v>
      </c>
      <c r="D232" s="258" t="s">
        <v>529</v>
      </c>
      <c r="E232" s="1910" t="s">
        <v>530</v>
      </c>
      <c r="F232" s="258" t="s">
        <v>531</v>
      </c>
      <c r="G232" s="259">
        <v>25</v>
      </c>
      <c r="H232" s="116" t="e">
        <f>J232*#REF!</f>
        <v>#REF!</v>
      </c>
      <c r="I232" s="566"/>
      <c r="J232" s="566" t="e">
        <f>L232*#REF!+1.5</f>
        <v>#REF!</v>
      </c>
      <c r="K232" s="1237">
        <v>11</v>
      </c>
      <c r="L232" s="1237">
        <v>11</v>
      </c>
    </row>
    <row r="233" spans="1:12">
      <c r="A233" s="1234">
        <v>1</v>
      </c>
      <c r="B233" s="1287" t="s">
        <v>8627</v>
      </c>
      <c r="C233" s="256" t="s">
        <v>532</v>
      </c>
      <c r="D233" s="258" t="s">
        <v>533</v>
      </c>
      <c r="E233" s="1910" t="s">
        <v>534</v>
      </c>
      <c r="F233" s="258" t="s">
        <v>535</v>
      </c>
      <c r="G233" s="259">
        <v>25</v>
      </c>
      <c r="H233" s="116" t="e">
        <f>J233*#REF!</f>
        <v>#REF!</v>
      </c>
      <c r="I233" s="566"/>
      <c r="J233" s="566" t="e">
        <f>L233*#REF!+1.5</f>
        <v>#REF!</v>
      </c>
      <c r="K233" s="1237">
        <v>11</v>
      </c>
      <c r="L233" s="1237">
        <v>11</v>
      </c>
    </row>
    <row r="234" spans="1:12" ht="18">
      <c r="A234" s="1234">
        <v>1</v>
      </c>
      <c r="B234" s="1907" t="s">
        <v>9385</v>
      </c>
      <c r="C234" s="1907" t="s">
        <v>9385</v>
      </c>
      <c r="D234" s="1911" t="s">
        <v>536</v>
      </c>
      <c r="E234" s="1911" t="s">
        <v>537</v>
      </c>
      <c r="F234" s="1911" t="s">
        <v>538</v>
      </c>
      <c r="G234" s="1912"/>
      <c r="H234" s="1913"/>
      <c r="I234" s="1913"/>
      <c r="J234" s="1913"/>
      <c r="L234" s="1237"/>
    </row>
    <row r="235" spans="1:12">
      <c r="A235" s="1234">
        <v>1</v>
      </c>
      <c r="B235" s="1287" t="s">
        <v>8627</v>
      </c>
      <c r="C235" s="256" t="s">
        <v>539</v>
      </c>
      <c r="D235" s="258" t="s">
        <v>540</v>
      </c>
      <c r="E235" s="1910" t="s">
        <v>541</v>
      </c>
      <c r="F235" s="258" t="s">
        <v>542</v>
      </c>
      <c r="G235" s="259">
        <v>25</v>
      </c>
      <c r="H235" s="116" t="e">
        <f>J235*#REF!</f>
        <v>#REF!</v>
      </c>
      <c r="I235" s="566"/>
      <c r="J235" s="566" t="e">
        <f>L235*#REF!+1.5</f>
        <v>#REF!</v>
      </c>
      <c r="K235" s="1237">
        <v>11</v>
      </c>
      <c r="L235" s="1237">
        <v>11</v>
      </c>
    </row>
    <row r="236" spans="1:12">
      <c r="A236" s="1234">
        <v>1</v>
      </c>
      <c r="B236" s="1287" t="s">
        <v>8627</v>
      </c>
      <c r="C236" s="256" t="s">
        <v>543</v>
      </c>
      <c r="D236" s="258" t="s">
        <v>544</v>
      </c>
      <c r="E236" s="1910" t="s">
        <v>545</v>
      </c>
      <c r="F236" s="258" t="s">
        <v>546</v>
      </c>
      <c r="G236" s="259">
        <v>25</v>
      </c>
      <c r="H236" s="116" t="e">
        <f>J236*#REF!</f>
        <v>#REF!</v>
      </c>
      <c r="I236" s="566"/>
      <c r="J236" s="566" t="e">
        <f>L236*#REF!+1.5</f>
        <v>#REF!</v>
      </c>
      <c r="K236" s="1237">
        <v>11</v>
      </c>
      <c r="L236" s="1237">
        <v>11</v>
      </c>
    </row>
    <row r="237" spans="1:12" hidden="1">
      <c r="A237" s="1234">
        <v>0</v>
      </c>
      <c r="B237" s="1914" t="s">
        <v>8627</v>
      </c>
      <c r="C237" s="1915"/>
      <c r="D237" s="258" t="s">
        <v>547</v>
      </c>
      <c r="E237" s="1910" t="s">
        <v>548</v>
      </c>
      <c r="F237" s="258" t="s">
        <v>549</v>
      </c>
      <c r="G237" s="259">
        <v>25</v>
      </c>
      <c r="H237" s="116" t="e">
        <f>J237*#REF!</f>
        <v>#REF!</v>
      </c>
      <c r="I237" s="566"/>
      <c r="J237" s="566" t="e">
        <f>L237*#REF!+2</f>
        <v>#REF!</v>
      </c>
      <c r="K237" s="1237">
        <v>11</v>
      </c>
      <c r="L237" s="1237">
        <v>11</v>
      </c>
    </row>
    <row r="238" spans="1:12">
      <c r="A238" s="1234">
        <v>1</v>
      </c>
      <c r="B238" s="1287" t="s">
        <v>8627</v>
      </c>
      <c r="C238" s="256" t="s">
        <v>550</v>
      </c>
      <c r="D238" s="258" t="s">
        <v>551</v>
      </c>
      <c r="E238" s="1910" t="s">
        <v>552</v>
      </c>
      <c r="F238" s="258" t="s">
        <v>553</v>
      </c>
      <c r="G238" s="259">
        <v>25</v>
      </c>
      <c r="H238" s="116" t="e">
        <f>J238*#REF!</f>
        <v>#REF!</v>
      </c>
      <c r="I238" s="566"/>
      <c r="J238" s="566" t="e">
        <f>L238*#REF!+1.5</f>
        <v>#REF!</v>
      </c>
      <c r="K238" s="1237">
        <v>11</v>
      </c>
      <c r="L238" s="1237">
        <v>11</v>
      </c>
    </row>
    <row r="239" spans="1:12" hidden="1">
      <c r="A239" s="1234">
        <v>0</v>
      </c>
      <c r="B239" s="1914" t="s">
        <v>8627</v>
      </c>
      <c r="C239" s="1915"/>
      <c r="D239" s="258" t="s">
        <v>554</v>
      </c>
      <c r="E239" s="1910" t="s">
        <v>555</v>
      </c>
      <c r="F239" s="258" t="s">
        <v>556</v>
      </c>
      <c r="G239" s="259">
        <v>25</v>
      </c>
      <c r="H239" s="116" t="e">
        <f>J239*#REF!</f>
        <v>#REF!</v>
      </c>
      <c r="I239" s="566"/>
      <c r="J239" s="566" t="e">
        <f>L239*#REF!+2</f>
        <v>#REF!</v>
      </c>
      <c r="K239" s="1237">
        <v>11</v>
      </c>
      <c r="L239" s="1237">
        <v>11</v>
      </c>
    </row>
    <row r="240" spans="1:12" ht="18">
      <c r="A240" s="1234">
        <v>1</v>
      </c>
      <c r="B240" s="1907" t="s">
        <v>9385</v>
      </c>
      <c r="C240" s="1907" t="s">
        <v>9385</v>
      </c>
      <c r="D240" s="1911" t="s">
        <v>557</v>
      </c>
      <c r="E240" s="1911" t="s">
        <v>558</v>
      </c>
      <c r="F240" s="1911" t="s">
        <v>559</v>
      </c>
      <c r="G240" s="1912"/>
      <c r="H240" s="1913"/>
      <c r="I240" s="1913"/>
      <c r="J240" s="1913"/>
      <c r="L240" s="1237"/>
    </row>
    <row r="241" spans="1:12">
      <c r="A241" s="1234">
        <v>1</v>
      </c>
      <c r="B241" s="1287" t="s">
        <v>8627</v>
      </c>
      <c r="C241" s="256" t="s">
        <v>560</v>
      </c>
      <c r="D241" s="258" t="s">
        <v>561</v>
      </c>
      <c r="E241" s="1910" t="s">
        <v>562</v>
      </c>
      <c r="F241" s="258" t="s">
        <v>563</v>
      </c>
      <c r="G241" s="259">
        <v>25</v>
      </c>
      <c r="H241" s="116" t="e">
        <f>J241*#REF!</f>
        <v>#REF!</v>
      </c>
      <c r="I241" s="566"/>
      <c r="J241" s="566" t="e">
        <f>L241*#REF!+1.5</f>
        <v>#REF!</v>
      </c>
      <c r="K241" s="1237">
        <v>11</v>
      </c>
      <c r="L241" s="1237">
        <v>11</v>
      </c>
    </row>
    <row r="242" spans="1:12">
      <c r="A242" s="1234">
        <v>1</v>
      </c>
      <c r="B242" s="1287" t="s">
        <v>8627</v>
      </c>
      <c r="C242" s="256" t="s">
        <v>564</v>
      </c>
      <c r="D242" s="258" t="s">
        <v>565</v>
      </c>
      <c r="E242" s="1910" t="s">
        <v>566</v>
      </c>
      <c r="F242" s="258" t="s">
        <v>567</v>
      </c>
      <c r="G242" s="259">
        <v>25</v>
      </c>
      <c r="H242" s="116" t="e">
        <f>J242*#REF!</f>
        <v>#REF!</v>
      </c>
      <c r="I242" s="566"/>
      <c r="J242" s="566" t="e">
        <f>L242*#REF!+1.5</f>
        <v>#REF!</v>
      </c>
      <c r="K242" s="1237">
        <v>11</v>
      </c>
      <c r="L242" s="1237">
        <v>11</v>
      </c>
    </row>
    <row r="243" spans="1:12">
      <c r="A243" s="1234">
        <v>1</v>
      </c>
      <c r="B243" s="1287" t="s">
        <v>8627</v>
      </c>
      <c r="C243" s="256" t="s">
        <v>568</v>
      </c>
      <c r="D243" s="258" t="s">
        <v>569</v>
      </c>
      <c r="E243" s="1910" t="s">
        <v>570</v>
      </c>
      <c r="F243" s="258" t="s">
        <v>571</v>
      </c>
      <c r="G243" s="259">
        <v>25</v>
      </c>
      <c r="H243" s="116" t="e">
        <f>J243*#REF!</f>
        <v>#REF!</v>
      </c>
      <c r="I243" s="566"/>
      <c r="J243" s="566" t="e">
        <f>L243*#REF!+1.5</f>
        <v>#REF!</v>
      </c>
      <c r="K243" s="1237">
        <v>11</v>
      </c>
      <c r="L243" s="1237">
        <v>11</v>
      </c>
    </row>
    <row r="244" spans="1:12">
      <c r="A244" s="1234">
        <v>1</v>
      </c>
      <c r="B244" s="1287" t="s">
        <v>8627</v>
      </c>
      <c r="C244" s="256" t="s">
        <v>572</v>
      </c>
      <c r="D244" s="258" t="s">
        <v>573</v>
      </c>
      <c r="E244" s="1910" t="s">
        <v>574</v>
      </c>
      <c r="F244" s="258" t="s">
        <v>575</v>
      </c>
      <c r="G244" s="259">
        <v>25</v>
      </c>
      <c r="H244" s="116" t="e">
        <f>J244*#REF!</f>
        <v>#REF!</v>
      </c>
      <c r="I244" s="566"/>
      <c r="J244" s="566" t="e">
        <f>L244*#REF!+1.5</f>
        <v>#REF!</v>
      </c>
      <c r="K244" s="1237">
        <v>11</v>
      </c>
      <c r="L244" s="1237">
        <v>11</v>
      </c>
    </row>
    <row r="245" spans="1:12" ht="18">
      <c r="A245" s="1234">
        <v>1</v>
      </c>
      <c r="B245" s="1907" t="s">
        <v>9385</v>
      </c>
      <c r="C245" s="1907"/>
      <c r="D245" s="1911" t="s">
        <v>576</v>
      </c>
      <c r="E245" s="1911" t="s">
        <v>577</v>
      </c>
      <c r="F245" s="1911" t="s">
        <v>578</v>
      </c>
      <c r="G245" s="1912"/>
      <c r="H245" s="1913"/>
      <c r="I245" s="1913"/>
      <c r="J245" s="1913"/>
      <c r="L245" s="1237"/>
    </row>
    <row r="246" spans="1:12" ht="25.5">
      <c r="A246" s="1234">
        <v>1</v>
      </c>
      <c r="B246" s="1287" t="s">
        <v>8627</v>
      </c>
      <c r="C246" s="256" t="s">
        <v>579</v>
      </c>
      <c r="D246" s="68" t="s">
        <v>580</v>
      </c>
      <c r="E246" s="1910" t="s">
        <v>581</v>
      </c>
      <c r="F246" s="258" t="s">
        <v>581</v>
      </c>
      <c r="G246" s="259">
        <v>25</v>
      </c>
      <c r="H246" s="116" t="e">
        <f>J246*#REF!</f>
        <v>#REF!</v>
      </c>
      <c r="I246" s="566"/>
      <c r="J246" s="566" t="e">
        <f>L246*#REF!+1.5</f>
        <v>#REF!</v>
      </c>
      <c r="K246" s="1237">
        <v>11</v>
      </c>
      <c r="L246" s="1237">
        <v>11</v>
      </c>
    </row>
    <row r="247" spans="1:12" ht="25.5">
      <c r="A247" s="1234">
        <v>1</v>
      </c>
      <c r="B247" s="1287" t="s">
        <v>8627</v>
      </c>
      <c r="C247" s="256" t="s">
        <v>582</v>
      </c>
      <c r="D247" s="68" t="s">
        <v>583</v>
      </c>
      <c r="E247" s="1910" t="s">
        <v>584</v>
      </c>
      <c r="F247" s="258" t="s">
        <v>584</v>
      </c>
      <c r="G247" s="259">
        <v>25</v>
      </c>
      <c r="H247" s="116" t="e">
        <f>J247*#REF!</f>
        <v>#REF!</v>
      </c>
      <c r="I247" s="566"/>
      <c r="J247" s="566" t="e">
        <f>L247*#REF!+1.5</f>
        <v>#REF!</v>
      </c>
      <c r="K247" s="1237">
        <v>11</v>
      </c>
      <c r="L247" s="1237">
        <v>11</v>
      </c>
    </row>
    <row r="248" spans="1:12">
      <c r="L248" s="1237"/>
    </row>
    <row r="249" spans="1:12">
      <c r="L249" s="1237"/>
    </row>
    <row r="250" spans="1:12" ht="23.25">
      <c r="A250" s="88" t="s">
        <v>8692</v>
      </c>
      <c r="B250" s="2730" t="s">
        <v>585</v>
      </c>
      <c r="C250" s="2730"/>
      <c r="D250" s="2730"/>
      <c r="E250" s="2730"/>
      <c r="F250" s="2730"/>
      <c r="G250" s="2730"/>
      <c r="H250" s="2730"/>
      <c r="I250" s="2730"/>
      <c r="J250" s="2730"/>
      <c r="L250" s="1237"/>
    </row>
    <row r="251" spans="1:12" ht="23.25" hidden="1">
      <c r="A251" s="88" t="s">
        <v>8690</v>
      </c>
      <c r="B251" s="2677" t="s">
        <v>586</v>
      </c>
      <c r="C251" s="2677"/>
      <c r="D251" s="2677"/>
      <c r="E251" s="2677"/>
      <c r="F251" s="2677"/>
      <c r="G251" s="2677"/>
      <c r="H251" s="2677"/>
      <c r="I251" s="2677"/>
      <c r="J251" s="2677"/>
      <c r="L251" s="1237"/>
    </row>
    <row r="252" spans="1:12" ht="23.25" hidden="1">
      <c r="A252" s="88" t="s">
        <v>8690</v>
      </c>
      <c r="B252" s="2677" t="s">
        <v>1930</v>
      </c>
      <c r="C252" s="2677"/>
      <c r="D252" s="2677"/>
      <c r="E252" s="2677"/>
      <c r="F252" s="2677"/>
      <c r="G252" s="2677"/>
      <c r="H252" s="2677"/>
      <c r="I252" s="2677"/>
      <c r="J252" s="2677"/>
      <c r="L252" s="1237"/>
    </row>
    <row r="253" spans="1:12" ht="18">
      <c r="A253" s="1234">
        <v>1</v>
      </c>
      <c r="B253" s="1907" t="s">
        <v>9385</v>
      </c>
      <c r="C253" s="1907"/>
      <c r="D253" s="1921" t="s">
        <v>1931</v>
      </c>
      <c r="E253" s="1908" t="s">
        <v>1932</v>
      </c>
      <c r="F253" s="1908" t="s">
        <v>1933</v>
      </c>
      <c r="G253" s="1907"/>
      <c r="H253" s="1909"/>
      <c r="I253" s="1909"/>
      <c r="J253" s="1909"/>
      <c r="L253" s="1237"/>
    </row>
    <row r="254" spans="1:12">
      <c r="A254" s="1234">
        <v>1</v>
      </c>
      <c r="B254" s="1287" t="s">
        <v>8627</v>
      </c>
      <c r="C254" s="256" t="s">
        <v>1934</v>
      </c>
      <c r="D254" s="258" t="s">
        <v>1935</v>
      </c>
      <c r="E254" s="1910" t="s">
        <v>1936</v>
      </c>
      <c r="F254" s="258" t="s">
        <v>1937</v>
      </c>
      <c r="G254" s="259">
        <v>25</v>
      </c>
      <c r="H254" s="116" t="e">
        <f>J254*#REF!</f>
        <v>#REF!</v>
      </c>
      <c r="I254" s="566"/>
      <c r="J254" s="566" t="e">
        <f>L254*#REF!+1.5</f>
        <v>#REF!</v>
      </c>
      <c r="K254" s="1237">
        <v>11</v>
      </c>
      <c r="L254" s="1237">
        <v>11</v>
      </c>
    </row>
    <row r="255" spans="1:12">
      <c r="A255" s="1234">
        <v>1</v>
      </c>
      <c r="B255" s="1287" t="s">
        <v>8627</v>
      </c>
      <c r="C255" s="256" t="s">
        <v>1938</v>
      </c>
      <c r="D255" s="258" t="s">
        <v>1939</v>
      </c>
      <c r="E255" s="1910" t="s">
        <v>1940</v>
      </c>
      <c r="F255" s="258" t="s">
        <v>1941</v>
      </c>
      <c r="G255" s="259">
        <v>25</v>
      </c>
      <c r="H255" s="116" t="e">
        <f>J255*#REF!</f>
        <v>#REF!</v>
      </c>
      <c r="I255" s="566"/>
      <c r="J255" s="566" t="e">
        <f>L255*#REF!+1.5</f>
        <v>#REF!</v>
      </c>
      <c r="K255" s="1237">
        <v>11</v>
      </c>
      <c r="L255" s="1237">
        <v>11</v>
      </c>
    </row>
    <row r="256" spans="1:12">
      <c r="A256" s="1234">
        <v>1</v>
      </c>
      <c r="B256" s="1287" t="s">
        <v>8627</v>
      </c>
      <c r="C256" s="256" t="s">
        <v>1942</v>
      </c>
      <c r="D256" s="258" t="s">
        <v>1943</v>
      </c>
      <c r="E256" s="1910" t="s">
        <v>1944</v>
      </c>
      <c r="F256" s="258" t="s">
        <v>1943</v>
      </c>
      <c r="G256" s="259">
        <v>25</v>
      </c>
      <c r="H256" s="116" t="e">
        <f>J256*#REF!</f>
        <v>#REF!</v>
      </c>
      <c r="I256" s="566"/>
      <c r="J256" s="566" t="e">
        <f>L256*#REF!+1.5</f>
        <v>#REF!</v>
      </c>
      <c r="K256" s="1237">
        <v>11</v>
      </c>
      <c r="L256" s="1237">
        <v>11</v>
      </c>
    </row>
    <row r="257" spans="1:12">
      <c r="A257" s="1234">
        <v>1</v>
      </c>
      <c r="B257" s="1287" t="s">
        <v>8627</v>
      </c>
      <c r="C257" s="256" t="s">
        <v>1945</v>
      </c>
      <c r="D257" s="258" t="s">
        <v>1946</v>
      </c>
      <c r="E257" s="1910" t="s">
        <v>1947</v>
      </c>
      <c r="F257" s="258" t="s">
        <v>1948</v>
      </c>
      <c r="G257" s="259">
        <v>25</v>
      </c>
      <c r="H257" s="116" t="e">
        <f>J257*#REF!</f>
        <v>#REF!</v>
      </c>
      <c r="I257" s="566"/>
      <c r="J257" s="566" t="e">
        <f>L257*#REF!+1.5</f>
        <v>#REF!</v>
      </c>
      <c r="K257" s="1237">
        <v>11</v>
      </c>
      <c r="L257" s="1237">
        <v>11</v>
      </c>
    </row>
    <row r="258" spans="1:12">
      <c r="A258" s="1234">
        <v>1</v>
      </c>
      <c r="B258" s="1287" t="s">
        <v>8627</v>
      </c>
      <c r="C258" s="256" t="s">
        <v>1949</v>
      </c>
      <c r="D258" s="258" t="s">
        <v>8135</v>
      </c>
      <c r="E258" s="1910" t="s">
        <v>1950</v>
      </c>
      <c r="F258" s="258" t="s">
        <v>1951</v>
      </c>
      <c r="G258" s="259">
        <v>25</v>
      </c>
      <c r="H258" s="116" t="e">
        <f>J258*#REF!</f>
        <v>#REF!</v>
      </c>
      <c r="I258" s="566"/>
      <c r="J258" s="566" t="e">
        <f>L258*#REF!+1.5</f>
        <v>#REF!</v>
      </c>
      <c r="K258" s="1237">
        <v>11</v>
      </c>
      <c r="L258" s="1237">
        <v>11</v>
      </c>
    </row>
    <row r="259" spans="1:12">
      <c r="A259" s="1234">
        <v>1</v>
      </c>
      <c r="B259" s="1287" t="s">
        <v>8627</v>
      </c>
      <c r="C259" s="256" t="s">
        <v>1952</v>
      </c>
      <c r="D259" s="258" t="s">
        <v>1953</v>
      </c>
      <c r="E259" s="1910" t="s">
        <v>1954</v>
      </c>
      <c r="F259" s="258" t="s">
        <v>1955</v>
      </c>
      <c r="G259" s="259">
        <v>25</v>
      </c>
      <c r="H259" s="116" t="e">
        <f>J259*#REF!</f>
        <v>#REF!</v>
      </c>
      <c r="I259" s="566"/>
      <c r="J259" s="566" t="e">
        <f>L259*#REF!+1.5</f>
        <v>#REF!</v>
      </c>
      <c r="K259" s="1237">
        <v>11</v>
      </c>
      <c r="L259" s="1237">
        <v>11</v>
      </c>
    </row>
    <row r="260" spans="1:12">
      <c r="A260" s="1234">
        <v>1</v>
      </c>
      <c r="B260" s="1287" t="s">
        <v>8627</v>
      </c>
      <c r="C260" s="256" t="s">
        <v>1956</v>
      </c>
      <c r="D260" s="258" t="s">
        <v>1957</v>
      </c>
      <c r="E260" s="1910" t="s">
        <v>1958</v>
      </c>
      <c r="F260" s="258" t="s">
        <v>1959</v>
      </c>
      <c r="G260" s="259">
        <v>25</v>
      </c>
      <c r="H260" s="116" t="e">
        <f>J260*#REF!</f>
        <v>#REF!</v>
      </c>
      <c r="I260" s="566"/>
      <c r="J260" s="566" t="e">
        <f>L260*#REF!+1.5</f>
        <v>#REF!</v>
      </c>
      <c r="K260" s="1237">
        <v>11</v>
      </c>
      <c r="L260" s="1237">
        <v>11</v>
      </c>
    </row>
    <row r="261" spans="1:12">
      <c r="A261" s="1234">
        <v>1</v>
      </c>
      <c r="B261" s="1287" t="s">
        <v>8627</v>
      </c>
      <c r="C261" s="256" t="s">
        <v>1960</v>
      </c>
      <c r="D261" s="258" t="s">
        <v>1961</v>
      </c>
      <c r="E261" s="1910" t="s">
        <v>1962</v>
      </c>
      <c r="F261" s="258" t="s">
        <v>1963</v>
      </c>
      <c r="G261" s="259">
        <v>25</v>
      </c>
      <c r="H261" s="116" t="e">
        <f>J261*#REF!</f>
        <v>#REF!</v>
      </c>
      <c r="I261" s="566"/>
      <c r="J261" s="566" t="e">
        <f>L261*#REF!+1.5</f>
        <v>#REF!</v>
      </c>
      <c r="K261" s="1237">
        <v>11</v>
      </c>
      <c r="L261" s="1237">
        <v>11</v>
      </c>
    </row>
    <row r="262" spans="1:12">
      <c r="A262" s="1234">
        <v>1</v>
      </c>
      <c r="B262" s="1287" t="s">
        <v>8627</v>
      </c>
      <c r="C262" s="256" t="s">
        <v>1964</v>
      </c>
      <c r="D262" s="258" t="s">
        <v>1965</v>
      </c>
      <c r="E262" s="1910" t="s">
        <v>1966</v>
      </c>
      <c r="F262" s="258" t="s">
        <v>1967</v>
      </c>
      <c r="G262" s="259">
        <v>25</v>
      </c>
      <c r="H262" s="116" t="e">
        <f>J262*#REF!</f>
        <v>#REF!</v>
      </c>
      <c r="I262" s="566"/>
      <c r="J262" s="566" t="e">
        <f>L262*#REF!+1.5</f>
        <v>#REF!</v>
      </c>
      <c r="K262" s="1237">
        <v>11</v>
      </c>
      <c r="L262" s="1237">
        <v>11</v>
      </c>
    </row>
    <row r="263" spans="1:12">
      <c r="A263" s="1234">
        <v>1</v>
      </c>
      <c r="B263" s="1287" t="s">
        <v>8627</v>
      </c>
      <c r="C263" s="256" t="s">
        <v>1968</v>
      </c>
      <c r="D263" s="258" t="s">
        <v>1969</v>
      </c>
      <c r="E263" s="1910" t="s">
        <v>1970</v>
      </c>
      <c r="F263" s="258" t="s">
        <v>1971</v>
      </c>
      <c r="G263" s="259">
        <v>25</v>
      </c>
      <c r="H263" s="116" t="e">
        <f>J263*#REF!</f>
        <v>#REF!</v>
      </c>
      <c r="I263" s="566"/>
      <c r="J263" s="566" t="e">
        <f>L263*#REF!+1.5</f>
        <v>#REF!</v>
      </c>
      <c r="K263" s="1237">
        <v>11</v>
      </c>
      <c r="L263" s="1237">
        <v>11</v>
      </c>
    </row>
    <row r="264" spans="1:12">
      <c r="A264" s="1234">
        <v>1</v>
      </c>
      <c r="B264" s="1287" t="s">
        <v>8627</v>
      </c>
      <c r="C264" s="256" t="s">
        <v>1972</v>
      </c>
      <c r="D264" s="258" t="s">
        <v>1973</v>
      </c>
      <c r="E264" s="1910" t="s">
        <v>1974</v>
      </c>
      <c r="F264" s="258" t="s">
        <v>1975</v>
      </c>
      <c r="G264" s="259">
        <v>25</v>
      </c>
      <c r="H264" s="116" t="e">
        <f>J264*#REF!</f>
        <v>#REF!</v>
      </c>
      <c r="I264" s="566"/>
      <c r="J264" s="566" t="e">
        <f>L264*#REF!+1.5</f>
        <v>#REF!</v>
      </c>
      <c r="K264" s="1237">
        <v>11</v>
      </c>
      <c r="L264" s="1237">
        <v>11</v>
      </c>
    </row>
    <row r="265" spans="1:12" hidden="1">
      <c r="A265" s="1234">
        <v>0</v>
      </c>
      <c r="B265" s="1914" t="s">
        <v>8627</v>
      </c>
      <c r="C265" s="1915"/>
      <c r="D265" s="258" t="s">
        <v>1976</v>
      </c>
      <c r="E265" s="1910" t="s">
        <v>1977</v>
      </c>
      <c r="F265" s="258" t="s">
        <v>1978</v>
      </c>
      <c r="G265" s="259">
        <v>25</v>
      </c>
      <c r="H265" s="116" t="e">
        <f>J265*#REF!</f>
        <v>#REF!</v>
      </c>
      <c r="I265" s="566"/>
      <c r="J265" s="566" t="e">
        <f>L265*#REF!+2</f>
        <v>#REF!</v>
      </c>
      <c r="K265" s="1237">
        <v>11</v>
      </c>
      <c r="L265" s="1237">
        <v>11</v>
      </c>
    </row>
    <row r="266" spans="1:12">
      <c r="A266" s="1234">
        <v>1</v>
      </c>
      <c r="B266" s="1287" t="s">
        <v>8627</v>
      </c>
      <c r="C266" s="256" t="s">
        <v>1979</v>
      </c>
      <c r="D266" s="258" t="s">
        <v>1980</v>
      </c>
      <c r="E266" s="1910" t="s">
        <v>1981</v>
      </c>
      <c r="F266" s="258" t="s">
        <v>1982</v>
      </c>
      <c r="G266" s="259">
        <v>25</v>
      </c>
      <c r="H266" s="116" t="e">
        <f>J266*#REF!</f>
        <v>#REF!</v>
      </c>
      <c r="I266" s="566"/>
      <c r="J266" s="566" t="e">
        <f>L266*#REF!+1.5</f>
        <v>#REF!</v>
      </c>
      <c r="K266" s="1237">
        <v>11</v>
      </c>
      <c r="L266" s="1237">
        <v>11</v>
      </c>
    </row>
    <row r="267" spans="1:12">
      <c r="A267" s="1234">
        <v>1</v>
      </c>
      <c r="B267" s="1287" t="s">
        <v>8627</v>
      </c>
      <c r="C267" s="256" t="s">
        <v>1983</v>
      </c>
      <c r="D267" s="258" t="s">
        <v>1984</v>
      </c>
      <c r="E267" s="1910" t="s">
        <v>1985</v>
      </c>
      <c r="F267" s="258" t="s">
        <v>1986</v>
      </c>
      <c r="G267" s="259">
        <v>25</v>
      </c>
      <c r="H267" s="116" t="e">
        <f>J267*#REF!</f>
        <v>#REF!</v>
      </c>
      <c r="I267" s="566"/>
      <c r="J267" s="566" t="e">
        <f>L267*#REF!+1.5</f>
        <v>#REF!</v>
      </c>
      <c r="K267" s="1237">
        <v>11</v>
      </c>
      <c r="L267" s="1237">
        <v>11</v>
      </c>
    </row>
    <row r="268" spans="1:12">
      <c r="A268" s="1234">
        <v>1</v>
      </c>
      <c r="B268" s="1287" t="s">
        <v>8627</v>
      </c>
      <c r="C268" s="256" t="s">
        <v>1987</v>
      </c>
      <c r="D268" s="258" t="s">
        <v>1988</v>
      </c>
      <c r="E268" s="1910" t="s">
        <v>1989</v>
      </c>
      <c r="F268" s="258" t="s">
        <v>1990</v>
      </c>
      <c r="G268" s="259">
        <v>25</v>
      </c>
      <c r="H268" s="116" t="e">
        <f>J268*#REF!</f>
        <v>#REF!</v>
      </c>
      <c r="I268" s="566"/>
      <c r="J268" s="566" t="e">
        <f>L268*#REF!+1.5</f>
        <v>#REF!</v>
      </c>
      <c r="K268" s="1237">
        <v>11</v>
      </c>
      <c r="L268" s="1237">
        <v>11</v>
      </c>
    </row>
    <row r="269" spans="1:12" hidden="1">
      <c r="A269" s="1234">
        <v>0</v>
      </c>
      <c r="B269" s="1914" t="s">
        <v>8627</v>
      </c>
      <c r="C269" s="1915"/>
      <c r="D269" s="258" t="s">
        <v>1991</v>
      </c>
      <c r="E269" s="1910" t="s">
        <v>1992</v>
      </c>
      <c r="F269" s="258" t="s">
        <v>1993</v>
      </c>
      <c r="G269" s="259">
        <v>25</v>
      </c>
      <c r="H269" s="116" t="e">
        <f>J269*#REF!</f>
        <v>#REF!</v>
      </c>
      <c r="I269" s="566"/>
      <c r="J269" s="566" t="e">
        <f>L269*#REF!+2</f>
        <v>#REF!</v>
      </c>
      <c r="K269" s="1237">
        <v>11</v>
      </c>
      <c r="L269" s="1237">
        <v>11</v>
      </c>
    </row>
    <row r="270" spans="1:12">
      <c r="A270" s="1234">
        <v>1</v>
      </c>
      <c r="B270" s="1287" t="s">
        <v>8627</v>
      </c>
      <c r="C270" s="256" t="s">
        <v>1994</v>
      </c>
      <c r="D270" s="258" t="s">
        <v>1995</v>
      </c>
      <c r="E270" s="1910" t="s">
        <v>1996</v>
      </c>
      <c r="F270" s="258" t="s">
        <v>1997</v>
      </c>
      <c r="G270" s="259">
        <v>25</v>
      </c>
      <c r="H270" s="116" t="e">
        <f>J270*#REF!</f>
        <v>#REF!</v>
      </c>
      <c r="I270" s="566"/>
      <c r="J270" s="566" t="e">
        <f>L270*#REF!+1.5</f>
        <v>#REF!</v>
      </c>
      <c r="K270" s="1237">
        <v>11</v>
      </c>
      <c r="L270" s="1237">
        <v>11</v>
      </c>
    </row>
    <row r="271" spans="1:12">
      <c r="A271" s="1234">
        <v>1</v>
      </c>
      <c r="B271" s="1287" t="s">
        <v>8627</v>
      </c>
      <c r="C271" s="256" t="s">
        <v>1998</v>
      </c>
      <c r="D271" s="258" t="s">
        <v>1999</v>
      </c>
      <c r="E271" s="1910" t="s">
        <v>2000</v>
      </c>
      <c r="F271" s="258" t="s">
        <v>2001</v>
      </c>
      <c r="G271" s="259">
        <v>25</v>
      </c>
      <c r="H271" s="116" t="e">
        <f>J271*#REF!</f>
        <v>#REF!</v>
      </c>
      <c r="I271" s="566"/>
      <c r="J271" s="566" t="e">
        <f>L271*#REF!+1.5</f>
        <v>#REF!</v>
      </c>
      <c r="K271" s="1237">
        <v>11</v>
      </c>
      <c r="L271" s="1237">
        <v>11</v>
      </c>
    </row>
    <row r="272" spans="1:12">
      <c r="A272" s="1234">
        <v>1</v>
      </c>
      <c r="B272" s="1287" t="s">
        <v>8627</v>
      </c>
      <c r="C272" s="256" t="s">
        <v>2002</v>
      </c>
      <c r="D272" s="258" t="s">
        <v>2003</v>
      </c>
      <c r="E272" s="1910" t="s">
        <v>2004</v>
      </c>
      <c r="F272" s="258" t="s">
        <v>2005</v>
      </c>
      <c r="G272" s="259">
        <v>25</v>
      </c>
      <c r="H272" s="116" t="e">
        <f>J272*#REF!</f>
        <v>#REF!</v>
      </c>
      <c r="I272" s="566"/>
      <c r="J272" s="566" t="e">
        <f>L272*#REF!+1.5</f>
        <v>#REF!</v>
      </c>
      <c r="K272" s="1237">
        <v>11</v>
      </c>
      <c r="L272" s="1237">
        <v>11</v>
      </c>
    </row>
    <row r="273" spans="1:12">
      <c r="A273" s="1234">
        <v>1</v>
      </c>
      <c r="B273" s="1287" t="s">
        <v>8627</v>
      </c>
      <c r="C273" s="256" t="s">
        <v>2006</v>
      </c>
      <c r="D273" s="258" t="s">
        <v>2007</v>
      </c>
      <c r="E273" s="1910" t="s">
        <v>2008</v>
      </c>
      <c r="F273" s="258" t="s">
        <v>2009</v>
      </c>
      <c r="G273" s="259">
        <v>25</v>
      </c>
      <c r="H273" s="116" t="e">
        <f>J273*#REF!</f>
        <v>#REF!</v>
      </c>
      <c r="I273" s="566"/>
      <c r="J273" s="566" t="e">
        <f>L273*#REF!+1.5</f>
        <v>#REF!</v>
      </c>
      <c r="K273" s="1237">
        <v>11</v>
      </c>
      <c r="L273" s="1237">
        <v>11</v>
      </c>
    </row>
    <row r="274" spans="1:12">
      <c r="A274" s="1234">
        <v>1</v>
      </c>
      <c r="B274" s="1287" t="s">
        <v>8627</v>
      </c>
      <c r="C274" s="256" t="s">
        <v>2010</v>
      </c>
      <c r="D274" s="258" t="s">
        <v>2011</v>
      </c>
      <c r="E274" s="1910" t="s">
        <v>2012</v>
      </c>
      <c r="F274" s="258" t="s">
        <v>2011</v>
      </c>
      <c r="G274" s="259">
        <v>25</v>
      </c>
      <c r="H274" s="116" t="e">
        <f>J274*#REF!</f>
        <v>#REF!</v>
      </c>
      <c r="I274" s="566"/>
      <c r="J274" s="566" t="e">
        <f>L274*#REF!+1.5</f>
        <v>#REF!</v>
      </c>
      <c r="K274" s="1237">
        <v>11</v>
      </c>
      <c r="L274" s="1237">
        <v>11</v>
      </c>
    </row>
    <row r="275" spans="1:12">
      <c r="A275" s="1234">
        <v>1</v>
      </c>
      <c r="B275" s="1287" t="s">
        <v>8627</v>
      </c>
      <c r="C275" s="256" t="s">
        <v>2013</v>
      </c>
      <c r="D275" s="258" t="s">
        <v>2014</v>
      </c>
      <c r="E275" s="1910" t="s">
        <v>2015</v>
      </c>
      <c r="F275" s="258" t="s">
        <v>2014</v>
      </c>
      <c r="G275" s="259">
        <v>25</v>
      </c>
      <c r="H275" s="116" t="e">
        <f>J275*#REF!</f>
        <v>#REF!</v>
      </c>
      <c r="I275" s="566"/>
      <c r="J275" s="566" t="e">
        <f>L275*#REF!+1.5</f>
        <v>#REF!</v>
      </c>
      <c r="K275" s="1237">
        <v>11</v>
      </c>
      <c r="L275" s="1237">
        <v>11</v>
      </c>
    </row>
    <row r="276" spans="1:12">
      <c r="A276" s="1234">
        <v>1</v>
      </c>
      <c r="B276" s="1287" t="s">
        <v>8627</v>
      </c>
      <c r="C276" s="256" t="s">
        <v>2016</v>
      </c>
      <c r="D276" s="258" t="s">
        <v>2017</v>
      </c>
      <c r="E276" s="1910" t="s">
        <v>2018</v>
      </c>
      <c r="F276" s="258" t="s">
        <v>2019</v>
      </c>
      <c r="G276" s="259">
        <v>25</v>
      </c>
      <c r="H276" s="116" t="e">
        <f>J276*#REF!</f>
        <v>#REF!</v>
      </c>
      <c r="I276" s="566"/>
      <c r="J276" s="566" t="e">
        <f>L276*#REF!+1.5</f>
        <v>#REF!</v>
      </c>
      <c r="K276" s="1237">
        <v>11</v>
      </c>
      <c r="L276" s="1237">
        <v>11</v>
      </c>
    </row>
    <row r="277" spans="1:12">
      <c r="A277" s="1234">
        <v>1</v>
      </c>
      <c r="B277" s="1287" t="s">
        <v>8627</v>
      </c>
      <c r="C277" s="256" t="s">
        <v>2020</v>
      </c>
      <c r="D277" s="258" t="s">
        <v>2021</v>
      </c>
      <c r="E277" s="1910" t="s">
        <v>2022</v>
      </c>
      <c r="F277" s="258" t="s">
        <v>2023</v>
      </c>
      <c r="G277" s="259">
        <v>25</v>
      </c>
      <c r="H277" s="116" t="e">
        <f>J277*#REF!</f>
        <v>#REF!</v>
      </c>
      <c r="I277" s="566"/>
      <c r="J277" s="566" t="e">
        <f>L277*#REF!+1.5</f>
        <v>#REF!</v>
      </c>
      <c r="K277" s="1237">
        <v>11</v>
      </c>
      <c r="L277" s="1237">
        <v>11</v>
      </c>
    </row>
    <row r="278" spans="1:12">
      <c r="A278" s="1234">
        <v>1</v>
      </c>
      <c r="B278" s="1287" t="s">
        <v>8627</v>
      </c>
      <c r="C278" s="256" t="s">
        <v>2024</v>
      </c>
      <c r="D278" s="258" t="s">
        <v>2025</v>
      </c>
      <c r="E278" s="1910" t="s">
        <v>2026</v>
      </c>
      <c r="F278" s="258" t="s">
        <v>2027</v>
      </c>
      <c r="G278" s="259">
        <v>25</v>
      </c>
      <c r="H278" s="116" t="e">
        <f>J278*#REF!</f>
        <v>#REF!</v>
      </c>
      <c r="I278" s="566"/>
      <c r="J278" s="566" t="e">
        <f>L278*#REF!+1.5</f>
        <v>#REF!</v>
      </c>
      <c r="K278" s="1237">
        <v>11</v>
      </c>
      <c r="L278" s="1237">
        <v>11</v>
      </c>
    </row>
    <row r="279" spans="1:12">
      <c r="A279" s="1234">
        <v>1</v>
      </c>
      <c r="B279" s="1287" t="s">
        <v>8627</v>
      </c>
      <c r="C279" s="256" t="s">
        <v>2028</v>
      </c>
      <c r="D279" s="258" t="s">
        <v>2029</v>
      </c>
      <c r="E279" s="1910" t="s">
        <v>2030</v>
      </c>
      <c r="F279" s="258" t="s">
        <v>2031</v>
      </c>
      <c r="G279" s="259">
        <v>25</v>
      </c>
      <c r="H279" s="116" t="e">
        <f>J279*#REF!</f>
        <v>#REF!</v>
      </c>
      <c r="I279" s="566"/>
      <c r="J279" s="566" t="e">
        <f>L279*#REF!+1.5</f>
        <v>#REF!</v>
      </c>
      <c r="K279" s="1237">
        <v>11</v>
      </c>
      <c r="L279" s="1237">
        <v>11</v>
      </c>
    </row>
    <row r="280" spans="1:12" ht="18">
      <c r="A280" s="1234">
        <v>1</v>
      </c>
      <c r="B280" s="1907" t="s">
        <v>9385</v>
      </c>
      <c r="C280" s="1907"/>
      <c r="D280" s="1911" t="s">
        <v>2032</v>
      </c>
      <c r="E280" s="1911" t="s">
        <v>2033</v>
      </c>
      <c r="F280" s="1911" t="s">
        <v>2034</v>
      </c>
      <c r="G280" s="1912"/>
      <c r="H280" s="1913"/>
      <c r="I280" s="1913"/>
      <c r="J280" s="1913"/>
      <c r="L280" s="1237"/>
    </row>
    <row r="281" spans="1:12">
      <c r="A281" s="1234">
        <v>1</v>
      </c>
      <c r="B281" s="1287" t="s">
        <v>8627</v>
      </c>
      <c r="C281" s="256" t="s">
        <v>2035</v>
      </c>
      <c r="D281" s="258" t="s">
        <v>2036</v>
      </c>
      <c r="E281" s="1910" t="s">
        <v>2037</v>
      </c>
      <c r="F281" s="258" t="s">
        <v>2038</v>
      </c>
      <c r="G281" s="259">
        <v>25</v>
      </c>
      <c r="H281" s="116" t="e">
        <f>J281*#REF!</f>
        <v>#REF!</v>
      </c>
      <c r="I281" s="566"/>
      <c r="J281" s="566" t="e">
        <f>L281*#REF!+1.5</f>
        <v>#REF!</v>
      </c>
      <c r="K281" s="1237">
        <v>11</v>
      </c>
      <c r="L281" s="1237">
        <v>11</v>
      </c>
    </row>
    <row r="282" spans="1:12" hidden="1">
      <c r="A282" s="1234">
        <v>0</v>
      </c>
      <c r="B282" s="1914" t="s">
        <v>8627</v>
      </c>
      <c r="C282" s="1915"/>
      <c r="D282" s="258" t="s">
        <v>2039</v>
      </c>
      <c r="E282" s="1910" t="s">
        <v>2040</v>
      </c>
      <c r="F282" s="258" t="s">
        <v>2041</v>
      </c>
      <c r="G282" s="259">
        <v>25</v>
      </c>
      <c r="H282" s="116" t="e">
        <f>J282*#REF!</f>
        <v>#REF!</v>
      </c>
      <c r="I282" s="566"/>
      <c r="J282" s="566" t="e">
        <f>L282*#REF!+2</f>
        <v>#REF!</v>
      </c>
      <c r="K282" s="1237">
        <v>11</v>
      </c>
      <c r="L282" s="1237">
        <v>11</v>
      </c>
    </row>
    <row r="283" spans="1:12">
      <c r="A283" s="1234">
        <v>1</v>
      </c>
      <c r="B283" s="1287" t="s">
        <v>8627</v>
      </c>
      <c r="C283" s="256" t="s">
        <v>2042</v>
      </c>
      <c r="D283" s="258" t="s">
        <v>2043</v>
      </c>
      <c r="E283" s="1910" t="s">
        <v>2044</v>
      </c>
      <c r="F283" s="258" t="s">
        <v>2045</v>
      </c>
      <c r="G283" s="259">
        <v>25</v>
      </c>
      <c r="H283" s="116" t="e">
        <f>J283*#REF!</f>
        <v>#REF!</v>
      </c>
      <c r="I283" s="566"/>
      <c r="J283" s="566" t="e">
        <f>L283*#REF!+1.5</f>
        <v>#REF!</v>
      </c>
      <c r="K283" s="1237">
        <v>11</v>
      </c>
      <c r="L283" s="1237">
        <v>11</v>
      </c>
    </row>
    <row r="284" spans="1:12">
      <c r="A284" s="1234">
        <v>1</v>
      </c>
      <c r="B284" s="1287" t="s">
        <v>8627</v>
      </c>
      <c r="C284" s="256" t="s">
        <v>2046</v>
      </c>
      <c r="D284" s="258" t="s">
        <v>2473</v>
      </c>
      <c r="E284" s="1910" t="s">
        <v>2047</v>
      </c>
      <c r="F284" s="258" t="s">
        <v>2475</v>
      </c>
      <c r="G284" s="259">
        <v>25</v>
      </c>
      <c r="H284" s="116" t="e">
        <f>J284*#REF!</f>
        <v>#REF!</v>
      </c>
      <c r="I284" s="566"/>
      <c r="J284" s="566" t="e">
        <f>L284*#REF!+1.5</f>
        <v>#REF!</v>
      </c>
      <c r="K284" s="1237">
        <v>11</v>
      </c>
      <c r="L284" s="1237">
        <v>11</v>
      </c>
    </row>
    <row r="285" spans="1:12">
      <c r="A285" s="1234">
        <v>1</v>
      </c>
      <c r="B285" s="1287" t="s">
        <v>8627</v>
      </c>
      <c r="C285" s="256" t="s">
        <v>2048</v>
      </c>
      <c r="D285" s="258" t="s">
        <v>2049</v>
      </c>
      <c r="E285" s="1910" t="s">
        <v>2050</v>
      </c>
      <c r="F285" s="258" t="s">
        <v>2051</v>
      </c>
      <c r="G285" s="259">
        <v>25</v>
      </c>
      <c r="H285" s="116" t="e">
        <f>J285*#REF!</f>
        <v>#REF!</v>
      </c>
      <c r="I285" s="566"/>
      <c r="J285" s="566" t="e">
        <f>L285*#REF!+1.5</f>
        <v>#REF!</v>
      </c>
      <c r="K285" s="1237">
        <v>11</v>
      </c>
      <c r="L285" s="1237">
        <v>11</v>
      </c>
    </row>
    <row r="286" spans="1:12" hidden="1">
      <c r="A286" s="1234">
        <v>0</v>
      </c>
      <c r="B286" s="1914" t="s">
        <v>8627</v>
      </c>
      <c r="C286" s="1915"/>
      <c r="D286" s="258" t="s">
        <v>2052</v>
      </c>
      <c r="E286" s="1910" t="s">
        <v>2053</v>
      </c>
      <c r="F286" s="258" t="s">
        <v>2054</v>
      </c>
      <c r="G286" s="259">
        <v>25</v>
      </c>
      <c r="H286" s="116" t="e">
        <f>J286*#REF!</f>
        <v>#REF!</v>
      </c>
      <c r="I286" s="566"/>
      <c r="J286" s="566" t="e">
        <f>L286*#REF!+2</f>
        <v>#REF!</v>
      </c>
      <c r="K286" s="1237">
        <v>11</v>
      </c>
      <c r="L286" s="1237">
        <v>11</v>
      </c>
    </row>
    <row r="287" spans="1:12">
      <c r="A287" s="1234">
        <v>1</v>
      </c>
      <c r="B287" s="1287" t="s">
        <v>8627</v>
      </c>
      <c r="C287" s="256" t="s">
        <v>2055</v>
      </c>
      <c r="D287" s="258" t="s">
        <v>2056</v>
      </c>
      <c r="E287" s="1910" t="s">
        <v>2057</v>
      </c>
      <c r="F287" s="258" t="s">
        <v>2058</v>
      </c>
      <c r="G287" s="259">
        <v>25</v>
      </c>
      <c r="H287" s="116" t="e">
        <f>J287*#REF!</f>
        <v>#REF!</v>
      </c>
      <c r="I287" s="566"/>
      <c r="J287" s="566" t="e">
        <f>L287*#REF!+1.5</f>
        <v>#REF!</v>
      </c>
      <c r="K287" s="1237">
        <v>11</v>
      </c>
      <c r="L287" s="1237">
        <v>11</v>
      </c>
    </row>
    <row r="288" spans="1:12">
      <c r="A288" s="1234">
        <v>1</v>
      </c>
      <c r="B288" s="1287" t="s">
        <v>8627</v>
      </c>
      <c r="C288" s="256" t="s">
        <v>2059</v>
      </c>
      <c r="D288" s="258" t="s">
        <v>2485</v>
      </c>
      <c r="E288" s="1910" t="s">
        <v>2060</v>
      </c>
      <c r="F288" s="258" t="s">
        <v>2487</v>
      </c>
      <c r="G288" s="259">
        <v>25</v>
      </c>
      <c r="H288" s="116" t="e">
        <f>J288*#REF!</f>
        <v>#REF!</v>
      </c>
      <c r="I288" s="566"/>
      <c r="J288" s="566" t="e">
        <f>L288*#REF!+1.5</f>
        <v>#REF!</v>
      </c>
      <c r="K288" s="1237">
        <v>11</v>
      </c>
      <c r="L288" s="1237">
        <v>11</v>
      </c>
    </row>
    <row r="289" spans="1:12">
      <c r="A289" s="1234">
        <v>1</v>
      </c>
      <c r="B289" s="1287" t="s">
        <v>8627</v>
      </c>
      <c r="C289" s="256" t="s">
        <v>2061</v>
      </c>
      <c r="D289" s="258" t="s">
        <v>2062</v>
      </c>
      <c r="E289" s="1910" t="s">
        <v>2063</v>
      </c>
      <c r="F289" s="258" t="s">
        <v>2064</v>
      </c>
      <c r="G289" s="259">
        <v>25</v>
      </c>
      <c r="H289" s="116" t="e">
        <f>J289*#REF!</f>
        <v>#REF!</v>
      </c>
      <c r="I289" s="566"/>
      <c r="J289" s="566" t="e">
        <f>L289*#REF!+1.5</f>
        <v>#REF!</v>
      </c>
      <c r="K289" s="1237">
        <v>11</v>
      </c>
      <c r="L289" s="1237">
        <v>11</v>
      </c>
    </row>
    <row r="290" spans="1:12">
      <c r="A290" s="1234">
        <v>1</v>
      </c>
      <c r="B290" s="1287" t="s">
        <v>8627</v>
      </c>
      <c r="C290" s="256" t="s">
        <v>2065</v>
      </c>
      <c r="D290" s="258" t="s">
        <v>2066</v>
      </c>
      <c r="E290" s="1910" t="s">
        <v>2067</v>
      </c>
      <c r="F290" s="258" t="s">
        <v>2068</v>
      </c>
      <c r="G290" s="259">
        <v>25</v>
      </c>
      <c r="H290" s="116" t="e">
        <f>J290*#REF!</f>
        <v>#REF!</v>
      </c>
      <c r="I290" s="566"/>
      <c r="J290" s="566" t="e">
        <f>L290*#REF!+1.5</f>
        <v>#REF!</v>
      </c>
      <c r="K290" s="1237">
        <v>11</v>
      </c>
      <c r="L290" s="1237">
        <v>11</v>
      </c>
    </row>
    <row r="291" spans="1:12">
      <c r="A291" s="1234">
        <v>1</v>
      </c>
      <c r="B291" s="1287" t="s">
        <v>8627</v>
      </c>
      <c r="C291" s="256" t="s">
        <v>2069</v>
      </c>
      <c r="D291" s="258" t="s">
        <v>2070</v>
      </c>
      <c r="E291" s="1910" t="s">
        <v>2071</v>
      </c>
      <c r="F291" s="258" t="s">
        <v>2072</v>
      </c>
      <c r="G291" s="259">
        <v>25</v>
      </c>
      <c r="H291" s="116" t="e">
        <f>J291*#REF!</f>
        <v>#REF!</v>
      </c>
      <c r="I291" s="566"/>
      <c r="J291" s="566" t="e">
        <f>L291*#REF!+1.5</f>
        <v>#REF!</v>
      </c>
      <c r="K291" s="1237">
        <v>11</v>
      </c>
      <c r="L291" s="1237">
        <v>11</v>
      </c>
    </row>
    <row r="292" spans="1:12">
      <c r="A292" s="1234">
        <v>1</v>
      </c>
      <c r="B292" s="1287" t="s">
        <v>8627</v>
      </c>
      <c r="C292" s="256" t="s">
        <v>2073</v>
      </c>
      <c r="D292" s="258" t="s">
        <v>2074</v>
      </c>
      <c r="E292" s="1910" t="s">
        <v>2075</v>
      </c>
      <c r="F292" s="258" t="s">
        <v>2076</v>
      </c>
      <c r="G292" s="259">
        <v>25</v>
      </c>
      <c r="H292" s="116" t="e">
        <f>J292*#REF!</f>
        <v>#REF!</v>
      </c>
      <c r="I292" s="566"/>
      <c r="J292" s="566" t="e">
        <f>L292*#REF!+1.5</f>
        <v>#REF!</v>
      </c>
      <c r="K292" s="1237">
        <v>11</v>
      </c>
      <c r="L292" s="1237">
        <v>11</v>
      </c>
    </row>
    <row r="293" spans="1:12">
      <c r="A293" s="1234">
        <v>1</v>
      </c>
      <c r="B293" s="1287" t="s">
        <v>8627</v>
      </c>
      <c r="C293" s="256" t="s">
        <v>2077</v>
      </c>
      <c r="D293" s="258" t="s">
        <v>2489</v>
      </c>
      <c r="E293" s="1910" t="s">
        <v>2078</v>
      </c>
      <c r="F293" s="258" t="s">
        <v>2491</v>
      </c>
      <c r="G293" s="259">
        <v>25</v>
      </c>
      <c r="H293" s="116" t="e">
        <f>J293*#REF!</f>
        <v>#REF!</v>
      </c>
      <c r="I293" s="566"/>
      <c r="J293" s="566" t="e">
        <f>L293*#REF!+1.5</f>
        <v>#REF!</v>
      </c>
      <c r="K293" s="1237">
        <v>11</v>
      </c>
      <c r="L293" s="1237">
        <v>11</v>
      </c>
    </row>
    <row r="294" spans="1:12">
      <c r="A294" s="1234">
        <v>1</v>
      </c>
      <c r="B294" s="1287" t="s">
        <v>8627</v>
      </c>
      <c r="C294" s="256" t="s">
        <v>2079</v>
      </c>
      <c r="D294" s="258" t="s">
        <v>2080</v>
      </c>
      <c r="E294" s="1910" t="s">
        <v>2081</v>
      </c>
      <c r="F294" s="258" t="s">
        <v>2082</v>
      </c>
      <c r="G294" s="259">
        <v>25</v>
      </c>
      <c r="H294" s="116" t="e">
        <f>J294*#REF!</f>
        <v>#REF!</v>
      </c>
      <c r="I294" s="566"/>
      <c r="J294" s="566" t="e">
        <f>L294*#REF!+1.5</f>
        <v>#REF!</v>
      </c>
      <c r="K294" s="1237">
        <v>11</v>
      </c>
      <c r="L294" s="1237">
        <v>11</v>
      </c>
    </row>
    <row r="295" spans="1:12">
      <c r="A295" s="1234">
        <v>1</v>
      </c>
      <c r="B295" s="1287" t="s">
        <v>8627</v>
      </c>
      <c r="C295" s="256" t="s">
        <v>2083</v>
      </c>
      <c r="D295" s="258" t="s">
        <v>2084</v>
      </c>
      <c r="E295" s="1910" t="s">
        <v>2085</v>
      </c>
      <c r="F295" s="258" t="s">
        <v>2086</v>
      </c>
      <c r="G295" s="259">
        <v>25</v>
      </c>
      <c r="H295" s="116" t="e">
        <f>J295*#REF!</f>
        <v>#REF!</v>
      </c>
      <c r="I295" s="566"/>
      <c r="J295" s="566" t="e">
        <f>L295*#REF!+1.5</f>
        <v>#REF!</v>
      </c>
      <c r="K295" s="1237">
        <v>11</v>
      </c>
      <c r="L295" s="1237">
        <v>11</v>
      </c>
    </row>
    <row r="296" spans="1:12">
      <c r="A296" s="1234">
        <v>1</v>
      </c>
      <c r="B296" s="1287" t="s">
        <v>8627</v>
      </c>
      <c r="C296" s="256" t="s">
        <v>2087</v>
      </c>
      <c r="D296" s="258" t="s">
        <v>2088</v>
      </c>
      <c r="E296" s="1910" t="s">
        <v>2089</v>
      </c>
      <c r="F296" s="258" t="s">
        <v>2090</v>
      </c>
      <c r="G296" s="259">
        <v>25</v>
      </c>
      <c r="H296" s="116" t="e">
        <f>J296*#REF!</f>
        <v>#REF!</v>
      </c>
      <c r="I296" s="566"/>
      <c r="J296" s="566" t="e">
        <f>L296*#REF!+1.5</f>
        <v>#REF!</v>
      </c>
      <c r="K296" s="1237">
        <v>11</v>
      </c>
      <c r="L296" s="1237">
        <v>11</v>
      </c>
    </row>
    <row r="297" spans="1:12">
      <c r="A297" s="1234">
        <v>1</v>
      </c>
      <c r="B297" s="1287" t="s">
        <v>8627</v>
      </c>
      <c r="C297" s="256" t="s">
        <v>2091</v>
      </c>
      <c r="D297" s="258" t="s">
        <v>2092</v>
      </c>
      <c r="E297" s="1910" t="s">
        <v>2093</v>
      </c>
      <c r="F297" s="258" t="s">
        <v>2094</v>
      </c>
      <c r="G297" s="259">
        <v>25</v>
      </c>
      <c r="H297" s="116" t="e">
        <f>J297*#REF!</f>
        <v>#REF!</v>
      </c>
      <c r="I297" s="566"/>
      <c r="J297" s="566" t="e">
        <f>L297*#REF!+1.5</f>
        <v>#REF!</v>
      </c>
      <c r="K297" s="1237">
        <v>11</v>
      </c>
      <c r="L297" s="1237">
        <v>11</v>
      </c>
    </row>
    <row r="298" spans="1:12">
      <c r="A298" s="1234">
        <v>1</v>
      </c>
      <c r="B298" s="1287" t="s">
        <v>8627</v>
      </c>
      <c r="C298" s="256" t="s">
        <v>2095</v>
      </c>
      <c r="D298" s="258" t="s">
        <v>2096</v>
      </c>
      <c r="E298" s="1910" t="s">
        <v>2097</v>
      </c>
      <c r="F298" s="258" t="s">
        <v>2098</v>
      </c>
      <c r="G298" s="259">
        <v>25</v>
      </c>
      <c r="H298" s="116" t="e">
        <f>J298*#REF!</f>
        <v>#REF!</v>
      </c>
      <c r="I298" s="566"/>
      <c r="J298" s="566" t="e">
        <f>L298*#REF!+1.5</f>
        <v>#REF!</v>
      </c>
      <c r="K298" s="1237">
        <v>11</v>
      </c>
      <c r="L298" s="1237">
        <v>11</v>
      </c>
    </row>
    <row r="299" spans="1:12">
      <c r="A299" s="1234">
        <v>1</v>
      </c>
      <c r="B299" s="1287" t="s">
        <v>8627</v>
      </c>
      <c r="C299" s="256" t="s">
        <v>2099</v>
      </c>
      <c r="D299" s="258" t="s">
        <v>2100</v>
      </c>
      <c r="E299" s="1910" t="s">
        <v>2101</v>
      </c>
      <c r="F299" s="258" t="s">
        <v>2102</v>
      </c>
      <c r="G299" s="259">
        <v>25</v>
      </c>
      <c r="H299" s="116" t="e">
        <f>J299*#REF!</f>
        <v>#REF!</v>
      </c>
      <c r="I299" s="566"/>
      <c r="J299" s="566" t="e">
        <f>L299*#REF!+1.5</f>
        <v>#REF!</v>
      </c>
      <c r="K299" s="1237">
        <v>11</v>
      </c>
      <c r="L299" s="1237">
        <v>11</v>
      </c>
    </row>
    <row r="300" spans="1:12" ht="18">
      <c r="A300" s="1234">
        <v>1</v>
      </c>
      <c r="B300" s="1907" t="s">
        <v>9385</v>
      </c>
      <c r="C300" s="1907"/>
      <c r="D300" s="1911" t="s">
        <v>2103</v>
      </c>
      <c r="E300" s="1911" t="s">
        <v>2104</v>
      </c>
      <c r="F300" s="1911" t="s">
        <v>2105</v>
      </c>
      <c r="G300" s="1912"/>
      <c r="H300" s="1913"/>
      <c r="I300" s="1913"/>
      <c r="J300" s="1913"/>
      <c r="L300" s="1237"/>
    </row>
    <row r="301" spans="1:12">
      <c r="A301" s="1234">
        <v>1</v>
      </c>
      <c r="B301" s="1287" t="s">
        <v>8627</v>
      </c>
      <c r="C301" s="256" t="s">
        <v>2106</v>
      </c>
      <c r="D301" s="258" t="s">
        <v>2107</v>
      </c>
      <c r="E301" s="1910" t="s">
        <v>2108</v>
      </c>
      <c r="F301" s="258" t="s">
        <v>2109</v>
      </c>
      <c r="G301" s="259">
        <v>25</v>
      </c>
      <c r="H301" s="116" t="e">
        <f>J301*#REF!</f>
        <v>#REF!</v>
      </c>
      <c r="I301" s="566"/>
      <c r="J301" s="566" t="e">
        <f>L301*#REF!+1.5</f>
        <v>#REF!</v>
      </c>
      <c r="K301" s="1237">
        <v>11</v>
      </c>
      <c r="L301" s="1237">
        <v>11</v>
      </c>
    </row>
    <row r="302" spans="1:12">
      <c r="A302" s="1234">
        <v>1</v>
      </c>
      <c r="B302" s="1287" t="s">
        <v>8627</v>
      </c>
      <c r="C302" s="256" t="s">
        <v>2110</v>
      </c>
      <c r="D302" s="258" t="s">
        <v>2111</v>
      </c>
      <c r="E302" s="1910" t="s">
        <v>2112</v>
      </c>
      <c r="F302" s="258" t="s">
        <v>2113</v>
      </c>
      <c r="G302" s="259">
        <v>25</v>
      </c>
      <c r="H302" s="116" t="e">
        <f>J302*#REF!</f>
        <v>#REF!</v>
      </c>
      <c r="I302" s="566"/>
      <c r="J302" s="566" t="e">
        <f>L302*#REF!+1.5</f>
        <v>#REF!</v>
      </c>
      <c r="K302" s="1237">
        <v>11</v>
      </c>
      <c r="L302" s="1237">
        <v>11</v>
      </c>
    </row>
    <row r="303" spans="1:12">
      <c r="A303" s="1234">
        <v>1</v>
      </c>
      <c r="B303" s="1287" t="s">
        <v>8627</v>
      </c>
      <c r="C303" s="256" t="s">
        <v>2114</v>
      </c>
      <c r="D303" s="258" t="s">
        <v>2115</v>
      </c>
      <c r="E303" s="1910" t="s">
        <v>2116</v>
      </c>
      <c r="F303" s="258" t="s">
        <v>2117</v>
      </c>
      <c r="G303" s="259">
        <v>25</v>
      </c>
      <c r="H303" s="116" t="e">
        <f>J303*#REF!</f>
        <v>#REF!</v>
      </c>
      <c r="I303" s="566"/>
      <c r="J303" s="566" t="e">
        <f>L303*#REF!+1.5</f>
        <v>#REF!</v>
      </c>
      <c r="K303" s="1237">
        <v>11</v>
      </c>
      <c r="L303" s="1237">
        <v>11</v>
      </c>
    </row>
    <row r="304" spans="1:12">
      <c r="A304" s="1234">
        <v>1</v>
      </c>
      <c r="B304" s="1287" t="s">
        <v>8627</v>
      </c>
      <c r="C304" s="256" t="s">
        <v>2118</v>
      </c>
      <c r="D304" s="258" t="s">
        <v>2119</v>
      </c>
      <c r="E304" s="1910" t="s">
        <v>2120</v>
      </c>
      <c r="F304" s="258" t="s">
        <v>2121</v>
      </c>
      <c r="G304" s="259">
        <v>25</v>
      </c>
      <c r="H304" s="116" t="e">
        <f>J304*#REF!</f>
        <v>#REF!</v>
      </c>
      <c r="I304" s="566"/>
      <c r="J304" s="566" t="e">
        <f>L304*#REF!+1.5</f>
        <v>#REF!</v>
      </c>
      <c r="K304" s="1237">
        <v>11</v>
      </c>
      <c r="L304" s="1237">
        <v>11</v>
      </c>
    </row>
    <row r="305" spans="1:12">
      <c r="A305" s="1234">
        <v>1</v>
      </c>
      <c r="B305" s="1287" t="s">
        <v>8627</v>
      </c>
      <c r="C305" s="256" t="s">
        <v>2122</v>
      </c>
      <c r="D305" s="258" t="s">
        <v>2123</v>
      </c>
      <c r="E305" s="1910" t="s">
        <v>2124</v>
      </c>
      <c r="F305" s="258" t="s">
        <v>2125</v>
      </c>
      <c r="G305" s="259">
        <v>25</v>
      </c>
      <c r="H305" s="116" t="e">
        <f>J305*#REF!</f>
        <v>#REF!</v>
      </c>
      <c r="I305" s="566"/>
      <c r="J305" s="566" t="e">
        <f>L305*#REF!+1.5</f>
        <v>#REF!</v>
      </c>
      <c r="K305" s="1237">
        <v>11</v>
      </c>
      <c r="L305" s="1237">
        <v>11</v>
      </c>
    </row>
    <row r="306" spans="1:12">
      <c r="A306" s="1234">
        <v>1</v>
      </c>
      <c r="B306" s="1287" t="s">
        <v>8627</v>
      </c>
      <c r="C306" s="256" t="s">
        <v>2126</v>
      </c>
      <c r="D306" s="258" t="s">
        <v>2127</v>
      </c>
      <c r="E306" s="1910" t="s">
        <v>2128</v>
      </c>
      <c r="F306" s="258" t="s">
        <v>2129</v>
      </c>
      <c r="G306" s="259">
        <v>25</v>
      </c>
      <c r="H306" s="116" t="e">
        <f>J306*#REF!</f>
        <v>#REF!</v>
      </c>
      <c r="I306" s="566"/>
      <c r="J306" s="566" t="e">
        <f>L306*#REF!+1.5</f>
        <v>#REF!</v>
      </c>
      <c r="K306" s="1237">
        <v>11</v>
      </c>
      <c r="L306" s="1237">
        <v>11</v>
      </c>
    </row>
    <row r="307" spans="1:12">
      <c r="A307" s="1234">
        <v>1</v>
      </c>
      <c r="B307" s="1287" t="s">
        <v>8627</v>
      </c>
      <c r="C307" s="256" t="s">
        <v>2130</v>
      </c>
      <c r="D307" s="258" t="s">
        <v>2131</v>
      </c>
      <c r="E307" s="1910" t="s">
        <v>2132</v>
      </c>
      <c r="F307" s="258" t="s">
        <v>2133</v>
      </c>
      <c r="G307" s="259">
        <v>25</v>
      </c>
      <c r="H307" s="116" t="e">
        <f>J307*#REF!</f>
        <v>#REF!</v>
      </c>
      <c r="I307" s="566"/>
      <c r="J307" s="566" t="e">
        <f>L307*#REF!+1.5</f>
        <v>#REF!</v>
      </c>
      <c r="K307" s="1237">
        <v>11</v>
      </c>
      <c r="L307" s="1237">
        <v>11</v>
      </c>
    </row>
    <row r="308" spans="1:12">
      <c r="A308" s="1234">
        <v>1</v>
      </c>
      <c r="B308" s="1287" t="s">
        <v>8627</v>
      </c>
      <c r="C308" s="256" t="s">
        <v>2134</v>
      </c>
      <c r="D308" s="258" t="s">
        <v>2135</v>
      </c>
      <c r="E308" s="1910" t="s">
        <v>2136</v>
      </c>
      <c r="F308" s="258" t="s">
        <v>2137</v>
      </c>
      <c r="G308" s="259">
        <v>25</v>
      </c>
      <c r="H308" s="116" t="e">
        <f>J308*#REF!</f>
        <v>#REF!</v>
      </c>
      <c r="I308" s="566"/>
      <c r="J308" s="566" t="e">
        <f>L308*#REF!+1.5</f>
        <v>#REF!</v>
      </c>
      <c r="K308" s="1237">
        <v>11</v>
      </c>
      <c r="L308" s="1237">
        <v>11</v>
      </c>
    </row>
    <row r="309" spans="1:12">
      <c r="A309" s="1234">
        <v>1</v>
      </c>
      <c r="B309" s="1287" t="s">
        <v>8627</v>
      </c>
      <c r="C309" s="256" t="s">
        <v>2138</v>
      </c>
      <c r="D309" s="258" t="s">
        <v>2139</v>
      </c>
      <c r="E309" s="1910" t="s">
        <v>2140</v>
      </c>
      <c r="F309" s="258" t="s">
        <v>2141</v>
      </c>
      <c r="G309" s="259">
        <v>25</v>
      </c>
      <c r="H309" s="116" t="e">
        <f>J309*#REF!</f>
        <v>#REF!</v>
      </c>
      <c r="I309" s="566"/>
      <c r="J309" s="566" t="e">
        <f>L309*#REF!+1.5</f>
        <v>#REF!</v>
      </c>
      <c r="K309" s="1237">
        <v>11</v>
      </c>
      <c r="L309" s="1237">
        <v>11</v>
      </c>
    </row>
    <row r="310" spans="1:12">
      <c r="A310" s="1234">
        <v>1</v>
      </c>
      <c r="B310" s="1287" t="s">
        <v>8627</v>
      </c>
      <c r="C310" s="256" t="s">
        <v>2142</v>
      </c>
      <c r="D310" s="258" t="s">
        <v>2143</v>
      </c>
      <c r="E310" s="1910" t="s">
        <v>2144</v>
      </c>
      <c r="F310" s="258" t="s">
        <v>2145</v>
      </c>
      <c r="G310" s="259">
        <v>25</v>
      </c>
      <c r="H310" s="116" t="e">
        <f>J310*#REF!</f>
        <v>#REF!</v>
      </c>
      <c r="I310" s="566"/>
      <c r="J310" s="566" t="e">
        <f>L310*#REF!+1.5</f>
        <v>#REF!</v>
      </c>
      <c r="K310" s="1237">
        <v>11</v>
      </c>
      <c r="L310" s="1237">
        <v>11</v>
      </c>
    </row>
    <row r="311" spans="1:12">
      <c r="A311" s="1234">
        <v>1</v>
      </c>
      <c r="B311" s="1287" t="s">
        <v>8627</v>
      </c>
      <c r="C311" s="256" t="s">
        <v>2146</v>
      </c>
      <c r="D311" s="258" t="s">
        <v>2147</v>
      </c>
      <c r="E311" s="1910" t="s">
        <v>2148</v>
      </c>
      <c r="F311" s="258" t="s">
        <v>2147</v>
      </c>
      <c r="G311" s="259">
        <v>25</v>
      </c>
      <c r="H311" s="116" t="e">
        <f>J311*#REF!</f>
        <v>#REF!</v>
      </c>
      <c r="I311" s="566"/>
      <c r="J311" s="566" t="e">
        <f>L311*#REF!+1.5</f>
        <v>#REF!</v>
      </c>
      <c r="K311" s="1237">
        <v>11</v>
      </c>
      <c r="L311" s="1237">
        <v>11</v>
      </c>
    </row>
    <row r="312" spans="1:12">
      <c r="A312" s="1234">
        <v>1</v>
      </c>
      <c r="B312" s="1287" t="s">
        <v>8627</v>
      </c>
      <c r="C312" s="256" t="s">
        <v>2149</v>
      </c>
      <c r="D312" s="258" t="s">
        <v>2150</v>
      </c>
      <c r="E312" s="1910" t="s">
        <v>2151</v>
      </c>
      <c r="F312" s="258" t="s">
        <v>2152</v>
      </c>
      <c r="G312" s="259">
        <v>25</v>
      </c>
      <c r="H312" s="116" t="e">
        <f>J312*#REF!</f>
        <v>#REF!</v>
      </c>
      <c r="I312" s="566"/>
      <c r="J312" s="566" t="e">
        <f>L312*#REF!+1.5</f>
        <v>#REF!</v>
      </c>
      <c r="K312" s="1237">
        <v>11</v>
      </c>
      <c r="L312" s="1237">
        <v>11</v>
      </c>
    </row>
    <row r="313" spans="1:12">
      <c r="A313" s="1234">
        <v>1</v>
      </c>
      <c r="B313" s="1287" t="s">
        <v>8627</v>
      </c>
      <c r="C313" s="256" t="s">
        <v>2153</v>
      </c>
      <c r="D313" s="258" t="s">
        <v>2154</v>
      </c>
      <c r="E313" s="1910" t="s">
        <v>2155</v>
      </c>
      <c r="F313" s="258" t="s">
        <v>2156</v>
      </c>
      <c r="G313" s="259">
        <v>25</v>
      </c>
      <c r="H313" s="116" t="e">
        <f>J313*#REF!</f>
        <v>#REF!</v>
      </c>
      <c r="I313" s="566"/>
      <c r="J313" s="566" t="e">
        <f>L313*#REF!+1.5</f>
        <v>#REF!</v>
      </c>
      <c r="K313" s="1237">
        <v>11</v>
      </c>
      <c r="L313" s="1237">
        <v>11</v>
      </c>
    </row>
    <row r="314" spans="1:12">
      <c r="A314" s="1234">
        <v>1</v>
      </c>
      <c r="B314" s="1287" t="s">
        <v>8627</v>
      </c>
      <c r="C314" s="256" t="s">
        <v>2157</v>
      </c>
      <c r="D314" s="258" t="s">
        <v>8142</v>
      </c>
      <c r="E314" s="1910" t="s">
        <v>2158</v>
      </c>
      <c r="F314" s="258" t="s">
        <v>2159</v>
      </c>
      <c r="G314" s="259">
        <v>25</v>
      </c>
      <c r="H314" s="116" t="e">
        <f>J314*#REF!</f>
        <v>#REF!</v>
      </c>
      <c r="I314" s="566"/>
      <c r="J314" s="566" t="e">
        <f>L314*#REF!+1.5</f>
        <v>#REF!</v>
      </c>
      <c r="K314" s="1237">
        <v>11</v>
      </c>
      <c r="L314" s="1237">
        <v>11</v>
      </c>
    </row>
    <row r="315" spans="1:12">
      <c r="A315" s="1234">
        <v>1</v>
      </c>
      <c r="B315" s="1287" t="s">
        <v>8627</v>
      </c>
      <c r="C315" s="256" t="s">
        <v>2160</v>
      </c>
      <c r="D315" s="258" t="s">
        <v>2161</v>
      </c>
      <c r="E315" s="1910" t="s">
        <v>2162</v>
      </c>
      <c r="F315" s="258" t="s">
        <v>2163</v>
      </c>
      <c r="G315" s="259">
        <v>25</v>
      </c>
      <c r="H315" s="116" t="e">
        <f>J315*#REF!</f>
        <v>#REF!</v>
      </c>
      <c r="I315" s="566"/>
      <c r="J315" s="566" t="e">
        <f>L315*#REF!+1.5</f>
        <v>#REF!</v>
      </c>
      <c r="K315" s="1237">
        <v>11</v>
      </c>
      <c r="L315" s="1237">
        <v>11</v>
      </c>
    </row>
    <row r="316" spans="1:12">
      <c r="A316" s="1234">
        <v>1</v>
      </c>
      <c r="B316" s="1287" t="s">
        <v>8627</v>
      </c>
      <c r="C316" s="256" t="s">
        <v>2164</v>
      </c>
      <c r="D316" s="258" t="s">
        <v>2165</v>
      </c>
      <c r="E316" s="1910" t="s">
        <v>2166</v>
      </c>
      <c r="F316" s="258" t="s">
        <v>2167</v>
      </c>
      <c r="G316" s="259">
        <v>25</v>
      </c>
      <c r="H316" s="116" t="e">
        <f>J316*#REF!</f>
        <v>#REF!</v>
      </c>
      <c r="I316" s="566"/>
      <c r="J316" s="566" t="e">
        <f>L316*#REF!+1.5</f>
        <v>#REF!</v>
      </c>
      <c r="K316" s="1237">
        <v>11</v>
      </c>
      <c r="L316" s="1237">
        <v>11</v>
      </c>
    </row>
    <row r="317" spans="1:12">
      <c r="A317" s="1234">
        <v>1</v>
      </c>
      <c r="B317" s="1287" t="s">
        <v>8627</v>
      </c>
      <c r="C317" s="256" t="s">
        <v>2168</v>
      </c>
      <c r="D317" s="258" t="s">
        <v>2169</v>
      </c>
      <c r="E317" s="1910" t="s">
        <v>2170</v>
      </c>
      <c r="F317" s="258" t="s">
        <v>2171</v>
      </c>
      <c r="G317" s="259">
        <v>25</v>
      </c>
      <c r="H317" s="116" t="e">
        <f>J317*#REF!</f>
        <v>#REF!</v>
      </c>
      <c r="I317" s="566"/>
      <c r="J317" s="566" t="e">
        <f>L317*#REF!+1.5</f>
        <v>#REF!</v>
      </c>
      <c r="K317" s="1237">
        <v>11</v>
      </c>
      <c r="L317" s="1237">
        <v>11</v>
      </c>
    </row>
    <row r="318" spans="1:12">
      <c r="A318" s="1234">
        <v>1</v>
      </c>
      <c r="B318" s="1287" t="s">
        <v>8627</v>
      </c>
      <c r="C318" s="256" t="s">
        <v>2172</v>
      </c>
      <c r="D318" s="258" t="s">
        <v>2173</v>
      </c>
      <c r="E318" s="1910" t="s">
        <v>2174</v>
      </c>
      <c r="F318" s="258" t="s">
        <v>2175</v>
      </c>
      <c r="G318" s="259">
        <v>25</v>
      </c>
      <c r="H318" s="116" t="e">
        <f>J318*#REF!</f>
        <v>#REF!</v>
      </c>
      <c r="I318" s="566"/>
      <c r="J318" s="566" t="e">
        <f>L318*#REF!+1.5</f>
        <v>#REF!</v>
      </c>
      <c r="K318" s="1237">
        <v>11</v>
      </c>
      <c r="L318" s="1237">
        <v>11</v>
      </c>
    </row>
    <row r="319" spans="1:12">
      <c r="A319" s="1234">
        <v>1</v>
      </c>
      <c r="B319" s="1287" t="s">
        <v>8627</v>
      </c>
      <c r="C319" s="256" t="s">
        <v>2176</v>
      </c>
      <c r="D319" s="258" t="s">
        <v>2177</v>
      </c>
      <c r="E319" s="1910" t="s">
        <v>2178</v>
      </c>
      <c r="F319" s="258" t="s">
        <v>2177</v>
      </c>
      <c r="G319" s="259">
        <v>25</v>
      </c>
      <c r="H319" s="116" t="e">
        <f>J319*#REF!</f>
        <v>#REF!</v>
      </c>
      <c r="I319" s="566"/>
      <c r="J319" s="566" t="e">
        <f>L319*#REF!+1.5</f>
        <v>#REF!</v>
      </c>
      <c r="K319" s="1237">
        <v>11</v>
      </c>
      <c r="L319" s="1237">
        <v>11</v>
      </c>
    </row>
    <row r="320" spans="1:12">
      <c r="A320" s="1234">
        <v>1</v>
      </c>
      <c r="B320" s="1287" t="s">
        <v>8627</v>
      </c>
      <c r="C320" s="256" t="s">
        <v>2179</v>
      </c>
      <c r="D320" s="258" t="s">
        <v>2180</v>
      </c>
      <c r="E320" s="1910" t="s">
        <v>2181</v>
      </c>
      <c r="F320" s="258" t="s">
        <v>2182</v>
      </c>
      <c r="G320" s="259">
        <v>25</v>
      </c>
      <c r="H320" s="116" t="e">
        <f>J320*#REF!</f>
        <v>#REF!</v>
      </c>
      <c r="I320" s="566"/>
      <c r="J320" s="566" t="e">
        <f>L320*#REF!+1.5</f>
        <v>#REF!</v>
      </c>
      <c r="K320" s="1237">
        <v>11</v>
      </c>
      <c r="L320" s="1237">
        <v>11</v>
      </c>
    </row>
    <row r="321" spans="1:12">
      <c r="A321" s="1234">
        <v>1</v>
      </c>
      <c r="B321" s="1287" t="s">
        <v>8627</v>
      </c>
      <c r="C321" s="256" t="s">
        <v>2183</v>
      </c>
      <c r="D321" s="258" t="s">
        <v>2184</v>
      </c>
      <c r="E321" s="1910" t="s">
        <v>2185</v>
      </c>
      <c r="F321" s="258" t="s">
        <v>2184</v>
      </c>
      <c r="G321" s="259">
        <v>25</v>
      </c>
      <c r="H321" s="116" t="e">
        <f>J321*#REF!</f>
        <v>#REF!</v>
      </c>
      <c r="I321" s="566"/>
      <c r="J321" s="566" t="e">
        <f>L321*#REF!+1.5</f>
        <v>#REF!</v>
      </c>
      <c r="K321" s="1237">
        <v>11</v>
      </c>
      <c r="L321" s="1237">
        <v>11</v>
      </c>
    </row>
    <row r="322" spans="1:12">
      <c r="A322" s="1234">
        <v>1</v>
      </c>
      <c r="B322" s="1287" t="s">
        <v>8627</v>
      </c>
      <c r="C322" s="256" t="s">
        <v>2186</v>
      </c>
      <c r="D322" s="258" t="s">
        <v>2187</v>
      </c>
      <c r="E322" s="1910" t="s">
        <v>2188</v>
      </c>
      <c r="F322" s="258" t="s">
        <v>2189</v>
      </c>
      <c r="G322" s="259">
        <v>25</v>
      </c>
      <c r="H322" s="116" t="e">
        <f>J322*#REF!</f>
        <v>#REF!</v>
      </c>
      <c r="I322" s="566"/>
      <c r="J322" s="566" t="e">
        <f>L322*#REF!+1.5</f>
        <v>#REF!</v>
      </c>
      <c r="K322" s="1237">
        <v>11</v>
      </c>
      <c r="L322" s="1237">
        <v>11</v>
      </c>
    </row>
    <row r="323" spans="1:12">
      <c r="L323" s="1237"/>
    </row>
    <row r="324" spans="1:12">
      <c r="L324" s="1237"/>
    </row>
    <row r="325" spans="1:12" ht="23.25">
      <c r="A325" s="88" t="s">
        <v>8692</v>
      </c>
      <c r="B325" s="2730" t="s">
        <v>2190</v>
      </c>
      <c r="C325" s="2730"/>
      <c r="D325" s="2730"/>
      <c r="E325" s="2730"/>
      <c r="F325" s="2730"/>
      <c r="G325" s="2730"/>
      <c r="H325" s="2730"/>
      <c r="I325" s="2730"/>
      <c r="J325" s="2730"/>
      <c r="L325" s="1237"/>
    </row>
    <row r="326" spans="1:12" ht="23.25" hidden="1">
      <c r="A326" s="88" t="s">
        <v>8690</v>
      </c>
      <c r="B326" s="2697" t="s">
        <v>4144</v>
      </c>
      <c r="C326" s="2697"/>
      <c r="D326" s="2697"/>
      <c r="E326" s="2697"/>
      <c r="F326" s="2697"/>
      <c r="G326" s="2697"/>
      <c r="H326" s="2697"/>
      <c r="I326" s="2697"/>
      <c r="J326" s="2697"/>
      <c r="L326" s="1237"/>
    </row>
    <row r="327" spans="1:12" ht="23.25" hidden="1">
      <c r="A327" s="88" t="s">
        <v>8690</v>
      </c>
      <c r="B327" s="2697" t="s">
        <v>4145</v>
      </c>
      <c r="C327" s="2697"/>
      <c r="D327" s="2697"/>
      <c r="E327" s="2697"/>
      <c r="F327" s="2697"/>
      <c r="G327" s="2697"/>
      <c r="H327" s="2697"/>
      <c r="I327" s="2697"/>
      <c r="J327" s="2697"/>
      <c r="L327" s="1237"/>
    </row>
    <row r="328" spans="1:12">
      <c r="A328" s="1234">
        <v>1</v>
      </c>
      <c r="B328" s="1287" t="s">
        <v>8627</v>
      </c>
      <c r="C328" s="256" t="s">
        <v>4146</v>
      </c>
      <c r="D328" s="258" t="s">
        <v>4147</v>
      </c>
      <c r="E328" s="1910" t="s">
        <v>4147</v>
      </c>
      <c r="F328" s="258" t="s">
        <v>4147</v>
      </c>
      <c r="G328" s="259">
        <v>25</v>
      </c>
      <c r="H328" s="116" t="e">
        <f>J328*#REF!</f>
        <v>#REF!</v>
      </c>
      <c r="I328" s="566"/>
      <c r="J328" s="566" t="e">
        <f>L328*#REF!+1.5</f>
        <v>#REF!</v>
      </c>
      <c r="K328" s="1237">
        <v>11</v>
      </c>
      <c r="L328" s="1237">
        <v>11</v>
      </c>
    </row>
    <row r="329" spans="1:12" hidden="1">
      <c r="A329" s="1234">
        <v>0</v>
      </c>
      <c r="B329" s="1914" t="s">
        <v>8627</v>
      </c>
      <c r="C329" s="1915"/>
      <c r="D329" s="258" t="s">
        <v>4148</v>
      </c>
      <c r="E329" s="1910" t="s">
        <v>4148</v>
      </c>
      <c r="F329" s="258" t="s">
        <v>4148</v>
      </c>
      <c r="G329" s="259">
        <v>25</v>
      </c>
      <c r="H329" s="116" t="e">
        <f>J329*#REF!</f>
        <v>#REF!</v>
      </c>
      <c r="I329" s="566"/>
      <c r="J329" s="566" t="e">
        <f>L329*#REF!+2</f>
        <v>#REF!</v>
      </c>
      <c r="K329" s="1237">
        <v>11</v>
      </c>
      <c r="L329" s="1237">
        <v>11</v>
      </c>
    </row>
    <row r="330" spans="1:12">
      <c r="A330" s="1234">
        <v>1</v>
      </c>
      <c r="B330" s="1287" t="s">
        <v>8627</v>
      </c>
      <c r="C330" s="256" t="s">
        <v>4149</v>
      </c>
      <c r="D330" s="258" t="s">
        <v>8127</v>
      </c>
      <c r="E330" s="1910" t="s">
        <v>8127</v>
      </c>
      <c r="F330" s="258" t="s">
        <v>8127</v>
      </c>
      <c r="G330" s="259">
        <v>25</v>
      </c>
      <c r="H330" s="116" t="e">
        <f>J330*#REF!</f>
        <v>#REF!</v>
      </c>
      <c r="I330" s="566"/>
      <c r="J330" s="566" t="e">
        <f>L330*#REF!+1.5</f>
        <v>#REF!</v>
      </c>
      <c r="K330" s="1237">
        <v>11</v>
      </c>
      <c r="L330" s="1237">
        <v>11</v>
      </c>
    </row>
    <row r="331" spans="1:12" hidden="1">
      <c r="A331" s="1234">
        <v>0</v>
      </c>
      <c r="B331" s="1914" t="s">
        <v>8627</v>
      </c>
      <c r="C331" s="1915"/>
      <c r="D331" s="258" t="s">
        <v>4150</v>
      </c>
      <c r="E331" s="1910" t="s">
        <v>4150</v>
      </c>
      <c r="F331" s="258" t="s">
        <v>4150</v>
      </c>
      <c r="G331" s="259">
        <v>25</v>
      </c>
      <c r="H331" s="116" t="e">
        <f>J331*#REF!</f>
        <v>#REF!</v>
      </c>
      <c r="I331" s="566"/>
      <c r="J331" s="566" t="e">
        <f>L331*#REF!+2</f>
        <v>#REF!</v>
      </c>
      <c r="K331" s="1237">
        <v>11</v>
      </c>
      <c r="L331" s="1237">
        <v>11</v>
      </c>
    </row>
    <row r="332" spans="1:12">
      <c r="A332" s="1234">
        <v>1</v>
      </c>
      <c r="B332" s="1287" t="s">
        <v>8627</v>
      </c>
      <c r="C332" s="256" t="s">
        <v>4151</v>
      </c>
      <c r="D332" s="258" t="s">
        <v>8129</v>
      </c>
      <c r="E332" s="1910" t="s">
        <v>8129</v>
      </c>
      <c r="F332" s="258" t="s">
        <v>8129</v>
      </c>
      <c r="G332" s="259">
        <v>25</v>
      </c>
      <c r="H332" s="116" t="e">
        <f>J332*#REF!</f>
        <v>#REF!</v>
      </c>
      <c r="I332" s="566"/>
      <c r="J332" s="566" t="e">
        <f>L332*#REF!+1.5</f>
        <v>#REF!</v>
      </c>
      <c r="K332" s="1237">
        <v>11</v>
      </c>
      <c r="L332" s="1237">
        <v>11</v>
      </c>
    </row>
    <row r="333" spans="1:12">
      <c r="A333" s="1234">
        <v>1</v>
      </c>
      <c r="B333" s="1287" t="s">
        <v>8627</v>
      </c>
      <c r="C333" s="256" t="s">
        <v>4152</v>
      </c>
      <c r="D333" s="258" t="s">
        <v>4153</v>
      </c>
      <c r="E333" s="1910" t="s">
        <v>4153</v>
      </c>
      <c r="F333" s="258" t="s">
        <v>4153</v>
      </c>
      <c r="G333" s="259">
        <v>25</v>
      </c>
      <c r="H333" s="116" t="e">
        <f>J333*#REF!</f>
        <v>#REF!</v>
      </c>
      <c r="I333" s="566"/>
      <c r="J333" s="566" t="e">
        <f>L333*#REF!+1.5</f>
        <v>#REF!</v>
      </c>
      <c r="K333" s="1237">
        <v>11</v>
      </c>
      <c r="L333" s="1237">
        <v>11</v>
      </c>
    </row>
    <row r="334" spans="1:12">
      <c r="A334" s="1234">
        <v>1</v>
      </c>
      <c r="B334" s="1287" t="s">
        <v>8627</v>
      </c>
      <c r="C334" s="256" t="s">
        <v>4154</v>
      </c>
      <c r="D334" s="258" t="s">
        <v>4155</v>
      </c>
      <c r="E334" s="1910" t="s">
        <v>4155</v>
      </c>
      <c r="F334" s="258" t="s">
        <v>4155</v>
      </c>
      <c r="G334" s="259">
        <v>25</v>
      </c>
      <c r="H334" s="116" t="e">
        <f>J334*#REF!</f>
        <v>#REF!</v>
      </c>
      <c r="I334" s="566"/>
      <c r="J334" s="566" t="e">
        <f>L334*#REF!+1.5</f>
        <v>#REF!</v>
      </c>
      <c r="K334" s="1237">
        <v>11</v>
      </c>
      <c r="L334" s="1237">
        <v>11</v>
      </c>
    </row>
    <row r="335" spans="1:12">
      <c r="A335" s="1234">
        <v>1</v>
      </c>
      <c r="B335" s="1287" t="s">
        <v>8627</v>
      </c>
      <c r="C335" s="256" t="s">
        <v>4156</v>
      </c>
      <c r="D335" s="258" t="s">
        <v>4157</v>
      </c>
      <c r="E335" s="1910" t="s">
        <v>4157</v>
      </c>
      <c r="F335" s="258" t="s">
        <v>4157</v>
      </c>
      <c r="G335" s="259">
        <v>25</v>
      </c>
      <c r="H335" s="116" t="e">
        <f>J335*#REF!</f>
        <v>#REF!</v>
      </c>
      <c r="I335" s="566"/>
      <c r="J335" s="566" t="e">
        <f>L335*#REF!+1.5</f>
        <v>#REF!</v>
      </c>
      <c r="K335" s="1237">
        <v>11</v>
      </c>
      <c r="L335" s="1237">
        <v>11</v>
      </c>
    </row>
    <row r="336" spans="1:12">
      <c r="A336" s="1234">
        <v>1</v>
      </c>
      <c r="B336" s="1287" t="s">
        <v>8627</v>
      </c>
      <c r="C336" s="256" t="s">
        <v>4158</v>
      </c>
      <c r="D336" s="258" t="s">
        <v>4159</v>
      </c>
      <c r="E336" s="1910" t="s">
        <v>4159</v>
      </c>
      <c r="F336" s="258" t="s">
        <v>4159</v>
      </c>
      <c r="G336" s="259">
        <v>25</v>
      </c>
      <c r="H336" s="116" t="e">
        <f>J336*#REF!</f>
        <v>#REF!</v>
      </c>
      <c r="I336" s="566"/>
      <c r="J336" s="566" t="e">
        <f>L336*#REF!+1.5</f>
        <v>#REF!</v>
      </c>
      <c r="K336" s="1237">
        <v>11</v>
      </c>
      <c r="L336" s="1237">
        <v>11</v>
      </c>
    </row>
    <row r="337" spans="1:12">
      <c r="A337" s="1234">
        <v>1</v>
      </c>
      <c r="B337" s="1287" t="s">
        <v>8627</v>
      </c>
      <c r="C337" s="256" t="s">
        <v>4160</v>
      </c>
      <c r="D337" s="258" t="s">
        <v>4161</v>
      </c>
      <c r="E337" s="1910" t="s">
        <v>4161</v>
      </c>
      <c r="F337" s="258" t="s">
        <v>4161</v>
      </c>
      <c r="G337" s="259">
        <v>25</v>
      </c>
      <c r="H337" s="116" t="e">
        <f>J337*#REF!</f>
        <v>#REF!</v>
      </c>
      <c r="I337" s="566"/>
      <c r="J337" s="566" t="e">
        <f>L337*#REF!+1.5</f>
        <v>#REF!</v>
      </c>
      <c r="K337" s="1237">
        <v>11</v>
      </c>
      <c r="L337" s="1237">
        <v>11</v>
      </c>
    </row>
    <row r="338" spans="1:12" hidden="1">
      <c r="A338" s="1234">
        <v>0</v>
      </c>
      <c r="B338" s="1914" t="s">
        <v>8627</v>
      </c>
      <c r="C338" s="1915"/>
      <c r="D338" s="258" t="s">
        <v>4162</v>
      </c>
      <c r="E338" s="1910" t="s">
        <v>4162</v>
      </c>
      <c r="F338" s="258" t="s">
        <v>4162</v>
      </c>
      <c r="G338" s="259">
        <v>25</v>
      </c>
      <c r="H338" s="116" t="e">
        <f>J338*#REF!</f>
        <v>#REF!</v>
      </c>
      <c r="I338" s="566"/>
      <c r="J338" s="566" t="e">
        <f>L338*#REF!+2</f>
        <v>#REF!</v>
      </c>
      <c r="K338" s="1237">
        <v>11</v>
      </c>
      <c r="L338" s="1237">
        <v>11</v>
      </c>
    </row>
    <row r="339" spans="1:12">
      <c r="A339" s="1234">
        <v>1</v>
      </c>
      <c r="B339" s="1287" t="s">
        <v>8627</v>
      </c>
      <c r="C339" s="256" t="s">
        <v>4163</v>
      </c>
      <c r="D339" s="258" t="s">
        <v>4164</v>
      </c>
      <c r="E339" s="1910" t="s">
        <v>4164</v>
      </c>
      <c r="F339" s="258" t="s">
        <v>4164</v>
      </c>
      <c r="G339" s="259">
        <v>25</v>
      </c>
      <c r="H339" s="116" t="e">
        <f>J339*#REF!</f>
        <v>#REF!</v>
      </c>
      <c r="I339" s="566"/>
      <c r="J339" s="566" t="e">
        <f>L339*#REF!+1.5</f>
        <v>#REF!</v>
      </c>
      <c r="K339" s="1237">
        <v>11</v>
      </c>
      <c r="L339" s="1237">
        <v>11</v>
      </c>
    </row>
    <row r="340" spans="1:12">
      <c r="A340" s="1234">
        <v>1</v>
      </c>
      <c r="B340" s="1287" t="s">
        <v>8627</v>
      </c>
      <c r="C340" s="256" t="s">
        <v>4165</v>
      </c>
      <c r="D340" s="258" t="s">
        <v>4166</v>
      </c>
      <c r="E340" s="1910" t="s">
        <v>4166</v>
      </c>
      <c r="F340" s="258" t="s">
        <v>4166</v>
      </c>
      <c r="G340" s="259">
        <v>25</v>
      </c>
      <c r="H340" s="116" t="e">
        <f>J340*#REF!</f>
        <v>#REF!</v>
      </c>
      <c r="I340" s="566"/>
      <c r="J340" s="566" t="e">
        <f>L340*#REF!+1.5</f>
        <v>#REF!</v>
      </c>
      <c r="K340" s="1237">
        <v>11</v>
      </c>
      <c r="L340" s="1237">
        <v>11</v>
      </c>
    </row>
    <row r="341" spans="1:12">
      <c r="A341" s="1234">
        <v>1</v>
      </c>
      <c r="B341" s="1287" t="s">
        <v>8627</v>
      </c>
      <c r="C341" s="256" t="s">
        <v>4167</v>
      </c>
      <c r="D341" s="258" t="s">
        <v>4168</v>
      </c>
      <c r="E341" s="1910" t="s">
        <v>4168</v>
      </c>
      <c r="F341" s="258" t="s">
        <v>4168</v>
      </c>
      <c r="G341" s="259">
        <v>25</v>
      </c>
      <c r="H341" s="116" t="e">
        <f>J341*#REF!</f>
        <v>#REF!</v>
      </c>
      <c r="I341" s="566"/>
      <c r="J341" s="566" t="e">
        <f>L341*#REF!+1.5</f>
        <v>#REF!</v>
      </c>
      <c r="K341" s="1237">
        <v>11</v>
      </c>
      <c r="L341" s="1237">
        <v>11</v>
      </c>
    </row>
    <row r="342" spans="1:12" hidden="1">
      <c r="A342" s="1234">
        <v>0</v>
      </c>
      <c r="B342" s="1914" t="s">
        <v>8627</v>
      </c>
      <c r="C342" s="1915"/>
      <c r="D342" s="258" t="s">
        <v>4169</v>
      </c>
      <c r="E342" s="1910" t="s">
        <v>4169</v>
      </c>
      <c r="F342" s="258" t="s">
        <v>4169</v>
      </c>
      <c r="G342" s="259">
        <v>25</v>
      </c>
      <c r="H342" s="116" t="e">
        <f>J342*#REF!</f>
        <v>#REF!</v>
      </c>
      <c r="I342" s="566"/>
      <c r="J342" s="566" t="e">
        <f>L342*#REF!+2</f>
        <v>#REF!</v>
      </c>
      <c r="K342" s="1237">
        <v>11</v>
      </c>
      <c r="L342" s="1237">
        <v>11</v>
      </c>
    </row>
    <row r="343" spans="1:12" hidden="1">
      <c r="A343" s="1234">
        <v>0</v>
      </c>
      <c r="B343" s="1914" t="s">
        <v>8627</v>
      </c>
      <c r="C343" s="1915"/>
      <c r="D343" s="258" t="s">
        <v>4170</v>
      </c>
      <c r="E343" s="1910" t="s">
        <v>4170</v>
      </c>
      <c r="F343" s="258" t="s">
        <v>4170</v>
      </c>
      <c r="G343" s="259">
        <v>25</v>
      </c>
      <c r="H343" s="116" t="e">
        <f>J343*#REF!</f>
        <v>#REF!</v>
      </c>
      <c r="I343" s="566"/>
      <c r="J343" s="566" t="e">
        <f>L343*#REF!+2</f>
        <v>#REF!</v>
      </c>
      <c r="K343" s="1237">
        <v>11</v>
      </c>
      <c r="L343" s="1237">
        <v>11</v>
      </c>
    </row>
    <row r="344" spans="1:12">
      <c r="A344" s="1234">
        <v>1</v>
      </c>
      <c r="B344" s="1287" t="s">
        <v>8627</v>
      </c>
      <c r="C344" s="256" t="s">
        <v>4171</v>
      </c>
      <c r="D344" s="258" t="s">
        <v>4172</v>
      </c>
      <c r="E344" s="1910" t="s">
        <v>4172</v>
      </c>
      <c r="F344" s="258" t="s">
        <v>4172</v>
      </c>
      <c r="G344" s="259">
        <v>25</v>
      </c>
      <c r="H344" s="116" t="e">
        <f>J344*#REF!</f>
        <v>#REF!</v>
      </c>
      <c r="I344" s="566"/>
      <c r="J344" s="566" t="e">
        <f>L344*#REF!+1.5</f>
        <v>#REF!</v>
      </c>
      <c r="K344" s="1237">
        <v>11</v>
      </c>
      <c r="L344" s="1237">
        <v>11</v>
      </c>
    </row>
    <row r="345" spans="1:12" hidden="1">
      <c r="A345" s="1234">
        <v>0</v>
      </c>
      <c r="B345" s="1914" t="s">
        <v>8627</v>
      </c>
      <c r="C345" s="1915"/>
      <c r="D345" s="258" t="s">
        <v>4173</v>
      </c>
      <c r="E345" s="1910" t="s">
        <v>4173</v>
      </c>
      <c r="F345" s="258" t="s">
        <v>4173</v>
      </c>
      <c r="G345" s="259">
        <v>25</v>
      </c>
      <c r="H345" s="116" t="e">
        <f>J345*#REF!</f>
        <v>#REF!</v>
      </c>
      <c r="I345" s="566"/>
      <c r="J345" s="566" t="e">
        <f>L345*#REF!+2</f>
        <v>#REF!</v>
      </c>
      <c r="K345" s="1237">
        <v>11</v>
      </c>
      <c r="L345" s="1237">
        <v>11</v>
      </c>
    </row>
    <row r="346" spans="1:12">
      <c r="A346" s="1234">
        <v>1</v>
      </c>
      <c r="B346" s="1287" t="s">
        <v>8627</v>
      </c>
      <c r="C346" s="256" t="s">
        <v>4174</v>
      </c>
      <c r="D346" s="258" t="s">
        <v>4175</v>
      </c>
      <c r="E346" s="1910" t="s">
        <v>4175</v>
      </c>
      <c r="F346" s="258" t="s">
        <v>4175</v>
      </c>
      <c r="G346" s="259">
        <v>25</v>
      </c>
      <c r="H346" s="116" t="e">
        <f>J346*#REF!</f>
        <v>#REF!</v>
      </c>
      <c r="I346" s="566"/>
      <c r="J346" s="566" t="e">
        <f>L346*#REF!+1.5</f>
        <v>#REF!</v>
      </c>
      <c r="K346" s="1237">
        <v>11</v>
      </c>
      <c r="L346" s="1237">
        <v>11</v>
      </c>
    </row>
    <row r="347" spans="1:12">
      <c r="A347" s="1234">
        <v>1</v>
      </c>
      <c r="B347" s="1287" t="s">
        <v>8627</v>
      </c>
      <c r="C347" s="256" t="s">
        <v>4176</v>
      </c>
      <c r="D347" s="258" t="s">
        <v>4177</v>
      </c>
      <c r="E347" s="1910" t="s">
        <v>4177</v>
      </c>
      <c r="F347" s="258" t="s">
        <v>4177</v>
      </c>
      <c r="G347" s="259">
        <v>25</v>
      </c>
      <c r="H347" s="116" t="e">
        <f>J347*#REF!</f>
        <v>#REF!</v>
      </c>
      <c r="I347" s="566"/>
      <c r="J347" s="566" t="e">
        <f>L347*#REF!+1.5</f>
        <v>#REF!</v>
      </c>
      <c r="K347" s="1237">
        <v>11</v>
      </c>
      <c r="L347" s="1237">
        <v>11</v>
      </c>
    </row>
    <row r="348" spans="1:12" hidden="1">
      <c r="A348" s="1234">
        <v>0</v>
      </c>
      <c r="B348" s="1914" t="s">
        <v>8627</v>
      </c>
      <c r="C348" s="1915"/>
      <c r="D348" s="258" t="s">
        <v>4178</v>
      </c>
      <c r="E348" s="1910" t="s">
        <v>4178</v>
      </c>
      <c r="F348" s="258" t="s">
        <v>4178</v>
      </c>
      <c r="G348" s="259">
        <v>25</v>
      </c>
      <c r="H348" s="116" t="e">
        <f>J348*#REF!</f>
        <v>#REF!</v>
      </c>
      <c r="I348" s="566"/>
      <c r="J348" s="566" t="e">
        <f>L348*#REF!+2</f>
        <v>#REF!</v>
      </c>
      <c r="K348" s="1237">
        <v>11</v>
      </c>
      <c r="L348" s="1237">
        <v>11</v>
      </c>
    </row>
    <row r="349" spans="1:12" hidden="1">
      <c r="A349" s="1234">
        <v>0</v>
      </c>
      <c r="B349" s="1914" t="s">
        <v>8627</v>
      </c>
      <c r="C349" s="1915"/>
      <c r="D349" s="258" t="s">
        <v>4179</v>
      </c>
      <c r="E349" s="1910" t="s">
        <v>4179</v>
      </c>
      <c r="F349" s="258" t="s">
        <v>4179</v>
      </c>
      <c r="G349" s="259">
        <v>25</v>
      </c>
      <c r="H349" s="116" t="e">
        <f>J349*#REF!</f>
        <v>#REF!</v>
      </c>
      <c r="I349" s="566"/>
      <c r="J349" s="566" t="e">
        <f>L349*#REF!+2</f>
        <v>#REF!</v>
      </c>
      <c r="K349" s="1237">
        <v>11</v>
      </c>
      <c r="L349" s="1237">
        <v>11</v>
      </c>
    </row>
    <row r="350" spans="1:12">
      <c r="L350" s="1237"/>
    </row>
    <row r="351" spans="1:12">
      <c r="L351" s="1237"/>
    </row>
    <row r="352" spans="1:12" ht="23.25">
      <c r="A352" s="88" t="s">
        <v>8692</v>
      </c>
      <c r="B352" s="2730" t="s">
        <v>4180</v>
      </c>
      <c r="C352" s="2730"/>
      <c r="D352" s="2730"/>
      <c r="E352" s="2730"/>
      <c r="F352" s="2730"/>
      <c r="G352" s="2730"/>
      <c r="H352" s="2730"/>
      <c r="I352" s="2730"/>
      <c r="J352" s="2730"/>
      <c r="L352" s="1237"/>
    </row>
    <row r="353" spans="1:12" ht="23.25" hidden="1">
      <c r="A353" s="88" t="s">
        <v>8690</v>
      </c>
      <c r="B353" s="2697" t="s">
        <v>4181</v>
      </c>
      <c r="C353" s="2697"/>
      <c r="D353" s="2697"/>
      <c r="E353" s="2697"/>
      <c r="F353" s="2697"/>
      <c r="G353" s="2697"/>
      <c r="H353" s="2697"/>
      <c r="I353" s="2697"/>
      <c r="J353" s="2697"/>
      <c r="L353" s="1237"/>
    </row>
    <row r="354" spans="1:12" ht="23.25" hidden="1">
      <c r="A354" s="88" t="s">
        <v>8690</v>
      </c>
      <c r="B354" s="2697" t="s">
        <v>4182</v>
      </c>
      <c r="C354" s="2697"/>
      <c r="D354" s="2697"/>
      <c r="E354" s="2697"/>
      <c r="F354" s="2697"/>
      <c r="G354" s="2697"/>
      <c r="H354" s="2697"/>
      <c r="I354" s="2697"/>
      <c r="J354" s="2697"/>
      <c r="L354" s="1237"/>
    </row>
    <row r="355" spans="1:12">
      <c r="A355" s="1234">
        <v>1</v>
      </c>
      <c r="B355" s="1287" t="s">
        <v>8627</v>
      </c>
      <c r="C355" s="256" t="s">
        <v>4183</v>
      </c>
      <c r="D355" s="258" t="s">
        <v>4184</v>
      </c>
      <c r="E355" s="1910" t="s">
        <v>9663</v>
      </c>
      <c r="F355" s="258" t="s">
        <v>4184</v>
      </c>
      <c r="G355" s="259">
        <v>25</v>
      </c>
      <c r="H355" s="116" t="e">
        <f>J355*#REF!</f>
        <v>#REF!</v>
      </c>
      <c r="I355" s="566"/>
      <c r="J355" s="566" t="e">
        <f>L355*#REF!+1.5</f>
        <v>#REF!</v>
      </c>
      <c r="K355" s="1237">
        <v>11</v>
      </c>
      <c r="L355" s="1237">
        <v>11</v>
      </c>
    </row>
    <row r="356" spans="1:12">
      <c r="A356" s="1234">
        <v>1</v>
      </c>
      <c r="B356" s="1287" t="s">
        <v>8627</v>
      </c>
      <c r="C356" s="256" t="s">
        <v>4185</v>
      </c>
      <c r="D356" s="258" t="s">
        <v>4186</v>
      </c>
      <c r="E356" s="1910" t="s">
        <v>4187</v>
      </c>
      <c r="F356" s="258" t="s">
        <v>4188</v>
      </c>
      <c r="G356" s="259">
        <v>25</v>
      </c>
      <c r="H356" s="116" t="e">
        <f>J356*#REF!</f>
        <v>#REF!</v>
      </c>
      <c r="I356" s="566"/>
      <c r="J356" s="566" t="e">
        <f>L356*#REF!+1.5</f>
        <v>#REF!</v>
      </c>
      <c r="K356" s="1237">
        <v>11</v>
      </c>
      <c r="L356" s="1237">
        <v>11</v>
      </c>
    </row>
    <row r="357" spans="1:12">
      <c r="A357" s="1234">
        <v>1</v>
      </c>
      <c r="B357" s="1287" t="s">
        <v>8627</v>
      </c>
      <c r="C357" s="256" t="s">
        <v>4189</v>
      </c>
      <c r="D357" s="258" t="s">
        <v>4190</v>
      </c>
      <c r="E357" s="1910" t="s">
        <v>4191</v>
      </c>
      <c r="F357" s="258" t="s">
        <v>4192</v>
      </c>
      <c r="G357" s="259">
        <v>25</v>
      </c>
      <c r="H357" s="116" t="e">
        <f>J357*#REF!</f>
        <v>#REF!</v>
      </c>
      <c r="I357" s="566"/>
      <c r="J357" s="566" t="e">
        <f>L357*#REF!+1.5</f>
        <v>#REF!</v>
      </c>
      <c r="K357" s="1237">
        <v>11</v>
      </c>
      <c r="L357" s="1237">
        <v>11</v>
      </c>
    </row>
    <row r="358" spans="1:12">
      <c r="A358" s="1234">
        <v>1</v>
      </c>
      <c r="B358" s="1287" t="s">
        <v>8627</v>
      </c>
      <c r="C358" s="256" t="s">
        <v>4193</v>
      </c>
      <c r="D358" s="258" t="s">
        <v>4194</v>
      </c>
      <c r="E358" s="1910" t="s">
        <v>4195</v>
      </c>
      <c r="F358" s="258" t="s">
        <v>4196</v>
      </c>
      <c r="G358" s="259">
        <v>25</v>
      </c>
      <c r="H358" s="116" t="e">
        <f>J358*#REF!</f>
        <v>#REF!</v>
      </c>
      <c r="I358" s="566"/>
      <c r="J358" s="566" t="e">
        <f>L358*#REF!+1.5</f>
        <v>#REF!</v>
      </c>
      <c r="K358" s="1237">
        <v>11</v>
      </c>
      <c r="L358" s="1237">
        <v>11</v>
      </c>
    </row>
    <row r="359" spans="1:12">
      <c r="A359" s="1234">
        <v>1</v>
      </c>
      <c r="B359" s="1287" t="s">
        <v>8627</v>
      </c>
      <c r="C359" s="256" t="s">
        <v>4197</v>
      </c>
      <c r="D359" s="258" t="s">
        <v>4198</v>
      </c>
      <c r="E359" s="1910" t="s">
        <v>4199</v>
      </c>
      <c r="F359" s="258" t="s">
        <v>4200</v>
      </c>
      <c r="G359" s="259">
        <v>25</v>
      </c>
      <c r="H359" s="116" t="e">
        <f>J359*#REF!</f>
        <v>#REF!</v>
      </c>
      <c r="I359" s="566"/>
      <c r="J359" s="566" t="e">
        <f>L359*#REF!+1.5</f>
        <v>#REF!</v>
      </c>
      <c r="K359" s="1237">
        <v>11</v>
      </c>
      <c r="L359" s="1237">
        <v>11</v>
      </c>
    </row>
    <row r="360" spans="1:12">
      <c r="A360" s="1234">
        <v>1</v>
      </c>
      <c r="B360" s="1287" t="s">
        <v>8627</v>
      </c>
      <c r="C360" s="256" t="s">
        <v>4201</v>
      </c>
      <c r="D360" s="258" t="s">
        <v>4202</v>
      </c>
      <c r="E360" s="1910" t="s">
        <v>4203</v>
      </c>
      <c r="F360" s="258" t="s">
        <v>4204</v>
      </c>
      <c r="G360" s="259">
        <v>25</v>
      </c>
      <c r="H360" s="116" t="e">
        <f>J360*#REF!</f>
        <v>#REF!</v>
      </c>
      <c r="I360" s="566"/>
      <c r="J360" s="566" t="e">
        <f>L360*#REF!+1.5</f>
        <v>#REF!</v>
      </c>
      <c r="K360" s="1237">
        <v>11</v>
      </c>
      <c r="L360" s="1237">
        <v>11</v>
      </c>
    </row>
    <row r="361" spans="1:12">
      <c r="A361" s="1234">
        <v>1</v>
      </c>
      <c r="B361" s="1287" t="s">
        <v>8627</v>
      </c>
      <c r="C361" s="256" t="s">
        <v>4205</v>
      </c>
      <c r="D361" s="258" t="s">
        <v>4206</v>
      </c>
      <c r="E361" s="1910" t="s">
        <v>4207</v>
      </c>
      <c r="F361" s="258" t="s">
        <v>4208</v>
      </c>
      <c r="G361" s="259">
        <v>25</v>
      </c>
      <c r="H361" s="116" t="e">
        <f>J361*#REF!</f>
        <v>#REF!</v>
      </c>
      <c r="I361" s="566"/>
      <c r="J361" s="566" t="e">
        <f>L361*#REF!+1.5</f>
        <v>#REF!</v>
      </c>
      <c r="K361" s="1237">
        <v>11</v>
      </c>
      <c r="L361" s="1237">
        <v>11</v>
      </c>
    </row>
    <row r="362" spans="1:12">
      <c r="A362" s="1234">
        <v>1</v>
      </c>
      <c r="B362" s="1287" t="s">
        <v>8627</v>
      </c>
      <c r="C362" s="256" t="s">
        <v>4209</v>
      </c>
      <c r="D362" s="258" t="s">
        <v>4210</v>
      </c>
      <c r="E362" s="1910" t="s">
        <v>4211</v>
      </c>
      <c r="F362" s="258" t="s">
        <v>4212</v>
      </c>
      <c r="G362" s="259">
        <v>25</v>
      </c>
      <c r="H362" s="116" t="e">
        <f>J362*#REF!</f>
        <v>#REF!</v>
      </c>
      <c r="I362" s="566"/>
      <c r="J362" s="566" t="e">
        <f>L362*#REF!+1.5</f>
        <v>#REF!</v>
      </c>
      <c r="K362" s="1237">
        <v>11</v>
      </c>
      <c r="L362" s="1237">
        <v>11</v>
      </c>
    </row>
    <row r="363" spans="1:12" hidden="1">
      <c r="A363" s="1234">
        <v>0</v>
      </c>
      <c r="B363" s="1914" t="s">
        <v>8627</v>
      </c>
      <c r="C363" s="1915"/>
      <c r="D363" s="258" t="s">
        <v>4213</v>
      </c>
      <c r="E363" s="1910" t="s">
        <v>4214</v>
      </c>
      <c r="F363" s="258" t="s">
        <v>4215</v>
      </c>
      <c r="G363" s="259">
        <v>25</v>
      </c>
      <c r="H363" s="116" t="e">
        <f>J363*#REF!</f>
        <v>#REF!</v>
      </c>
      <c r="I363" s="566"/>
      <c r="J363" s="566" t="e">
        <f>L363*#REF!+2</f>
        <v>#REF!</v>
      </c>
      <c r="K363" s="1237">
        <v>11</v>
      </c>
      <c r="L363" s="1237">
        <v>11</v>
      </c>
    </row>
    <row r="364" spans="1:12" hidden="1">
      <c r="A364" s="1234">
        <v>0</v>
      </c>
      <c r="B364" s="1914" t="s">
        <v>8627</v>
      </c>
      <c r="C364" s="1915"/>
      <c r="D364" s="258" t="s">
        <v>4216</v>
      </c>
      <c r="E364" s="1910" t="s">
        <v>4217</v>
      </c>
      <c r="F364" s="258" t="s">
        <v>4218</v>
      </c>
      <c r="G364" s="259">
        <v>25</v>
      </c>
      <c r="H364" s="116" t="e">
        <f>J364*#REF!</f>
        <v>#REF!</v>
      </c>
      <c r="I364" s="566"/>
      <c r="J364" s="566" t="e">
        <f>L364*#REF!+2</f>
        <v>#REF!</v>
      </c>
      <c r="K364" s="1237">
        <v>11</v>
      </c>
      <c r="L364" s="1237">
        <v>11</v>
      </c>
    </row>
    <row r="365" spans="1:12">
      <c r="L365" s="1237"/>
    </row>
    <row r="366" spans="1:12">
      <c r="L366" s="1237"/>
    </row>
    <row r="367" spans="1:12" ht="23.25">
      <c r="A367" s="88" t="s">
        <v>8692</v>
      </c>
      <c r="B367" s="2730" t="s">
        <v>4219</v>
      </c>
      <c r="C367" s="2730"/>
      <c r="D367" s="2730"/>
      <c r="E367" s="2730"/>
      <c r="F367" s="2730"/>
      <c r="G367" s="2730"/>
      <c r="H367" s="2730"/>
      <c r="I367" s="2730"/>
      <c r="J367" s="2730"/>
      <c r="L367" s="1237"/>
    </row>
    <row r="368" spans="1:12" ht="23.25" hidden="1">
      <c r="A368" s="88" t="s">
        <v>8690</v>
      </c>
      <c r="B368" s="2697" t="s">
        <v>4220</v>
      </c>
      <c r="C368" s="2697"/>
      <c r="D368" s="2697"/>
      <c r="E368" s="2697"/>
      <c r="F368" s="2697"/>
      <c r="G368" s="2697"/>
      <c r="H368" s="2697"/>
      <c r="I368" s="2697"/>
      <c r="J368" s="2697"/>
      <c r="L368" s="1237"/>
    </row>
    <row r="369" spans="1:12" ht="23.25" hidden="1">
      <c r="A369" s="88" t="s">
        <v>8690</v>
      </c>
      <c r="B369" s="2697" t="s">
        <v>4221</v>
      </c>
      <c r="C369" s="2697"/>
      <c r="D369" s="2697"/>
      <c r="E369" s="2697"/>
      <c r="F369" s="2697"/>
      <c r="G369" s="2697"/>
      <c r="H369" s="2697"/>
      <c r="I369" s="2697"/>
      <c r="J369" s="2697"/>
      <c r="L369" s="1237"/>
    </row>
    <row r="370" spans="1:12">
      <c r="A370" s="1234">
        <v>1</v>
      </c>
      <c r="B370" s="1287" t="s">
        <v>8627</v>
      </c>
      <c r="C370" s="256" t="s">
        <v>4222</v>
      </c>
      <c r="D370" s="258" t="s">
        <v>4223</v>
      </c>
      <c r="E370" s="1910" t="s">
        <v>4224</v>
      </c>
      <c r="F370" s="258" t="s">
        <v>4225</v>
      </c>
      <c r="G370" s="259">
        <v>25</v>
      </c>
      <c r="H370" s="116" t="e">
        <f>J370*#REF!</f>
        <v>#REF!</v>
      </c>
      <c r="I370" s="566"/>
      <c r="J370" s="566" t="e">
        <f>L370*#REF!+1.5</f>
        <v>#REF!</v>
      </c>
      <c r="K370" s="1237">
        <v>11</v>
      </c>
      <c r="L370" s="1237">
        <v>11</v>
      </c>
    </row>
    <row r="371" spans="1:12">
      <c r="A371" s="1234">
        <v>1</v>
      </c>
      <c r="B371" s="1287" t="s">
        <v>8627</v>
      </c>
      <c r="C371" s="256" t="s">
        <v>4226</v>
      </c>
      <c r="D371" s="258" t="s">
        <v>4227</v>
      </c>
      <c r="E371" s="1910" t="s">
        <v>4228</v>
      </c>
      <c r="F371" s="258" t="s">
        <v>4227</v>
      </c>
      <c r="G371" s="259">
        <v>25</v>
      </c>
      <c r="H371" s="116" t="e">
        <f>J371*#REF!</f>
        <v>#REF!</v>
      </c>
      <c r="I371" s="566"/>
      <c r="J371" s="566" t="e">
        <f>L371*#REF!+1.5</f>
        <v>#REF!</v>
      </c>
      <c r="K371" s="1237">
        <v>11</v>
      </c>
      <c r="L371" s="1237">
        <v>11</v>
      </c>
    </row>
    <row r="372" spans="1:12">
      <c r="A372" s="1234">
        <v>1</v>
      </c>
      <c r="B372" s="1287" t="s">
        <v>8627</v>
      </c>
      <c r="C372" s="256" t="s">
        <v>4229</v>
      </c>
      <c r="D372" s="258" t="s">
        <v>4230</v>
      </c>
      <c r="E372" s="1910" t="s">
        <v>4231</v>
      </c>
      <c r="F372" s="258" t="s">
        <v>4232</v>
      </c>
      <c r="G372" s="259">
        <v>25</v>
      </c>
      <c r="H372" s="116" t="e">
        <f>J372*#REF!</f>
        <v>#REF!</v>
      </c>
      <c r="I372" s="566"/>
      <c r="J372" s="566" t="e">
        <f>L372*#REF!+1.5</f>
        <v>#REF!</v>
      </c>
      <c r="K372" s="1237">
        <v>11</v>
      </c>
      <c r="L372" s="1237">
        <v>11</v>
      </c>
    </row>
    <row r="373" spans="1:12" hidden="1">
      <c r="A373" s="1234">
        <v>0</v>
      </c>
      <c r="B373" s="1914" t="s">
        <v>8627</v>
      </c>
      <c r="C373" s="1915"/>
      <c r="D373" s="258" t="s">
        <v>4233</v>
      </c>
      <c r="E373" s="1910" t="s">
        <v>4234</v>
      </c>
      <c r="F373" s="258" t="s">
        <v>4235</v>
      </c>
      <c r="G373" s="259">
        <v>25</v>
      </c>
      <c r="H373" s="116" t="e">
        <f>J373*#REF!</f>
        <v>#REF!</v>
      </c>
      <c r="I373" s="566"/>
      <c r="J373" s="566" t="e">
        <f>L373*#REF!+2</f>
        <v>#REF!</v>
      </c>
      <c r="K373" s="1237">
        <v>11</v>
      </c>
      <c r="L373" s="1237">
        <v>11</v>
      </c>
    </row>
    <row r="374" spans="1:12">
      <c r="A374" s="1234">
        <v>1</v>
      </c>
      <c r="B374" s="1287" t="s">
        <v>8627</v>
      </c>
      <c r="C374" s="256" t="s">
        <v>4236</v>
      </c>
      <c r="D374" s="258" t="s">
        <v>4237</v>
      </c>
      <c r="E374" s="1910" t="s">
        <v>4238</v>
      </c>
      <c r="F374" s="258" t="s">
        <v>4239</v>
      </c>
      <c r="G374" s="259">
        <v>25</v>
      </c>
      <c r="H374" s="116" t="e">
        <f>J374*#REF!</f>
        <v>#REF!</v>
      </c>
      <c r="I374" s="566"/>
      <c r="J374" s="566" t="e">
        <f>L374*#REF!+1.5</f>
        <v>#REF!</v>
      </c>
      <c r="K374" s="1237">
        <v>11</v>
      </c>
      <c r="L374" s="1237">
        <v>11</v>
      </c>
    </row>
    <row r="375" spans="1:12">
      <c r="A375" s="1234">
        <v>1</v>
      </c>
      <c r="B375" s="1287" t="s">
        <v>8627</v>
      </c>
      <c r="C375" s="256" t="s">
        <v>4240</v>
      </c>
      <c r="D375" s="258" t="s">
        <v>4241</v>
      </c>
      <c r="E375" s="1910" t="s">
        <v>4242</v>
      </c>
      <c r="F375" s="258" t="s">
        <v>4243</v>
      </c>
      <c r="G375" s="259">
        <v>25</v>
      </c>
      <c r="H375" s="116" t="e">
        <f>J375*#REF!</f>
        <v>#REF!</v>
      </c>
      <c r="I375" s="566"/>
      <c r="J375" s="566" t="e">
        <f>L375*#REF!+1.5</f>
        <v>#REF!</v>
      </c>
      <c r="K375" s="1237">
        <v>11</v>
      </c>
      <c r="L375" s="1237">
        <v>11</v>
      </c>
    </row>
    <row r="376" spans="1:12" hidden="1">
      <c r="A376" s="1234">
        <v>0</v>
      </c>
      <c r="B376" s="1914" t="s">
        <v>8627</v>
      </c>
      <c r="C376" s="1915"/>
      <c r="D376" s="258" t="s">
        <v>4244</v>
      </c>
      <c r="E376" s="1910" t="s">
        <v>4245</v>
      </c>
      <c r="F376" s="258" t="s">
        <v>4246</v>
      </c>
      <c r="G376" s="259">
        <v>25</v>
      </c>
      <c r="H376" s="116" t="e">
        <f>J376*#REF!</f>
        <v>#REF!</v>
      </c>
      <c r="I376" s="566"/>
      <c r="J376" s="566" t="e">
        <f>L376*#REF!+2</f>
        <v>#REF!</v>
      </c>
      <c r="K376" s="1237">
        <v>11</v>
      </c>
      <c r="L376" s="1237">
        <v>11</v>
      </c>
    </row>
    <row r="377" spans="1:12">
      <c r="A377" s="1234">
        <v>1</v>
      </c>
      <c r="B377" s="1287" t="s">
        <v>8627</v>
      </c>
      <c r="C377" s="256" t="s">
        <v>4247</v>
      </c>
      <c r="D377" s="258" t="s">
        <v>4248</v>
      </c>
      <c r="E377" s="1910" t="s">
        <v>4249</v>
      </c>
      <c r="F377" s="258" t="s">
        <v>4248</v>
      </c>
      <c r="G377" s="259">
        <v>25</v>
      </c>
      <c r="H377" s="116" t="e">
        <f>J377*#REF!</f>
        <v>#REF!</v>
      </c>
      <c r="I377" s="566"/>
      <c r="J377" s="566" t="e">
        <f>L377*#REF!+1.5</f>
        <v>#REF!</v>
      </c>
      <c r="K377" s="1237">
        <v>11</v>
      </c>
      <c r="L377" s="1237">
        <v>11</v>
      </c>
    </row>
    <row r="378" spans="1:12" hidden="1">
      <c r="A378" s="1234">
        <v>0</v>
      </c>
      <c r="B378" s="1914" t="s">
        <v>8627</v>
      </c>
      <c r="C378" s="1915"/>
      <c r="D378" s="258" t="s">
        <v>4250</v>
      </c>
      <c r="E378" s="1910" t="s">
        <v>4251</v>
      </c>
      <c r="F378" s="258" t="s">
        <v>4252</v>
      </c>
      <c r="G378" s="259">
        <v>25</v>
      </c>
      <c r="H378" s="116" t="e">
        <f>J378*#REF!</f>
        <v>#REF!</v>
      </c>
      <c r="I378" s="566"/>
      <c r="J378" s="566" t="e">
        <f>L378*#REF!+2</f>
        <v>#REF!</v>
      </c>
      <c r="K378" s="1237">
        <v>11</v>
      </c>
      <c r="L378" s="1237">
        <v>11</v>
      </c>
    </row>
    <row r="379" spans="1:12">
      <c r="A379" s="1234">
        <v>1</v>
      </c>
      <c r="B379" s="1287" t="s">
        <v>8627</v>
      </c>
      <c r="C379" s="256" t="s">
        <v>4253</v>
      </c>
      <c r="D379" s="258" t="s">
        <v>4254</v>
      </c>
      <c r="E379" s="1910" t="s">
        <v>4255</v>
      </c>
      <c r="F379" s="258" t="s">
        <v>4256</v>
      </c>
      <c r="G379" s="259">
        <v>25</v>
      </c>
      <c r="H379" s="116" t="e">
        <f>J379*#REF!</f>
        <v>#REF!</v>
      </c>
      <c r="I379" s="566"/>
      <c r="J379" s="566" t="e">
        <f>L379*#REF!+1.5</f>
        <v>#REF!</v>
      </c>
      <c r="K379" s="1237">
        <v>11</v>
      </c>
      <c r="L379" s="1237">
        <v>11</v>
      </c>
    </row>
    <row r="380" spans="1:12">
      <c r="A380" s="1234">
        <v>1</v>
      </c>
      <c r="B380" s="1287" t="s">
        <v>8627</v>
      </c>
      <c r="C380" s="256" t="s">
        <v>4257</v>
      </c>
      <c r="D380" s="258" t="s">
        <v>4258</v>
      </c>
      <c r="E380" s="1910" t="s">
        <v>4259</v>
      </c>
      <c r="F380" s="258" t="s">
        <v>4260</v>
      </c>
      <c r="G380" s="259">
        <v>25</v>
      </c>
      <c r="H380" s="116" t="e">
        <f>J380*#REF!</f>
        <v>#REF!</v>
      </c>
      <c r="I380" s="566"/>
      <c r="J380" s="566" t="e">
        <f>L380*#REF!+1.5</f>
        <v>#REF!</v>
      </c>
      <c r="K380" s="1237">
        <v>11</v>
      </c>
      <c r="L380" s="1237">
        <v>11</v>
      </c>
    </row>
    <row r="381" spans="1:12">
      <c r="A381" s="1234">
        <v>1</v>
      </c>
      <c r="B381" s="1287" t="s">
        <v>8627</v>
      </c>
      <c r="C381" s="256" t="s">
        <v>4261</v>
      </c>
      <c r="D381" s="258" t="s">
        <v>4262</v>
      </c>
      <c r="E381" s="1910" t="s">
        <v>4263</v>
      </c>
      <c r="F381" s="258" t="s">
        <v>4264</v>
      </c>
      <c r="G381" s="259">
        <v>25</v>
      </c>
      <c r="H381" s="116" t="e">
        <f>J381*#REF!</f>
        <v>#REF!</v>
      </c>
      <c r="I381" s="566"/>
      <c r="J381" s="566" t="e">
        <f>L381*#REF!+1.5</f>
        <v>#REF!</v>
      </c>
      <c r="K381" s="1237">
        <v>11</v>
      </c>
      <c r="L381" s="1237">
        <v>11</v>
      </c>
    </row>
    <row r="382" spans="1:12">
      <c r="A382" s="1234">
        <v>1</v>
      </c>
      <c r="B382" s="1287" t="s">
        <v>8627</v>
      </c>
      <c r="C382" s="256" t="s">
        <v>4265</v>
      </c>
      <c r="D382" s="258" t="s">
        <v>4266</v>
      </c>
      <c r="E382" s="1910" t="s">
        <v>4267</v>
      </c>
      <c r="F382" s="258" t="s">
        <v>4268</v>
      </c>
      <c r="G382" s="259">
        <v>25</v>
      </c>
      <c r="H382" s="116" t="e">
        <f>J382*#REF!</f>
        <v>#REF!</v>
      </c>
      <c r="I382" s="566"/>
      <c r="J382" s="566" t="e">
        <f>L382*#REF!+1.5</f>
        <v>#REF!</v>
      </c>
      <c r="K382" s="1237">
        <v>11</v>
      </c>
      <c r="L382" s="1237">
        <v>11</v>
      </c>
    </row>
    <row r="383" spans="1:12">
      <c r="A383" s="1234">
        <v>1</v>
      </c>
      <c r="B383" s="1287" t="s">
        <v>8627</v>
      </c>
      <c r="C383" s="256" t="s">
        <v>4269</v>
      </c>
      <c r="D383" s="258" t="s">
        <v>4270</v>
      </c>
      <c r="E383" s="1910" t="s">
        <v>4271</v>
      </c>
      <c r="F383" s="258" t="s">
        <v>4272</v>
      </c>
      <c r="G383" s="259">
        <v>25</v>
      </c>
      <c r="H383" s="116" t="e">
        <f>J383*#REF!</f>
        <v>#REF!</v>
      </c>
      <c r="I383" s="566"/>
      <c r="J383" s="566" t="e">
        <f>L383*#REF!+1.5</f>
        <v>#REF!</v>
      </c>
      <c r="K383" s="1237">
        <v>11</v>
      </c>
      <c r="L383" s="1237">
        <v>11</v>
      </c>
    </row>
    <row r="384" spans="1:12">
      <c r="A384" s="1234">
        <v>1</v>
      </c>
      <c r="B384" s="1287" t="s">
        <v>8627</v>
      </c>
      <c r="C384" s="256" t="s">
        <v>4273</v>
      </c>
      <c r="D384" s="258" t="s">
        <v>4274</v>
      </c>
      <c r="E384" s="1910" t="s">
        <v>4275</v>
      </c>
      <c r="F384" s="258" t="s">
        <v>4276</v>
      </c>
      <c r="G384" s="259">
        <v>25</v>
      </c>
      <c r="H384" s="116" t="e">
        <f>J384*#REF!</f>
        <v>#REF!</v>
      </c>
      <c r="I384" s="566"/>
      <c r="J384" s="566" t="e">
        <f>L384*#REF!+1.5</f>
        <v>#REF!</v>
      </c>
      <c r="K384" s="1237">
        <v>11</v>
      </c>
      <c r="L384" s="1237">
        <v>11</v>
      </c>
    </row>
    <row r="385" spans="1:12">
      <c r="L385" s="1237"/>
    </row>
    <row r="386" spans="1:12" ht="23.25">
      <c r="A386" s="1234">
        <v>1</v>
      </c>
      <c r="B386" s="2675" t="s">
        <v>4277</v>
      </c>
      <c r="C386" s="2675"/>
      <c r="D386" s="2675"/>
      <c r="E386" s="2675"/>
      <c r="F386" s="2675"/>
      <c r="G386" s="2675"/>
      <c r="H386" s="2675"/>
      <c r="I386" s="1558"/>
      <c r="J386" s="1558"/>
      <c r="L386" s="1237"/>
    </row>
    <row r="387" spans="1:12">
      <c r="A387" s="1234">
        <v>1</v>
      </c>
      <c r="B387" s="1287" t="s">
        <v>8627</v>
      </c>
      <c r="C387" s="1287" t="s">
        <v>4278</v>
      </c>
      <c r="D387" s="258" t="s">
        <v>1088</v>
      </c>
      <c r="E387" s="1910" t="s">
        <v>4279</v>
      </c>
      <c r="F387" s="258" t="s">
        <v>1088</v>
      </c>
      <c r="G387" s="259">
        <v>25</v>
      </c>
      <c r="H387" s="566" t="e">
        <f>K387*#REF!+15</f>
        <v>#REF!</v>
      </c>
      <c r="I387" s="566"/>
      <c r="J387" s="566" t="e">
        <f>L387*#REF!+1.5</f>
        <v>#REF!</v>
      </c>
      <c r="K387" s="1237">
        <v>11</v>
      </c>
      <c r="L387" s="1237">
        <v>11</v>
      </c>
    </row>
    <row r="388" spans="1:12">
      <c r="L388" s="1237"/>
    </row>
    <row r="637" spans="14:15">
      <c r="N637" s="1234" t="e">
        <f>O637*#REF!*J637+1.5</f>
        <v>#REF!</v>
      </c>
      <c r="O637" s="1234">
        <v>57.8</v>
      </c>
    </row>
  </sheetData>
  <sheetProtection sheet="1" objects="1" scenarios="1"/>
  <autoFilter ref="A1:A653">
    <filterColumn colId="0">
      <customFilters and="1">
        <customFilter operator="notEqual" val="0"/>
        <customFilter operator="notEqual" val="*0*"/>
      </customFilters>
    </filterColumn>
  </autoFilter>
  <mergeCells count="28">
    <mergeCell ref="B107:J107"/>
    <mergeCell ref="B252:J252"/>
    <mergeCell ref="B325:J325"/>
    <mergeCell ref="B326:J326"/>
    <mergeCell ref="B6:J6"/>
    <mergeCell ref="B7:J7"/>
    <mergeCell ref="B8:J8"/>
    <mergeCell ref="B11:J11"/>
    <mergeCell ref="B106:J106"/>
    <mergeCell ref="B13:J13"/>
    <mergeCell ref="B31:J31"/>
    <mergeCell ref="B12:J12"/>
    <mergeCell ref="B33:J33"/>
    <mergeCell ref="B105:J105"/>
    <mergeCell ref="B32:J32"/>
    <mergeCell ref="B386:H386"/>
    <mergeCell ref="B354:J354"/>
    <mergeCell ref="B197:J197"/>
    <mergeCell ref="B198:J198"/>
    <mergeCell ref="B199:J199"/>
    <mergeCell ref="B250:J250"/>
    <mergeCell ref="B251:J251"/>
    <mergeCell ref="B367:J367"/>
    <mergeCell ref="B368:J368"/>
    <mergeCell ref="B369:J369"/>
    <mergeCell ref="B327:J327"/>
    <mergeCell ref="B353:J353"/>
    <mergeCell ref="B352:J352"/>
  </mergeCells>
  <phoneticPr fontId="132" type="noConversion"/>
  <pageMargins left="0.4201388888888889" right="0.30972222222222223" top="0.40972222222222227" bottom="0.52013888888888893" header="0.11805555555555557" footer="0.31527777777777777"/>
  <pageSetup paperSize="9" firstPageNumber="50" orientation="portrait" useFirstPageNumber="1" horizontalDpi="300" verticalDpi="300" r:id="rId1"/>
  <headerFooter alignWithMargins="0">
    <oddHeader>&amp;C&amp;"Monotype Corsiva,Обычный"&amp;11ДІАМЕБ - Ваш партнер в лабораторній діагностиці !</oddHeader>
    <oddFooter>&amp;LАлергодіагностика&amp;C- &amp;P -&amp;RАлергодіагностика</oddFooter>
  </headerFooter>
  <rowBreaks count="4" manualBreakCount="4">
    <brk id="98" max="16383" man="1"/>
    <brk id="145" max="16383" man="1"/>
    <brk id="196" max="16383" man="1"/>
    <brk id="249" max="16383" man="1"/>
  </rowBreaks>
</worksheet>
</file>

<file path=xl/worksheets/sheet31.xml><?xml version="1.0" encoding="utf-8"?>
<worksheet xmlns="http://schemas.openxmlformats.org/spreadsheetml/2006/main" xmlns:r="http://schemas.openxmlformats.org/officeDocument/2006/relationships">
  <sheetPr codeName="Лист28"/>
  <dimension ref="A1:J33"/>
  <sheetViews>
    <sheetView workbookViewId="0">
      <pane ySplit="3" topLeftCell="A4" activePane="bottomLeft" state="frozen"/>
      <selection activeCell="Q46" sqref="Q46"/>
      <selection pane="bottomLeft" activeCell="Q46" sqref="Q46"/>
    </sheetView>
  </sheetViews>
  <sheetFormatPr defaultColWidth="8.85546875" defaultRowHeight="13.5"/>
  <cols>
    <col min="1" max="1" width="6.42578125" style="154" customWidth="1"/>
    <col min="2" max="2" width="7.140625" style="154" customWidth="1"/>
    <col min="3" max="3" width="45" style="214" customWidth="1"/>
    <col min="4" max="4" width="0" style="214" hidden="1" customWidth="1"/>
    <col min="5" max="6" width="6.42578125" style="234" customWidth="1"/>
    <col min="7" max="7" width="7.140625" style="234" customWidth="1"/>
    <col min="8" max="8" width="7.140625" style="156" customWidth="1"/>
    <col min="9" max="9" width="6.42578125" style="702" customWidth="1"/>
    <col min="10" max="10" width="0" style="157" hidden="1" customWidth="1"/>
    <col min="11" max="16384" width="8.85546875" style="157"/>
  </cols>
  <sheetData>
    <row r="1" spans="1:10" s="1852" customFormat="1" ht="14.1" customHeight="1">
      <c r="A1" s="2782" t="s">
        <v>8670</v>
      </c>
      <c r="B1" s="2783" t="s">
        <v>4736</v>
      </c>
      <c r="C1" s="2784" t="s">
        <v>8672</v>
      </c>
      <c r="D1" s="1850"/>
      <c r="E1" s="2776" t="s">
        <v>719</v>
      </c>
      <c r="F1" s="2776"/>
      <c r="G1" s="2779" t="s">
        <v>4739</v>
      </c>
      <c r="H1" s="2780" t="s">
        <v>720</v>
      </c>
      <c r="I1" s="2781" t="s">
        <v>4740</v>
      </c>
      <c r="J1" s="1851">
        <v>2010</v>
      </c>
    </row>
    <row r="2" spans="1:10" s="1852" customFormat="1" ht="16.5">
      <c r="A2" s="2782"/>
      <c r="B2" s="2783"/>
      <c r="C2" s="2784"/>
      <c r="D2" s="1853"/>
      <c r="E2" s="1854" t="s">
        <v>3501</v>
      </c>
      <c r="F2" s="1854" t="s">
        <v>3502</v>
      </c>
      <c r="G2" s="2779"/>
      <c r="H2" s="2780"/>
      <c r="I2" s="2781"/>
    </row>
    <row r="5" spans="1:10" ht="45.75">
      <c r="A5" s="2777" t="s">
        <v>8601</v>
      </c>
      <c r="B5" s="2777"/>
      <c r="C5" s="2777"/>
      <c r="D5" s="2777"/>
      <c r="E5" s="2777"/>
      <c r="F5" s="2777"/>
      <c r="G5" s="2777"/>
      <c r="H5" s="2777"/>
      <c r="I5" s="2777"/>
    </row>
    <row r="6" spans="1:10" ht="23.25" hidden="1">
      <c r="A6" s="2778" t="s">
        <v>779</v>
      </c>
      <c r="B6" s="2778"/>
      <c r="C6" s="2778"/>
      <c r="D6" s="2778"/>
      <c r="E6" s="2778"/>
      <c r="F6" s="2778"/>
      <c r="G6" s="2778"/>
      <c r="H6" s="2778"/>
      <c r="I6" s="2778"/>
    </row>
    <row r="7" spans="1:10" ht="23.25">
      <c r="A7" s="2778" t="s">
        <v>723</v>
      </c>
      <c r="B7" s="2778"/>
      <c r="C7" s="2778"/>
      <c r="D7" s="2778"/>
      <c r="E7" s="2778"/>
      <c r="F7" s="2778"/>
      <c r="G7" s="2778"/>
      <c r="H7" s="2778"/>
      <c r="I7" s="2778"/>
    </row>
    <row r="8" spans="1:10">
      <c r="B8" s="1855"/>
      <c r="C8" s="1856"/>
      <c r="D8" s="1856"/>
      <c r="E8" s="236"/>
      <c r="F8" s="236"/>
      <c r="G8" s="236"/>
      <c r="H8" s="1857"/>
      <c r="I8" s="1858"/>
    </row>
    <row r="9" spans="1:10">
      <c r="B9" s="1855"/>
      <c r="C9" s="1856"/>
      <c r="D9" s="1856"/>
      <c r="E9" s="236"/>
      <c r="F9" s="236"/>
      <c r="G9" s="236"/>
      <c r="H9" s="1857"/>
      <c r="I9" s="1858"/>
    </row>
    <row r="10" spans="1:10" ht="23.25">
      <c r="A10" s="2673" t="s">
        <v>724</v>
      </c>
      <c r="B10" s="2673"/>
      <c r="C10" s="2673"/>
      <c r="D10" s="2673"/>
      <c r="E10" s="2673"/>
      <c r="F10" s="2673"/>
      <c r="G10" s="2673"/>
      <c r="H10" s="2673"/>
      <c r="I10" s="2673"/>
    </row>
    <row r="11" spans="1:10">
      <c r="A11" s="171" t="s">
        <v>8625</v>
      </c>
      <c r="B11" s="171" t="s">
        <v>780</v>
      </c>
      <c r="C11" s="172" t="s">
        <v>8700</v>
      </c>
      <c r="D11" s="172" t="s">
        <v>781</v>
      </c>
      <c r="E11" s="242" t="s">
        <v>7854</v>
      </c>
      <c r="F11" s="242" t="s">
        <v>782</v>
      </c>
      <c r="G11" s="242">
        <v>35</v>
      </c>
      <c r="H11" s="173" t="e">
        <f>J11*#REF!+30</f>
        <v>#REF!</v>
      </c>
      <c r="I11" s="619" t="e">
        <f t="shared" ref="I11:I32" si="0">H11/G11</f>
        <v>#REF!</v>
      </c>
      <c r="J11" s="157">
        <v>58.9</v>
      </c>
    </row>
    <row r="12" spans="1:10">
      <c r="A12" s="167" t="s">
        <v>8625</v>
      </c>
      <c r="B12" s="167" t="s">
        <v>783</v>
      </c>
      <c r="C12" s="168" t="s">
        <v>784</v>
      </c>
      <c r="D12" s="168" t="s">
        <v>785</v>
      </c>
      <c r="E12" s="246" t="s">
        <v>786</v>
      </c>
      <c r="F12" s="246" t="s">
        <v>9339</v>
      </c>
      <c r="G12" s="246">
        <v>7</v>
      </c>
      <c r="H12" s="169" t="e">
        <f>J12*#REF!+30</f>
        <v>#REF!</v>
      </c>
      <c r="I12" s="643" t="e">
        <f t="shared" si="0"/>
        <v>#REF!</v>
      </c>
      <c r="J12" s="157">
        <v>71.069999999999993</v>
      </c>
    </row>
    <row r="13" spans="1:10">
      <c r="A13" s="164" t="s">
        <v>8625</v>
      </c>
      <c r="B13" s="164" t="s">
        <v>787</v>
      </c>
      <c r="C13" s="165" t="s">
        <v>8702</v>
      </c>
      <c r="D13" s="165" t="s">
        <v>788</v>
      </c>
      <c r="E13" s="238" t="s">
        <v>7854</v>
      </c>
      <c r="F13" s="238" t="s">
        <v>782</v>
      </c>
      <c r="G13" s="238">
        <v>35</v>
      </c>
      <c r="H13" s="166" t="e">
        <f>J13*#REF!+30</f>
        <v>#REF!</v>
      </c>
      <c r="I13" s="633" t="e">
        <f t="shared" si="0"/>
        <v>#REF!</v>
      </c>
      <c r="J13" s="157">
        <v>58.9</v>
      </c>
    </row>
    <row r="14" spans="1:10">
      <c r="A14" s="167" t="s">
        <v>8625</v>
      </c>
      <c r="B14" s="167" t="s">
        <v>789</v>
      </c>
      <c r="C14" s="168" t="s">
        <v>790</v>
      </c>
      <c r="D14" s="168"/>
      <c r="E14" s="246" t="s">
        <v>731</v>
      </c>
      <c r="F14" s="246" t="s">
        <v>9339</v>
      </c>
      <c r="G14" s="246">
        <v>6</v>
      </c>
      <c r="H14" s="169" t="e">
        <f>J14*#REF!+30</f>
        <v>#REF!</v>
      </c>
      <c r="I14" s="643" t="e">
        <f t="shared" si="0"/>
        <v>#REF!</v>
      </c>
      <c r="J14" s="157">
        <v>61.87</v>
      </c>
    </row>
    <row r="15" spans="1:10">
      <c r="A15" s="164" t="s">
        <v>8625</v>
      </c>
      <c r="B15" s="164" t="s">
        <v>791</v>
      </c>
      <c r="C15" s="165" t="s">
        <v>8703</v>
      </c>
      <c r="D15" s="165" t="s">
        <v>792</v>
      </c>
      <c r="E15" s="238" t="s">
        <v>7854</v>
      </c>
      <c r="F15" s="238" t="s">
        <v>782</v>
      </c>
      <c r="G15" s="238">
        <v>35</v>
      </c>
      <c r="H15" s="166" t="e">
        <f>J15*#REF!+30</f>
        <v>#REF!</v>
      </c>
      <c r="I15" s="633" t="e">
        <f t="shared" si="0"/>
        <v>#REF!</v>
      </c>
      <c r="J15" s="157">
        <v>58.9</v>
      </c>
    </row>
    <row r="16" spans="1:10">
      <c r="A16" s="167" t="s">
        <v>8625</v>
      </c>
      <c r="B16" s="167" t="s">
        <v>793</v>
      </c>
      <c r="C16" s="168" t="s">
        <v>794</v>
      </c>
      <c r="D16" s="168"/>
      <c r="E16" s="246" t="s">
        <v>731</v>
      </c>
      <c r="F16" s="246" t="s">
        <v>9339</v>
      </c>
      <c r="G16" s="246">
        <v>6</v>
      </c>
      <c r="H16" s="169" t="e">
        <f>J16*#REF!+30</f>
        <v>#REF!</v>
      </c>
      <c r="I16" s="643" t="e">
        <f t="shared" si="0"/>
        <v>#REF!</v>
      </c>
      <c r="J16" s="157">
        <v>61.87</v>
      </c>
    </row>
    <row r="17" spans="1:10">
      <c r="A17" s="171" t="s">
        <v>8625</v>
      </c>
      <c r="B17" s="171" t="s">
        <v>795</v>
      </c>
      <c r="C17" s="172" t="s">
        <v>796</v>
      </c>
      <c r="D17" s="172"/>
      <c r="E17" s="242" t="s">
        <v>7854</v>
      </c>
      <c r="F17" s="242" t="s">
        <v>782</v>
      </c>
      <c r="G17" s="242">
        <v>35</v>
      </c>
      <c r="H17" s="173" t="e">
        <f>J17*#REF!+30</f>
        <v>#REF!</v>
      </c>
      <c r="I17" s="619" t="e">
        <f t="shared" si="0"/>
        <v>#REF!</v>
      </c>
      <c r="J17" s="157">
        <v>58.9</v>
      </c>
    </row>
    <row r="18" spans="1:10">
      <c r="A18" s="167" t="s">
        <v>8625</v>
      </c>
      <c r="B18" s="167" t="s">
        <v>797</v>
      </c>
      <c r="C18" s="168" t="s">
        <v>798</v>
      </c>
      <c r="D18" s="168"/>
      <c r="E18" s="246" t="s">
        <v>786</v>
      </c>
      <c r="F18" s="246" t="s">
        <v>9339</v>
      </c>
      <c r="G18" s="246">
        <v>7</v>
      </c>
      <c r="H18" s="169" t="e">
        <f>J18*#REF!+30</f>
        <v>#REF!</v>
      </c>
      <c r="I18" s="643" t="e">
        <f t="shared" si="0"/>
        <v>#REF!</v>
      </c>
      <c r="J18" s="157">
        <v>71.069999999999993</v>
      </c>
    </row>
    <row r="19" spans="1:10">
      <c r="A19" s="171" t="s">
        <v>8625</v>
      </c>
      <c r="B19" s="171" t="s">
        <v>799</v>
      </c>
      <c r="C19" s="172" t="s">
        <v>5718</v>
      </c>
      <c r="D19" s="172"/>
      <c r="E19" s="242" t="s">
        <v>7854</v>
      </c>
      <c r="F19" s="242" t="s">
        <v>782</v>
      </c>
      <c r="G19" s="242">
        <v>35</v>
      </c>
      <c r="H19" s="173" t="e">
        <f>J19*#REF!+30</f>
        <v>#REF!</v>
      </c>
      <c r="I19" s="619" t="e">
        <f t="shared" si="0"/>
        <v>#REF!</v>
      </c>
      <c r="J19" s="157">
        <v>58.9</v>
      </c>
    </row>
    <row r="20" spans="1:10">
      <c r="A20" s="167" t="s">
        <v>8625</v>
      </c>
      <c r="B20" s="167" t="s">
        <v>800</v>
      </c>
      <c r="C20" s="168" t="s">
        <v>801</v>
      </c>
      <c r="D20" s="168"/>
      <c r="E20" s="246" t="s">
        <v>786</v>
      </c>
      <c r="F20" s="246" t="s">
        <v>9339</v>
      </c>
      <c r="G20" s="246">
        <v>7</v>
      </c>
      <c r="H20" s="169" t="e">
        <f>J20*#REF!+30</f>
        <v>#REF!</v>
      </c>
      <c r="I20" s="643" t="e">
        <f t="shared" si="0"/>
        <v>#REF!</v>
      </c>
      <c r="J20" s="157">
        <v>71.069999999999993</v>
      </c>
    </row>
    <row r="21" spans="1:10">
      <c r="A21" s="164" t="s">
        <v>8625</v>
      </c>
      <c r="B21" s="164" t="s">
        <v>802</v>
      </c>
      <c r="C21" s="165" t="s">
        <v>8705</v>
      </c>
      <c r="D21" s="165"/>
      <c r="E21" s="238" t="s">
        <v>7854</v>
      </c>
      <c r="F21" s="238" t="s">
        <v>782</v>
      </c>
      <c r="G21" s="238">
        <v>35</v>
      </c>
      <c r="H21" s="166" t="e">
        <f>J21*#REF!+30</f>
        <v>#REF!</v>
      </c>
      <c r="I21" s="633" t="e">
        <f t="shared" si="0"/>
        <v>#REF!</v>
      </c>
      <c r="J21" s="157">
        <v>58.9</v>
      </c>
    </row>
    <row r="22" spans="1:10">
      <c r="A22" s="167" t="s">
        <v>8625</v>
      </c>
      <c r="B22" s="167" t="s">
        <v>803</v>
      </c>
      <c r="C22" s="168" t="s">
        <v>804</v>
      </c>
      <c r="D22" s="168"/>
      <c r="E22" s="246" t="s">
        <v>731</v>
      </c>
      <c r="F22" s="246" t="s">
        <v>9339</v>
      </c>
      <c r="G22" s="246">
        <v>6</v>
      </c>
      <c r="H22" s="169" t="e">
        <f>J22*#REF!+30</f>
        <v>#REF!</v>
      </c>
      <c r="I22" s="643" t="e">
        <f t="shared" si="0"/>
        <v>#REF!</v>
      </c>
      <c r="J22" s="157">
        <v>61.87</v>
      </c>
    </row>
    <row r="23" spans="1:10">
      <c r="A23" s="171" t="s">
        <v>8625</v>
      </c>
      <c r="B23" s="171" t="s">
        <v>805</v>
      </c>
      <c r="C23" s="172" t="s">
        <v>7261</v>
      </c>
      <c r="D23" s="172" t="s">
        <v>806</v>
      </c>
      <c r="E23" s="242" t="s">
        <v>7854</v>
      </c>
      <c r="F23" s="242" t="s">
        <v>782</v>
      </c>
      <c r="G23" s="242">
        <v>35</v>
      </c>
      <c r="H23" s="173" t="e">
        <f>J23*#REF!+30</f>
        <v>#REF!</v>
      </c>
      <c r="I23" s="619" t="e">
        <f t="shared" si="0"/>
        <v>#REF!</v>
      </c>
      <c r="J23" s="157">
        <v>58.9</v>
      </c>
    </row>
    <row r="24" spans="1:10">
      <c r="A24" s="167" t="s">
        <v>8625</v>
      </c>
      <c r="B24" s="167" t="s">
        <v>807</v>
      </c>
      <c r="C24" s="168" t="s">
        <v>808</v>
      </c>
      <c r="D24" s="168"/>
      <c r="E24" s="246" t="s">
        <v>809</v>
      </c>
      <c r="F24" s="246" t="s">
        <v>9339</v>
      </c>
      <c r="G24" s="246">
        <v>12</v>
      </c>
      <c r="H24" s="169" t="e">
        <f>J24*#REF!+30</f>
        <v>#REF!</v>
      </c>
      <c r="I24" s="643" t="e">
        <f t="shared" si="0"/>
        <v>#REF!</v>
      </c>
      <c r="J24" s="157">
        <v>117.14</v>
      </c>
    </row>
    <row r="25" spans="1:10">
      <c r="A25" s="171" t="s">
        <v>8625</v>
      </c>
      <c r="B25" s="171" t="s">
        <v>810</v>
      </c>
      <c r="C25" s="172" t="s">
        <v>8706</v>
      </c>
      <c r="D25" s="172"/>
      <c r="E25" s="242" t="s">
        <v>7854</v>
      </c>
      <c r="F25" s="242" t="s">
        <v>782</v>
      </c>
      <c r="G25" s="242">
        <v>35</v>
      </c>
      <c r="H25" s="173" t="e">
        <f>J25*#REF!+30</f>
        <v>#REF!</v>
      </c>
      <c r="I25" s="619" t="e">
        <f t="shared" si="0"/>
        <v>#REF!</v>
      </c>
      <c r="J25" s="157">
        <v>58.9</v>
      </c>
    </row>
    <row r="26" spans="1:10">
      <c r="A26" s="167" t="s">
        <v>8625</v>
      </c>
      <c r="B26" s="167" t="s">
        <v>811</v>
      </c>
      <c r="C26" s="168" t="s">
        <v>812</v>
      </c>
      <c r="D26" s="168"/>
      <c r="E26" s="246" t="s">
        <v>786</v>
      </c>
      <c r="F26" s="246" t="s">
        <v>9339</v>
      </c>
      <c r="G26" s="246">
        <v>7</v>
      </c>
      <c r="H26" s="169" t="e">
        <f>J26*#REF!+30</f>
        <v>#REF!</v>
      </c>
      <c r="I26" s="643" t="e">
        <f t="shared" si="0"/>
        <v>#REF!</v>
      </c>
      <c r="J26" s="157">
        <v>71.069999999999993</v>
      </c>
    </row>
    <row r="27" spans="1:10">
      <c r="A27" s="171" t="s">
        <v>8625</v>
      </c>
      <c r="B27" s="171" t="s">
        <v>813</v>
      </c>
      <c r="C27" s="172" t="s">
        <v>814</v>
      </c>
      <c r="D27" s="172"/>
      <c r="E27" s="242" t="s">
        <v>7854</v>
      </c>
      <c r="F27" s="242" t="s">
        <v>782</v>
      </c>
      <c r="G27" s="242">
        <v>35</v>
      </c>
      <c r="H27" s="173" t="e">
        <f>J27*#REF!+30</f>
        <v>#REF!</v>
      </c>
      <c r="I27" s="619" t="e">
        <f t="shared" si="0"/>
        <v>#REF!</v>
      </c>
      <c r="J27" s="157">
        <v>58.9</v>
      </c>
    </row>
    <row r="28" spans="1:10">
      <c r="A28" s="167" t="s">
        <v>8625</v>
      </c>
      <c r="B28" s="167" t="s">
        <v>815</v>
      </c>
      <c r="C28" s="168" t="s">
        <v>816</v>
      </c>
      <c r="D28" s="168"/>
      <c r="E28" s="246" t="s">
        <v>786</v>
      </c>
      <c r="F28" s="246" t="s">
        <v>9339</v>
      </c>
      <c r="G28" s="246">
        <v>7</v>
      </c>
      <c r="H28" s="169" t="e">
        <f>J28*#REF!+30</f>
        <v>#REF!</v>
      </c>
      <c r="I28" s="643" t="e">
        <f t="shared" si="0"/>
        <v>#REF!</v>
      </c>
      <c r="J28" s="157">
        <v>71.069999999999993</v>
      </c>
    </row>
    <row r="29" spans="1:10">
      <c r="A29" s="171" t="s">
        <v>8625</v>
      </c>
      <c r="B29" s="171" t="s">
        <v>817</v>
      </c>
      <c r="C29" s="172" t="s">
        <v>7372</v>
      </c>
      <c r="D29" s="172"/>
      <c r="E29" s="242" t="s">
        <v>7854</v>
      </c>
      <c r="F29" s="242" t="s">
        <v>782</v>
      </c>
      <c r="G29" s="242">
        <v>35</v>
      </c>
      <c r="H29" s="173" t="e">
        <f>J29*#REF!+30</f>
        <v>#REF!</v>
      </c>
      <c r="I29" s="619" t="e">
        <f t="shared" si="0"/>
        <v>#REF!</v>
      </c>
      <c r="J29" s="157">
        <v>58.9</v>
      </c>
    </row>
    <row r="30" spans="1:10">
      <c r="A30" s="167" t="s">
        <v>8625</v>
      </c>
      <c r="B30" s="167" t="s">
        <v>818</v>
      </c>
      <c r="C30" s="168" t="s">
        <v>819</v>
      </c>
      <c r="D30" s="168"/>
      <c r="E30" s="246" t="s">
        <v>786</v>
      </c>
      <c r="F30" s="246" t="s">
        <v>9339</v>
      </c>
      <c r="G30" s="246">
        <v>7</v>
      </c>
      <c r="H30" s="169" t="e">
        <f>J30*#REF!+30</f>
        <v>#REF!</v>
      </c>
      <c r="I30" s="643" t="e">
        <f t="shared" si="0"/>
        <v>#REF!</v>
      </c>
      <c r="J30" s="157">
        <v>71.069999999999993</v>
      </c>
    </row>
    <row r="31" spans="1:10">
      <c r="A31" s="171" t="s">
        <v>8625</v>
      </c>
      <c r="B31" s="171" t="s">
        <v>820</v>
      </c>
      <c r="C31" s="172" t="s">
        <v>8708</v>
      </c>
      <c r="D31" s="172"/>
      <c r="E31" s="242" t="s">
        <v>7854</v>
      </c>
      <c r="F31" s="242" t="s">
        <v>782</v>
      </c>
      <c r="G31" s="242">
        <v>35</v>
      </c>
      <c r="H31" s="173" t="e">
        <f>J31*#REF!+30</f>
        <v>#REF!</v>
      </c>
      <c r="I31" s="619" t="e">
        <f t="shared" si="0"/>
        <v>#REF!</v>
      </c>
      <c r="J31" s="157">
        <v>58.9</v>
      </c>
    </row>
    <row r="32" spans="1:10">
      <c r="A32" s="167" t="s">
        <v>8625</v>
      </c>
      <c r="B32" s="167" t="s">
        <v>821</v>
      </c>
      <c r="C32" s="168" t="s">
        <v>822</v>
      </c>
      <c r="D32" s="168"/>
      <c r="E32" s="246" t="s">
        <v>786</v>
      </c>
      <c r="F32" s="246" t="s">
        <v>9339</v>
      </c>
      <c r="G32" s="246">
        <v>7</v>
      </c>
      <c r="H32" s="169" t="e">
        <f>J32*#REF!+30</f>
        <v>#REF!</v>
      </c>
      <c r="I32" s="643" t="e">
        <f t="shared" si="0"/>
        <v>#REF!</v>
      </c>
      <c r="J32" s="157">
        <v>71.069999999999993</v>
      </c>
    </row>
    <row r="33" spans="3:4">
      <c r="C33" s="155"/>
      <c r="D33" s="155"/>
    </row>
  </sheetData>
  <sheetProtection sheet="1"/>
  <autoFilter ref="A1:A33"/>
  <mergeCells count="11">
    <mergeCell ref="E1:F1"/>
    <mergeCell ref="A5:I5"/>
    <mergeCell ref="A6:I6"/>
    <mergeCell ref="A7:I7"/>
    <mergeCell ref="A10:I10"/>
    <mergeCell ref="G1:G2"/>
    <mergeCell ref="H1:H2"/>
    <mergeCell ref="I1:I2"/>
    <mergeCell ref="A1:A2"/>
    <mergeCell ref="B1:B2"/>
    <mergeCell ref="C1:C2"/>
  </mergeCells>
  <phoneticPr fontId="132" type="noConversion"/>
  <pageMargins left="0.59027777777777779" right="0.59027777777777779" top="0.59027777777777779" bottom="0.59097222222222223" header="0.51180555555555562" footer="0.31527777777777777"/>
  <pageSetup paperSize="9" firstPageNumber="74" orientation="portrait" useFirstPageNumber="1" horizontalDpi="300" verticalDpi="300" r:id="rId1"/>
  <headerFooter alignWithMargins="0">
    <oddFooter>&amp;C- &amp;P -</oddFooter>
  </headerFooter>
</worksheet>
</file>

<file path=xl/worksheets/sheet32.xml><?xml version="1.0" encoding="utf-8"?>
<worksheet xmlns="http://schemas.openxmlformats.org/spreadsheetml/2006/main" xmlns:r="http://schemas.openxmlformats.org/officeDocument/2006/relationships">
  <sheetPr codeName="Лист27"/>
  <dimension ref="A1:J39"/>
  <sheetViews>
    <sheetView workbookViewId="0">
      <pane ySplit="3" topLeftCell="A10" activePane="bottomLeft" state="frozen"/>
      <selection activeCell="Q46" sqref="Q46"/>
      <selection pane="bottomLeft" activeCell="Q46" sqref="Q46"/>
    </sheetView>
  </sheetViews>
  <sheetFormatPr defaultColWidth="8.85546875" defaultRowHeight="13.5"/>
  <cols>
    <col min="1" max="1" width="6.42578125" style="154" customWidth="1"/>
    <col min="2" max="2" width="7.140625" style="154" customWidth="1"/>
    <col min="3" max="3" width="45" style="214" customWidth="1"/>
    <col min="4" max="4" width="0" style="214" hidden="1" customWidth="1"/>
    <col min="5" max="6" width="6.42578125" style="234" customWidth="1"/>
    <col min="7" max="7" width="7.140625" style="234" customWidth="1"/>
    <col min="8" max="8" width="7.140625" style="156" customWidth="1"/>
    <col min="9" max="9" width="6.42578125" style="702" customWidth="1"/>
    <col min="10" max="10" width="0" style="157" hidden="1" customWidth="1"/>
    <col min="11" max="16384" width="8.85546875" style="157"/>
  </cols>
  <sheetData>
    <row r="1" spans="1:10" s="1852" customFormat="1" ht="14.1" customHeight="1">
      <c r="A1" s="2782" t="s">
        <v>8670</v>
      </c>
      <c r="B1" s="2783" t="s">
        <v>4736</v>
      </c>
      <c r="C1" s="2784" t="s">
        <v>8672</v>
      </c>
      <c r="D1" s="1850"/>
      <c r="E1" s="2776" t="s">
        <v>719</v>
      </c>
      <c r="F1" s="2776"/>
      <c r="G1" s="2779" t="s">
        <v>4739</v>
      </c>
      <c r="H1" s="2780" t="s">
        <v>720</v>
      </c>
      <c r="I1" s="2781" t="s">
        <v>4740</v>
      </c>
      <c r="J1" s="1851">
        <v>2010</v>
      </c>
    </row>
    <row r="2" spans="1:10" s="1852" customFormat="1" ht="16.5">
      <c r="A2" s="2782"/>
      <c r="B2" s="2783"/>
      <c r="C2" s="2784"/>
      <c r="D2" s="1853"/>
      <c r="E2" s="1854" t="s">
        <v>721</v>
      </c>
      <c r="F2" s="1854" t="s">
        <v>722</v>
      </c>
      <c r="G2" s="2779"/>
      <c r="H2" s="2780"/>
      <c r="I2" s="2781"/>
    </row>
    <row r="5" spans="1:10" ht="45.75">
      <c r="A5" s="2777" t="s">
        <v>8598</v>
      </c>
      <c r="B5" s="2777"/>
      <c r="C5" s="2777"/>
      <c r="D5" s="2777"/>
      <c r="E5" s="2777"/>
      <c r="F5" s="2777"/>
      <c r="G5" s="2777"/>
      <c r="H5" s="2777"/>
      <c r="I5" s="2777"/>
    </row>
    <row r="6" spans="1:10" ht="23.25">
      <c r="A6" s="2778" t="s">
        <v>723</v>
      </c>
      <c r="B6" s="2778"/>
      <c r="C6" s="2778"/>
      <c r="D6" s="2778"/>
      <c r="E6" s="2778"/>
      <c r="F6" s="2778"/>
      <c r="G6" s="2778"/>
      <c r="H6" s="2778"/>
      <c r="I6" s="2778"/>
    </row>
    <row r="7" spans="1:10">
      <c r="B7" s="1855"/>
      <c r="C7" s="1856"/>
      <c r="D7" s="1856"/>
      <c r="E7" s="236"/>
      <c r="F7" s="236"/>
      <c r="G7" s="236"/>
      <c r="H7" s="1857"/>
      <c r="I7" s="1858"/>
    </row>
    <row r="8" spans="1:10">
      <c r="B8" s="1855"/>
      <c r="C8" s="1856"/>
      <c r="D8" s="1856"/>
      <c r="E8" s="236"/>
      <c r="F8" s="236"/>
      <c r="G8" s="236"/>
      <c r="H8" s="1857"/>
      <c r="I8" s="1858"/>
    </row>
    <row r="9" spans="1:10" ht="23.25">
      <c r="A9" s="2673" t="s">
        <v>724</v>
      </c>
      <c r="B9" s="2673"/>
      <c r="C9" s="2673"/>
      <c r="D9" s="2673"/>
      <c r="E9" s="2673"/>
      <c r="F9" s="2673"/>
      <c r="G9" s="2673"/>
      <c r="H9" s="2673"/>
      <c r="I9" s="2673"/>
    </row>
    <row r="10" spans="1:10">
      <c r="A10" s="171" t="s">
        <v>8625</v>
      </c>
      <c r="B10" s="171" t="s">
        <v>725</v>
      </c>
      <c r="C10" s="172" t="s">
        <v>7775</v>
      </c>
      <c r="D10" s="172"/>
      <c r="E10" s="242" t="s">
        <v>4771</v>
      </c>
      <c r="F10" s="242" t="s">
        <v>726</v>
      </c>
      <c r="G10" s="242">
        <v>27</v>
      </c>
      <c r="H10" s="173" t="e">
        <f>J10*#REF!+30</f>
        <v>#REF!</v>
      </c>
      <c r="I10" s="619" t="e">
        <f t="shared" ref="I10:I33" si="0">H10/G10</f>
        <v>#REF!</v>
      </c>
      <c r="J10" s="157">
        <v>250.76000000000002</v>
      </c>
    </row>
    <row r="11" spans="1:10">
      <c r="A11" s="171" t="s">
        <v>8625</v>
      </c>
      <c r="B11" s="171" t="s">
        <v>727</v>
      </c>
      <c r="C11" s="172" t="s">
        <v>7775</v>
      </c>
      <c r="D11" s="172"/>
      <c r="E11" s="242" t="s">
        <v>718</v>
      </c>
      <c r="F11" s="242" t="s">
        <v>728</v>
      </c>
      <c r="G11" s="242">
        <v>108</v>
      </c>
      <c r="H11" s="173" t="e">
        <f>J11*#REF!+30</f>
        <v>#REF!</v>
      </c>
      <c r="I11" s="619" t="e">
        <f t="shared" si="0"/>
        <v>#REF!</v>
      </c>
      <c r="J11" s="157">
        <v>995.21</v>
      </c>
    </row>
    <row r="12" spans="1:10">
      <c r="A12" s="167" t="s">
        <v>8625</v>
      </c>
      <c r="B12" s="167" t="s">
        <v>729</v>
      </c>
      <c r="C12" s="168" t="s">
        <v>730</v>
      </c>
      <c r="D12" s="168"/>
      <c r="E12" s="246" t="s">
        <v>731</v>
      </c>
      <c r="F12" s="246"/>
      <c r="G12" s="246">
        <v>6</v>
      </c>
      <c r="H12" s="169" t="e">
        <f>J12*#REF!+30</f>
        <v>#REF!</v>
      </c>
      <c r="I12" s="643" t="e">
        <f t="shared" si="0"/>
        <v>#REF!</v>
      </c>
      <c r="J12" s="157">
        <v>56.49</v>
      </c>
    </row>
    <row r="13" spans="1:10">
      <c r="A13" s="164" t="s">
        <v>8625</v>
      </c>
      <c r="B13" s="164" t="s">
        <v>732</v>
      </c>
      <c r="C13" s="165" t="s">
        <v>733</v>
      </c>
      <c r="D13" s="165"/>
      <c r="E13" s="238" t="s">
        <v>4781</v>
      </c>
      <c r="F13" s="238" t="s">
        <v>734</v>
      </c>
      <c r="G13" s="238">
        <v>25</v>
      </c>
      <c r="H13" s="166" t="e">
        <f>J13*#REF!+30</f>
        <v>#REF!</v>
      </c>
      <c r="I13" s="633" t="e">
        <f t="shared" si="0"/>
        <v>#REF!</v>
      </c>
      <c r="J13" s="157">
        <v>128.55000000000001</v>
      </c>
    </row>
    <row r="14" spans="1:10">
      <c r="A14" s="171" t="s">
        <v>8625</v>
      </c>
      <c r="B14" s="171" t="s">
        <v>735</v>
      </c>
      <c r="C14" s="172" t="s">
        <v>733</v>
      </c>
      <c r="D14" s="172"/>
      <c r="E14" s="242" t="s">
        <v>8500</v>
      </c>
      <c r="F14" s="242" t="s">
        <v>736</v>
      </c>
      <c r="G14" s="242">
        <v>100</v>
      </c>
      <c r="H14" s="173" t="e">
        <f>J14*#REF!+30</f>
        <v>#REF!</v>
      </c>
      <c r="I14" s="619" t="e">
        <f t="shared" si="0"/>
        <v>#REF!</v>
      </c>
      <c r="J14" s="157">
        <v>506.35</v>
      </c>
    </row>
    <row r="15" spans="1:10">
      <c r="A15" s="167" t="s">
        <v>8625</v>
      </c>
      <c r="B15" s="167" t="s">
        <v>737</v>
      </c>
      <c r="C15" s="168" t="s">
        <v>738</v>
      </c>
      <c r="D15" s="168"/>
      <c r="E15" s="246" t="s">
        <v>731</v>
      </c>
      <c r="F15" s="246"/>
      <c r="G15" s="246">
        <v>6</v>
      </c>
      <c r="H15" s="169" t="e">
        <f>J15*#REF!+30</f>
        <v>#REF!</v>
      </c>
      <c r="I15" s="643" t="e">
        <f t="shared" si="0"/>
        <v>#REF!</v>
      </c>
      <c r="J15" s="157">
        <v>56.62</v>
      </c>
    </row>
    <row r="16" spans="1:10">
      <c r="A16" s="164" t="s">
        <v>8625</v>
      </c>
      <c r="B16" s="164" t="s">
        <v>739</v>
      </c>
      <c r="C16" s="165" t="s">
        <v>740</v>
      </c>
      <c r="D16" s="165"/>
      <c r="E16" s="238" t="s">
        <v>4771</v>
      </c>
      <c r="F16" s="238" t="s">
        <v>6980</v>
      </c>
      <c r="G16" s="238">
        <v>14.5</v>
      </c>
      <c r="H16" s="166" t="e">
        <f>J16*#REF!+30</f>
        <v>#REF!</v>
      </c>
      <c r="I16" s="633" t="e">
        <f t="shared" si="0"/>
        <v>#REF!</v>
      </c>
      <c r="J16" s="157">
        <v>145.13999999999999</v>
      </c>
    </row>
    <row r="17" spans="1:10">
      <c r="A17" s="171" t="s">
        <v>8625</v>
      </c>
      <c r="B17" s="171" t="s">
        <v>741</v>
      </c>
      <c r="C17" s="172" t="s">
        <v>740</v>
      </c>
      <c r="D17" s="172"/>
      <c r="E17" s="242" t="s">
        <v>718</v>
      </c>
      <c r="F17" s="242" t="s">
        <v>742</v>
      </c>
      <c r="G17" s="242">
        <v>58</v>
      </c>
      <c r="H17" s="173" t="e">
        <f>J17*#REF!+30</f>
        <v>#REF!</v>
      </c>
      <c r="I17" s="619" t="e">
        <f t="shared" si="0"/>
        <v>#REF!</v>
      </c>
      <c r="J17" s="157">
        <v>579.20000000000005</v>
      </c>
    </row>
    <row r="18" spans="1:10">
      <c r="A18" s="167" t="s">
        <v>8625</v>
      </c>
      <c r="B18" s="167" t="s">
        <v>743</v>
      </c>
      <c r="C18" s="168" t="s">
        <v>744</v>
      </c>
      <c r="D18" s="168"/>
      <c r="E18" s="246" t="s">
        <v>731</v>
      </c>
      <c r="F18" s="246"/>
      <c r="G18" s="246">
        <v>6</v>
      </c>
      <c r="H18" s="169" t="e">
        <f>J18*#REF!+30</f>
        <v>#REF!</v>
      </c>
      <c r="I18" s="643" t="e">
        <f t="shared" si="0"/>
        <v>#REF!</v>
      </c>
      <c r="J18" s="157">
        <v>56.49</v>
      </c>
    </row>
    <row r="19" spans="1:10">
      <c r="A19" s="164" t="s">
        <v>8625</v>
      </c>
      <c r="B19" s="164" t="s">
        <v>745</v>
      </c>
      <c r="C19" s="165" t="s">
        <v>9636</v>
      </c>
      <c r="D19" s="165"/>
      <c r="E19" s="238" t="s">
        <v>4792</v>
      </c>
      <c r="F19" s="238" t="s">
        <v>746</v>
      </c>
      <c r="G19" s="238">
        <v>22.5</v>
      </c>
      <c r="H19" s="166" t="e">
        <f>J19*#REF!+30</f>
        <v>#REF!</v>
      </c>
      <c r="I19" s="633" t="e">
        <f t="shared" si="0"/>
        <v>#REF!</v>
      </c>
      <c r="J19" s="157">
        <v>202.83</v>
      </c>
    </row>
    <row r="20" spans="1:10">
      <c r="A20" s="171" t="s">
        <v>8625</v>
      </c>
      <c r="B20" s="171" t="s">
        <v>747</v>
      </c>
      <c r="C20" s="172" t="s">
        <v>9636</v>
      </c>
      <c r="D20" s="172"/>
      <c r="E20" s="242" t="s">
        <v>748</v>
      </c>
      <c r="F20" s="242" t="s">
        <v>749</v>
      </c>
      <c r="G20" s="242">
        <v>90</v>
      </c>
      <c r="H20" s="173" t="e">
        <f>J20*#REF!+30</f>
        <v>#REF!</v>
      </c>
      <c r="I20" s="619" t="e">
        <f t="shared" si="0"/>
        <v>#REF!</v>
      </c>
      <c r="J20" s="157">
        <v>803.28</v>
      </c>
    </row>
    <row r="21" spans="1:10">
      <c r="A21" s="167" t="s">
        <v>8625</v>
      </c>
      <c r="B21" s="167" t="s">
        <v>750</v>
      </c>
      <c r="C21" s="168" t="s">
        <v>751</v>
      </c>
      <c r="D21" s="168"/>
      <c r="E21" s="246" t="s">
        <v>731</v>
      </c>
      <c r="F21" s="246"/>
      <c r="G21" s="246">
        <v>6</v>
      </c>
      <c r="H21" s="169" t="e">
        <f>J21*#REF!+30</f>
        <v>#REF!</v>
      </c>
      <c r="I21" s="643" t="e">
        <f t="shared" si="0"/>
        <v>#REF!</v>
      </c>
      <c r="J21" s="157">
        <v>56.49</v>
      </c>
    </row>
    <row r="22" spans="1:10">
      <c r="A22" s="164" t="s">
        <v>8625</v>
      </c>
      <c r="B22" s="164" t="s">
        <v>752</v>
      </c>
      <c r="C22" s="165" t="s">
        <v>753</v>
      </c>
      <c r="D22" s="165"/>
      <c r="E22" s="238" t="s">
        <v>4771</v>
      </c>
      <c r="F22" s="238" t="s">
        <v>6980</v>
      </c>
      <c r="G22" s="238">
        <v>14.5</v>
      </c>
      <c r="H22" s="166" t="e">
        <f>J22*#REF!+30</f>
        <v>#REF!</v>
      </c>
      <c r="I22" s="633" t="e">
        <f t="shared" si="0"/>
        <v>#REF!</v>
      </c>
      <c r="J22" s="157">
        <v>105.62</v>
      </c>
    </row>
    <row r="23" spans="1:10">
      <c r="A23" s="171" t="s">
        <v>8625</v>
      </c>
      <c r="B23" s="171" t="s">
        <v>754</v>
      </c>
      <c r="C23" s="172" t="s">
        <v>753</v>
      </c>
      <c r="D23" s="172"/>
      <c r="E23" s="242" t="s">
        <v>718</v>
      </c>
      <c r="F23" s="242" t="s">
        <v>742</v>
      </c>
      <c r="G23" s="242">
        <v>58</v>
      </c>
      <c r="H23" s="173" t="e">
        <f>J23*#REF!+30</f>
        <v>#REF!</v>
      </c>
      <c r="I23" s="619" t="e">
        <f t="shared" si="0"/>
        <v>#REF!</v>
      </c>
      <c r="J23" s="157">
        <v>421.12</v>
      </c>
    </row>
    <row r="24" spans="1:10">
      <c r="A24" s="167" t="s">
        <v>8625</v>
      </c>
      <c r="B24" s="167" t="s">
        <v>755</v>
      </c>
      <c r="C24" s="168" t="s">
        <v>756</v>
      </c>
      <c r="D24" s="168"/>
      <c r="E24" s="246" t="s">
        <v>6779</v>
      </c>
      <c r="F24" s="246"/>
      <c r="G24" s="246">
        <v>5</v>
      </c>
      <c r="H24" s="169" t="e">
        <f>J24*#REF!+30</f>
        <v>#REF!</v>
      </c>
      <c r="I24" s="643" t="e">
        <f t="shared" si="0"/>
        <v>#REF!</v>
      </c>
      <c r="J24" s="157">
        <v>56.48</v>
      </c>
    </row>
    <row r="25" spans="1:10">
      <c r="A25" s="164" t="s">
        <v>8625</v>
      </c>
      <c r="B25" s="164" t="s">
        <v>757</v>
      </c>
      <c r="C25" s="165" t="s">
        <v>758</v>
      </c>
      <c r="D25" s="165"/>
      <c r="E25" s="238" t="s">
        <v>4771</v>
      </c>
      <c r="F25" s="238" t="s">
        <v>726</v>
      </c>
      <c r="G25" s="238">
        <v>27</v>
      </c>
      <c r="H25" s="166" t="e">
        <f>J25*#REF!+30</f>
        <v>#REF!</v>
      </c>
      <c r="I25" s="633" t="e">
        <f t="shared" si="0"/>
        <v>#REF!</v>
      </c>
      <c r="J25" s="157">
        <v>122.14</v>
      </c>
    </row>
    <row r="26" spans="1:10">
      <c r="A26" s="171" t="s">
        <v>8625</v>
      </c>
      <c r="B26" s="171" t="s">
        <v>759</v>
      </c>
      <c r="C26" s="172" t="s">
        <v>758</v>
      </c>
      <c r="D26" s="172"/>
      <c r="E26" s="242" t="s">
        <v>718</v>
      </c>
      <c r="F26" s="242" t="s">
        <v>728</v>
      </c>
      <c r="G26" s="242">
        <v>108</v>
      </c>
      <c r="H26" s="173" t="e">
        <f>J26*#REF!+30</f>
        <v>#REF!</v>
      </c>
      <c r="I26" s="619" t="e">
        <f t="shared" si="0"/>
        <v>#REF!</v>
      </c>
      <c r="J26" s="157">
        <v>480.73</v>
      </c>
    </row>
    <row r="27" spans="1:10">
      <c r="A27" s="167" t="s">
        <v>8625</v>
      </c>
      <c r="B27" s="167" t="s">
        <v>760</v>
      </c>
      <c r="C27" s="168" t="s">
        <v>761</v>
      </c>
      <c r="D27" s="168"/>
      <c r="E27" s="246" t="s">
        <v>731</v>
      </c>
      <c r="F27" s="246"/>
      <c r="G27" s="246">
        <v>6</v>
      </c>
      <c r="H27" s="169" t="e">
        <f>J27*#REF!+30</f>
        <v>#REF!</v>
      </c>
      <c r="I27" s="643" t="e">
        <f t="shared" si="0"/>
        <v>#REF!</v>
      </c>
      <c r="J27" s="157">
        <v>56.49</v>
      </c>
    </row>
    <row r="28" spans="1:10">
      <c r="A28" s="164" t="s">
        <v>8625</v>
      </c>
      <c r="B28" s="164" t="s">
        <v>762</v>
      </c>
      <c r="C28" s="165" t="s">
        <v>763</v>
      </c>
      <c r="D28" s="165"/>
      <c r="E28" s="238" t="s">
        <v>4771</v>
      </c>
      <c r="F28" s="238" t="s">
        <v>764</v>
      </c>
      <c r="G28" s="238">
        <v>17</v>
      </c>
      <c r="H28" s="166" t="e">
        <f>J28*#REF!+30</f>
        <v>#REF!</v>
      </c>
      <c r="I28" s="633" t="e">
        <f t="shared" si="0"/>
        <v>#REF!</v>
      </c>
      <c r="J28" s="157">
        <v>81.25</v>
      </c>
    </row>
    <row r="29" spans="1:10">
      <c r="A29" s="171" t="s">
        <v>8625</v>
      </c>
      <c r="B29" s="171" t="s">
        <v>765</v>
      </c>
      <c r="C29" s="172" t="s">
        <v>763</v>
      </c>
      <c r="D29" s="172"/>
      <c r="E29" s="242" t="s">
        <v>718</v>
      </c>
      <c r="F29" s="242" t="s">
        <v>8488</v>
      </c>
      <c r="G29" s="242">
        <v>68</v>
      </c>
      <c r="H29" s="173" t="e">
        <f>J29*#REF!+30</f>
        <v>#REF!</v>
      </c>
      <c r="I29" s="619" t="e">
        <f t="shared" si="0"/>
        <v>#REF!</v>
      </c>
      <c r="J29" s="157">
        <v>316.94</v>
      </c>
    </row>
    <row r="30" spans="1:10">
      <c r="A30" s="167" t="s">
        <v>8625</v>
      </c>
      <c r="B30" s="167" t="s">
        <v>766</v>
      </c>
      <c r="C30" s="168" t="s">
        <v>767</v>
      </c>
      <c r="D30" s="168"/>
      <c r="E30" s="246" t="s">
        <v>6779</v>
      </c>
      <c r="F30" s="246"/>
      <c r="G30" s="246">
        <v>5</v>
      </c>
      <c r="H30" s="169" t="e">
        <f>J30*#REF!+30</f>
        <v>#REF!</v>
      </c>
      <c r="I30" s="643" t="e">
        <f t="shared" si="0"/>
        <v>#REF!</v>
      </c>
      <c r="J30" s="157">
        <v>56.62</v>
      </c>
    </row>
    <row r="31" spans="1:10">
      <c r="A31" s="164" t="s">
        <v>8625</v>
      </c>
      <c r="B31" s="164" t="s">
        <v>768</v>
      </c>
      <c r="C31" s="165" t="s">
        <v>769</v>
      </c>
      <c r="D31" s="165"/>
      <c r="E31" s="238" t="s">
        <v>4771</v>
      </c>
      <c r="F31" s="238" t="s">
        <v>770</v>
      </c>
      <c r="G31" s="238">
        <v>20</v>
      </c>
      <c r="H31" s="166" t="e">
        <f>J31*#REF!+30</f>
        <v>#REF!</v>
      </c>
      <c r="I31" s="633" t="e">
        <f t="shared" si="0"/>
        <v>#REF!</v>
      </c>
      <c r="J31" s="157">
        <v>90.86</v>
      </c>
    </row>
    <row r="32" spans="1:10">
      <c r="A32" s="171" t="s">
        <v>8625</v>
      </c>
      <c r="B32" s="171" t="s">
        <v>771</v>
      </c>
      <c r="C32" s="172" t="s">
        <v>769</v>
      </c>
      <c r="D32" s="172"/>
      <c r="E32" s="242" t="s">
        <v>718</v>
      </c>
      <c r="F32" s="242" t="s">
        <v>772</v>
      </c>
      <c r="G32" s="242">
        <v>80</v>
      </c>
      <c r="H32" s="173" t="e">
        <f>J32*#REF!+30</f>
        <v>#REF!</v>
      </c>
      <c r="I32" s="619" t="e">
        <f t="shared" si="0"/>
        <v>#REF!</v>
      </c>
      <c r="J32" s="157">
        <v>355.59</v>
      </c>
    </row>
    <row r="33" spans="1:10">
      <c r="A33" s="167" t="s">
        <v>8625</v>
      </c>
      <c r="B33" s="167" t="s">
        <v>773</v>
      </c>
      <c r="C33" s="168" t="s">
        <v>774</v>
      </c>
      <c r="D33" s="168"/>
      <c r="E33" s="246" t="s">
        <v>731</v>
      </c>
      <c r="F33" s="246"/>
      <c r="G33" s="246">
        <v>6</v>
      </c>
      <c r="H33" s="169" t="e">
        <f>J33*#REF!+30</f>
        <v>#REF!</v>
      </c>
      <c r="I33" s="643" t="e">
        <f t="shared" si="0"/>
        <v>#REF!</v>
      </c>
      <c r="J33" s="157">
        <v>56.62</v>
      </c>
    </row>
    <row r="34" spans="1:10">
      <c r="C34" s="155"/>
      <c r="D34" s="155"/>
    </row>
    <row r="35" spans="1:10">
      <c r="C35" s="155"/>
      <c r="D35" s="155"/>
    </row>
    <row r="36" spans="1:10" ht="23.25">
      <c r="A36" s="2673" t="s">
        <v>775</v>
      </c>
      <c r="B36" s="2673"/>
      <c r="C36" s="2673"/>
      <c r="D36" s="2673"/>
      <c r="E36" s="2673"/>
      <c r="F36" s="2673"/>
      <c r="G36" s="2673"/>
      <c r="H36" s="2673"/>
      <c r="I36" s="2673"/>
    </row>
    <row r="37" spans="1:10">
      <c r="A37" s="171" t="s">
        <v>8625</v>
      </c>
      <c r="B37" s="171" t="s">
        <v>776</v>
      </c>
      <c r="C37" s="172" t="s">
        <v>777</v>
      </c>
      <c r="D37" s="172"/>
      <c r="E37" s="242" t="s">
        <v>7890</v>
      </c>
      <c r="F37" s="242"/>
      <c r="G37" s="242">
        <v>1</v>
      </c>
      <c r="H37" s="173" t="e">
        <f>J37*#REF!+30</f>
        <v>#REF!</v>
      </c>
      <c r="I37" s="619" t="e">
        <f>H37/G37</f>
        <v>#REF!</v>
      </c>
      <c r="J37" s="157">
        <v>20.98</v>
      </c>
    </row>
    <row r="38" spans="1:10">
      <c r="A38" s="167" t="s">
        <v>8625</v>
      </c>
      <c r="B38" s="167" t="s">
        <v>778</v>
      </c>
      <c r="C38" s="168" t="s">
        <v>777</v>
      </c>
      <c r="D38" s="168"/>
      <c r="E38" s="246" t="s">
        <v>4879</v>
      </c>
      <c r="F38" s="246"/>
      <c r="G38" s="246">
        <v>5</v>
      </c>
      <c r="H38" s="169" t="e">
        <f>J38*#REF!+30</f>
        <v>#REF!</v>
      </c>
      <c r="I38" s="643" t="e">
        <f>H38/G38</f>
        <v>#REF!</v>
      </c>
      <c r="J38" s="157">
        <v>92.33</v>
      </c>
    </row>
    <row r="39" spans="1:10">
      <c r="C39" s="155"/>
      <c r="D39" s="155"/>
    </row>
  </sheetData>
  <sheetProtection sheet="1"/>
  <autoFilter ref="A1:A39"/>
  <mergeCells count="11">
    <mergeCell ref="E1:F1"/>
    <mergeCell ref="A5:I5"/>
    <mergeCell ref="A6:I6"/>
    <mergeCell ref="A9:I9"/>
    <mergeCell ref="A36:I36"/>
    <mergeCell ref="G1:G2"/>
    <mergeCell ref="H1:H2"/>
    <mergeCell ref="I1:I2"/>
    <mergeCell ref="A1:A2"/>
    <mergeCell ref="B1:B2"/>
    <mergeCell ref="C1:C2"/>
  </mergeCells>
  <phoneticPr fontId="132" type="noConversion"/>
  <pageMargins left="0.59027777777777779" right="0.59027777777777779" top="0.59027777777777779" bottom="0.59097222222222223" header="0.51180555555555562" footer="0.31527777777777777"/>
  <pageSetup paperSize="9" firstPageNumber="73" orientation="portrait" useFirstPageNumber="1" horizontalDpi="300" verticalDpi="300" r:id="rId1"/>
  <headerFooter alignWithMargins="0">
    <oddFooter>&amp;C- &amp;P -</oddFooter>
  </headerFooter>
</worksheet>
</file>

<file path=xl/worksheets/sheet33.xml><?xml version="1.0" encoding="utf-8"?>
<worksheet xmlns="http://schemas.openxmlformats.org/spreadsheetml/2006/main" xmlns:r="http://schemas.openxmlformats.org/officeDocument/2006/relationships">
  <sheetPr codeName="Лист32"/>
  <dimension ref="A1:K156"/>
  <sheetViews>
    <sheetView workbookViewId="0">
      <pane xSplit="4" ySplit="2" topLeftCell="E3" activePane="bottomRight" state="frozen"/>
      <selection activeCell="M71" sqref="M71"/>
      <selection pane="topRight" activeCell="M71" sqref="M71"/>
      <selection pane="bottomLeft" activeCell="M71" sqref="M71"/>
      <selection pane="bottomRight" activeCell="M71" sqref="M71"/>
    </sheetView>
  </sheetViews>
  <sheetFormatPr defaultColWidth="9.140625" defaultRowHeight="12.75"/>
  <cols>
    <col min="1" max="1" width="6.42578125" style="1749" customWidth="1"/>
    <col min="2" max="2" width="7.140625" style="773" customWidth="1"/>
    <col min="3" max="3" width="51.42578125" style="1750" customWidth="1"/>
    <col min="4" max="4" width="0" style="1749" hidden="1" customWidth="1"/>
    <col min="5" max="5" width="8.5703125" style="1752" customWidth="1"/>
    <col min="6" max="6" width="0" style="1752" hidden="1" customWidth="1"/>
    <col min="7" max="7" width="9.140625" style="1752" customWidth="1"/>
    <col min="8" max="8" width="0" style="1752" hidden="1" customWidth="1"/>
    <col min="9" max="9" width="9.140625" style="1753" customWidth="1"/>
    <col min="10" max="10" width="8.140625" style="1754" customWidth="1"/>
    <col min="11" max="11" width="9.140625" style="1749" hidden="1" customWidth="1"/>
    <col min="12" max="16384" width="9.140625" style="1749"/>
  </cols>
  <sheetData>
    <row r="1" spans="1:11" s="1757" customFormat="1" ht="16.5" customHeight="1">
      <c r="A1" s="1755" t="s">
        <v>8670</v>
      </c>
      <c r="B1" s="85" t="s">
        <v>8671</v>
      </c>
      <c r="C1" s="85" t="s">
        <v>8672</v>
      </c>
      <c r="D1" s="715"/>
      <c r="E1" s="85" t="s">
        <v>719</v>
      </c>
      <c r="F1" s="85"/>
      <c r="G1" s="85" t="s">
        <v>6984</v>
      </c>
      <c r="H1" s="85" t="s">
        <v>5621</v>
      </c>
      <c r="I1" s="1924" t="s">
        <v>2627</v>
      </c>
      <c r="J1" s="1924" t="s">
        <v>1467</v>
      </c>
      <c r="K1" s="1757">
        <v>2010</v>
      </c>
    </row>
    <row r="2" spans="1:11" s="1762" customFormat="1" ht="16.5" hidden="1">
      <c r="A2" s="725"/>
      <c r="B2" s="725"/>
      <c r="C2" s="725"/>
      <c r="D2" s="1923"/>
      <c r="E2" s="1923" t="s">
        <v>3501</v>
      </c>
      <c r="F2" s="1923" t="s">
        <v>3502</v>
      </c>
      <c r="G2" s="725"/>
      <c r="H2" s="725"/>
      <c r="I2" s="1922"/>
      <c r="J2" s="1925"/>
    </row>
    <row r="3" spans="1:11">
      <c r="C3" s="1763"/>
      <c r="D3" s="1764"/>
    </row>
    <row r="4" spans="1:11">
      <c r="C4" s="1766"/>
      <c r="D4" s="1764"/>
    </row>
    <row r="5" spans="1:11" ht="45.75">
      <c r="A5" s="2785" t="s">
        <v>4280</v>
      </c>
      <c r="B5" s="2785"/>
      <c r="C5" s="2785"/>
      <c r="D5" s="2785"/>
      <c r="E5" s="2785"/>
      <c r="F5" s="2785"/>
      <c r="G5" s="2785"/>
      <c r="H5" s="2785"/>
      <c r="I5" s="2785"/>
      <c r="J5" s="2785"/>
    </row>
    <row r="6" spans="1:11" ht="27">
      <c r="A6" s="2786" t="s">
        <v>4281</v>
      </c>
      <c r="B6" s="2786"/>
      <c r="C6" s="2786"/>
      <c r="D6" s="2786"/>
      <c r="E6" s="2786"/>
      <c r="F6" s="2786"/>
      <c r="G6" s="2786"/>
      <c r="H6" s="2786"/>
      <c r="I6" s="2786"/>
      <c r="J6" s="2786"/>
    </row>
    <row r="7" spans="1:11">
      <c r="C7" s="1766"/>
      <c r="D7" s="1764"/>
    </row>
    <row r="8" spans="1:11">
      <c r="C8" s="1766"/>
      <c r="D8" s="1764"/>
    </row>
    <row r="9" spans="1:11" ht="23.25">
      <c r="A9" s="2787" t="s">
        <v>9485</v>
      </c>
      <c r="B9" s="2787"/>
      <c r="C9" s="2787"/>
      <c r="D9" s="2787"/>
      <c r="E9" s="2787"/>
      <c r="F9" s="2787"/>
      <c r="G9" s="2787"/>
      <c r="H9" s="2787"/>
      <c r="I9" s="2787"/>
      <c r="J9" s="2787"/>
    </row>
    <row r="10" spans="1:11" s="108" customFormat="1">
      <c r="A10" s="105" t="s">
        <v>8615</v>
      </c>
      <c r="B10" s="106" t="s">
        <v>4282</v>
      </c>
      <c r="C10" s="1926" t="s">
        <v>4283</v>
      </c>
      <c r="D10" s="1772" t="s">
        <v>4284</v>
      </c>
      <c r="E10" s="1787" t="s">
        <v>4781</v>
      </c>
      <c r="F10" s="120"/>
      <c r="G10" s="120">
        <v>3</v>
      </c>
      <c r="H10" s="120"/>
      <c r="I10" s="121" t="e">
        <f>J10*#REF!</f>
        <v>#REF!</v>
      </c>
      <c r="J10" s="1774" t="e">
        <f>K10*#REF!/10*1.2+0.5</f>
        <v>#REF!</v>
      </c>
      <c r="K10" s="108">
        <v>33.15</v>
      </c>
    </row>
    <row r="11" spans="1:11" s="108" customFormat="1">
      <c r="A11" s="100" t="s">
        <v>8615</v>
      </c>
      <c r="B11" s="101" t="s">
        <v>8407</v>
      </c>
      <c r="C11" s="1818" t="s">
        <v>4283</v>
      </c>
      <c r="D11" s="1791" t="s">
        <v>4284</v>
      </c>
      <c r="E11" s="1784" t="s">
        <v>8020</v>
      </c>
      <c r="F11" s="576"/>
      <c r="G11" s="576">
        <v>30</v>
      </c>
      <c r="H11" s="576"/>
      <c r="I11" s="126" t="e">
        <f>J11*#REF!</f>
        <v>#REF!</v>
      </c>
      <c r="J11" s="616" t="e">
        <f>K11*#REF!+1</f>
        <v>#REF!</v>
      </c>
      <c r="K11" s="108">
        <v>33.15</v>
      </c>
    </row>
    <row r="12" spans="1:11" s="108" customFormat="1">
      <c r="A12" s="103" t="s">
        <v>8615</v>
      </c>
      <c r="B12" s="104" t="s">
        <v>2673</v>
      </c>
      <c r="C12" s="1927" t="s">
        <v>2674</v>
      </c>
      <c r="D12" s="1815" t="s">
        <v>2675</v>
      </c>
      <c r="E12" s="1816" t="s">
        <v>2676</v>
      </c>
      <c r="F12" s="118"/>
      <c r="G12" s="118">
        <v>2</v>
      </c>
      <c r="H12" s="118"/>
      <c r="I12" s="121" t="e">
        <f>J12*#REF!</f>
        <v>#REF!</v>
      </c>
      <c r="J12" s="1774" t="e">
        <f>K12*#REF!+1</f>
        <v>#REF!</v>
      </c>
      <c r="K12" s="108">
        <v>10.74</v>
      </c>
    </row>
    <row r="13" spans="1:11" s="108" customFormat="1">
      <c r="A13" s="103" t="s">
        <v>8615</v>
      </c>
      <c r="B13" s="104" t="s">
        <v>8013</v>
      </c>
      <c r="C13" s="1927" t="s">
        <v>2765</v>
      </c>
      <c r="D13" s="1815" t="s">
        <v>2675</v>
      </c>
      <c r="E13" s="1816" t="s">
        <v>7890</v>
      </c>
      <c r="F13" s="118"/>
      <c r="G13" s="118">
        <v>1</v>
      </c>
      <c r="H13" s="118"/>
      <c r="I13" s="121" t="e">
        <f>J13*#REF!</f>
        <v>#REF!</v>
      </c>
      <c r="J13" s="1774" t="e">
        <f>K13*#REF!+1</f>
        <v>#REF!</v>
      </c>
      <c r="K13" s="108">
        <v>8.5</v>
      </c>
    </row>
    <row r="14" spans="1:11" s="108" customFormat="1">
      <c r="A14" s="103" t="s">
        <v>8615</v>
      </c>
      <c r="B14" s="104" t="s">
        <v>7895</v>
      </c>
      <c r="C14" s="1927" t="s">
        <v>2727</v>
      </c>
      <c r="D14" s="1815" t="s">
        <v>2675</v>
      </c>
      <c r="E14" s="1816" t="s">
        <v>7890</v>
      </c>
      <c r="F14" s="118"/>
      <c r="G14" s="118">
        <v>1</v>
      </c>
      <c r="H14" s="118"/>
      <c r="I14" s="121" t="e">
        <f>J14*#REF!</f>
        <v>#REF!</v>
      </c>
      <c r="J14" s="1774" t="e">
        <f>K14*#REF!+1</f>
        <v>#REF!</v>
      </c>
      <c r="K14" s="108">
        <v>9.57</v>
      </c>
    </row>
    <row r="15" spans="1:11">
      <c r="I15" s="121"/>
      <c r="J15" s="1774"/>
    </row>
    <row r="16" spans="1:11" s="157" customFormat="1" ht="25.5">
      <c r="A16" s="1928" t="s">
        <v>8615</v>
      </c>
      <c r="B16" s="1928" t="s">
        <v>3886</v>
      </c>
      <c r="C16" s="1929" t="s">
        <v>3200</v>
      </c>
      <c r="D16" s="1929" t="s">
        <v>4285</v>
      </c>
      <c r="E16" s="1930" t="s">
        <v>6779</v>
      </c>
      <c r="F16" s="1930"/>
      <c r="G16" s="1930">
        <v>5</v>
      </c>
      <c r="H16" s="1930"/>
      <c r="I16" s="121" t="e">
        <f>J16*#REF!</f>
        <v>#REF!</v>
      </c>
      <c r="J16" s="1774" t="e">
        <f>K16*#REF!+1</f>
        <v>#REF!</v>
      </c>
      <c r="K16" s="157">
        <v>85</v>
      </c>
    </row>
    <row r="17" spans="1:11" s="108" customFormat="1">
      <c r="A17" s="105" t="s">
        <v>8615</v>
      </c>
      <c r="B17" s="106" t="s">
        <v>6771</v>
      </c>
      <c r="C17" s="211" t="s">
        <v>4286</v>
      </c>
      <c r="D17" s="1772" t="s">
        <v>629</v>
      </c>
      <c r="E17" s="1787" t="s">
        <v>8356</v>
      </c>
      <c r="F17" s="120"/>
      <c r="G17" s="120">
        <v>4</v>
      </c>
      <c r="H17" s="120"/>
      <c r="I17" s="121" t="e">
        <f>J17*#REF!</f>
        <v>#REF!</v>
      </c>
      <c r="J17" s="1774" t="e">
        <f>K17*#REF!+1</f>
        <v>#REF!</v>
      </c>
      <c r="K17" s="108">
        <v>67.67</v>
      </c>
    </row>
    <row r="18" spans="1:11" s="108" customFormat="1">
      <c r="A18" s="100" t="s">
        <v>8615</v>
      </c>
      <c r="B18" s="101" t="s">
        <v>6775</v>
      </c>
      <c r="C18" s="213" t="s">
        <v>4287</v>
      </c>
      <c r="D18" s="1791" t="s">
        <v>631</v>
      </c>
      <c r="E18" s="1784" t="s">
        <v>6779</v>
      </c>
      <c r="F18" s="576"/>
      <c r="G18" s="576">
        <v>5</v>
      </c>
      <c r="H18" s="576"/>
      <c r="I18" s="126" t="e">
        <f>J18*#REF!</f>
        <v>#REF!</v>
      </c>
      <c r="J18" s="1774" t="e">
        <f>K18*#REF!+1</f>
        <v>#REF!</v>
      </c>
      <c r="K18" s="108">
        <v>115.51</v>
      </c>
    </row>
    <row r="19" spans="1:11" s="108" customFormat="1">
      <c r="A19" s="103" t="s">
        <v>8615</v>
      </c>
      <c r="B19" s="104" t="s">
        <v>6798</v>
      </c>
      <c r="C19" s="201" t="s">
        <v>4288</v>
      </c>
      <c r="D19" s="1815" t="s">
        <v>634</v>
      </c>
      <c r="E19" s="1816" t="s">
        <v>8356</v>
      </c>
      <c r="F19" s="118"/>
      <c r="G19" s="118">
        <v>4</v>
      </c>
      <c r="H19" s="118"/>
      <c r="I19" s="121" t="e">
        <f>J19*#REF!</f>
        <v>#REF!</v>
      </c>
      <c r="J19" s="1774" t="e">
        <f>K19*#REF!+1</f>
        <v>#REF!</v>
      </c>
      <c r="K19" s="108">
        <v>92.46</v>
      </c>
    </row>
    <row r="20" spans="1:11" s="108" customFormat="1">
      <c r="A20" s="103" t="s">
        <v>8615</v>
      </c>
      <c r="B20" s="104" t="s">
        <v>6806</v>
      </c>
      <c r="C20" s="201" t="s">
        <v>4289</v>
      </c>
      <c r="D20" s="1815" t="s">
        <v>637</v>
      </c>
      <c r="E20" s="1816" t="s">
        <v>4879</v>
      </c>
      <c r="F20" s="118"/>
      <c r="G20" s="118">
        <v>5</v>
      </c>
      <c r="H20" s="118"/>
      <c r="I20" s="121" t="e">
        <f>J20*#REF!</f>
        <v>#REF!</v>
      </c>
      <c r="J20" s="1774" t="e">
        <f>K20*#REF!+1</f>
        <v>#REF!</v>
      </c>
      <c r="K20" s="108">
        <v>52.89</v>
      </c>
    </row>
    <row r="21" spans="1:11" s="157" customFormat="1" ht="25.5">
      <c r="A21" s="183" t="s">
        <v>8615</v>
      </c>
      <c r="B21" s="183" t="s">
        <v>6850</v>
      </c>
      <c r="C21" s="201" t="s">
        <v>6851</v>
      </c>
      <c r="D21" s="201" t="s">
        <v>6852</v>
      </c>
      <c r="E21" s="206" t="s">
        <v>6854</v>
      </c>
      <c r="F21" s="206"/>
      <c r="G21" s="206">
        <v>2.5</v>
      </c>
      <c r="H21" s="206"/>
      <c r="I21" s="121" t="e">
        <f>J21*#REF!</f>
        <v>#REF!</v>
      </c>
      <c r="J21" s="1774" t="e">
        <f>K21*#REF!+1</f>
        <v>#REF!</v>
      </c>
      <c r="K21" s="157">
        <v>160.5</v>
      </c>
    </row>
    <row r="22" spans="1:11" s="108" customFormat="1">
      <c r="A22" s="105" t="s">
        <v>8615</v>
      </c>
      <c r="B22" s="106" t="s">
        <v>6874</v>
      </c>
      <c r="C22" s="211" t="s">
        <v>4290</v>
      </c>
      <c r="D22" s="1772" t="s">
        <v>646</v>
      </c>
      <c r="E22" s="1787" t="s">
        <v>8037</v>
      </c>
      <c r="F22" s="120"/>
      <c r="G22" s="120">
        <v>8</v>
      </c>
      <c r="H22" s="120"/>
      <c r="I22" s="121" t="e">
        <f>J22*#REF!</f>
        <v>#REF!</v>
      </c>
      <c r="J22" s="1774" t="e">
        <f>K22*#REF!+1</f>
        <v>#REF!</v>
      </c>
      <c r="K22" s="108">
        <v>115.44</v>
      </c>
    </row>
    <row r="23" spans="1:11" s="108" customFormat="1">
      <c r="A23" s="100" t="s">
        <v>8615</v>
      </c>
      <c r="B23" s="101" t="s">
        <v>6878</v>
      </c>
      <c r="C23" s="213" t="s">
        <v>4291</v>
      </c>
      <c r="D23" s="1791" t="s">
        <v>648</v>
      </c>
      <c r="E23" s="1784" t="s">
        <v>8037</v>
      </c>
      <c r="F23" s="576"/>
      <c r="G23" s="576">
        <v>8</v>
      </c>
      <c r="H23" s="576"/>
      <c r="I23" s="126" t="e">
        <f>J23*#REF!</f>
        <v>#REF!</v>
      </c>
      <c r="J23" s="1774" t="e">
        <f>K23*#REF!+1</f>
        <v>#REF!</v>
      </c>
      <c r="K23" s="108">
        <v>125.01</v>
      </c>
    </row>
    <row r="24" spans="1:11" s="108" customFormat="1">
      <c r="A24" s="103" t="s">
        <v>8615</v>
      </c>
      <c r="B24" s="104" t="s">
        <v>5560</v>
      </c>
      <c r="C24" s="201" t="s">
        <v>654</v>
      </c>
      <c r="D24" s="1815" t="s">
        <v>655</v>
      </c>
      <c r="E24" s="1816" t="s">
        <v>5564</v>
      </c>
      <c r="F24" s="118"/>
      <c r="G24" s="118">
        <v>10</v>
      </c>
      <c r="H24" s="118"/>
      <c r="I24" s="121" t="e">
        <f>J24*#REF!</f>
        <v>#REF!</v>
      </c>
      <c r="J24" s="1774" t="e">
        <f>K24*#REF!+1</f>
        <v>#REF!</v>
      </c>
      <c r="K24" s="108">
        <v>53</v>
      </c>
    </row>
    <row r="25" spans="1:11" s="108" customFormat="1">
      <c r="A25" s="103" t="s">
        <v>8615</v>
      </c>
      <c r="B25" s="104" t="s">
        <v>667</v>
      </c>
      <c r="C25" s="1927" t="s">
        <v>4292</v>
      </c>
      <c r="D25" s="1815" t="s">
        <v>2675</v>
      </c>
      <c r="E25" s="1816" t="s">
        <v>8356</v>
      </c>
      <c r="F25" s="118"/>
      <c r="G25" s="118">
        <v>4</v>
      </c>
      <c r="H25" s="118"/>
      <c r="I25" s="121" t="e">
        <f>J25*#REF!</f>
        <v>#REF!</v>
      </c>
      <c r="J25" s="1774" t="e">
        <f>K25*#REF!+1</f>
        <v>#REF!</v>
      </c>
      <c r="K25" s="108">
        <v>30.6</v>
      </c>
    </row>
    <row r="26" spans="1:11" s="108" customFormat="1">
      <c r="A26" s="103" t="s">
        <v>8615</v>
      </c>
      <c r="B26" s="104" t="s">
        <v>3614</v>
      </c>
      <c r="C26" s="201" t="s">
        <v>676</v>
      </c>
      <c r="D26" s="1815" t="s">
        <v>677</v>
      </c>
      <c r="E26" s="1816" t="s">
        <v>5564</v>
      </c>
      <c r="F26" s="118"/>
      <c r="G26" s="118">
        <v>10</v>
      </c>
      <c r="H26" s="118"/>
      <c r="I26" s="121" t="e">
        <f>J26*#REF!</f>
        <v>#REF!</v>
      </c>
      <c r="J26" s="1774" t="e">
        <f>K26*#REF!+1</f>
        <v>#REF!</v>
      </c>
      <c r="K26" s="108">
        <v>80</v>
      </c>
    </row>
    <row r="27" spans="1:11" s="108" customFormat="1">
      <c r="A27" s="103" t="s">
        <v>8615</v>
      </c>
      <c r="B27" s="104" t="s">
        <v>3653</v>
      </c>
      <c r="C27" s="201" t="s">
        <v>3654</v>
      </c>
      <c r="D27" s="1815" t="s">
        <v>688</v>
      </c>
      <c r="E27" s="1816" t="s">
        <v>6779</v>
      </c>
      <c r="F27" s="118"/>
      <c r="G27" s="118">
        <v>5</v>
      </c>
      <c r="H27" s="118"/>
      <c r="I27" s="121" t="e">
        <f>J27*#REF!</f>
        <v>#REF!</v>
      </c>
      <c r="J27" s="1774" t="e">
        <f>K27*#REF!+1</f>
        <v>#REF!</v>
      </c>
      <c r="K27" s="108">
        <v>125</v>
      </c>
    </row>
    <row r="28" spans="1:11" s="108" customFormat="1">
      <c r="A28" s="103" t="s">
        <v>8615</v>
      </c>
      <c r="B28" s="104" t="s">
        <v>3711</v>
      </c>
      <c r="C28" s="201" t="s">
        <v>3712</v>
      </c>
      <c r="D28" s="1815" t="s">
        <v>695</v>
      </c>
      <c r="E28" s="1816" t="s">
        <v>8356</v>
      </c>
      <c r="F28" s="118"/>
      <c r="G28" s="118">
        <v>4</v>
      </c>
      <c r="H28" s="118"/>
      <c r="I28" s="121" t="e">
        <f>J28*#REF!</f>
        <v>#REF!</v>
      </c>
      <c r="J28" s="1774" t="e">
        <f>K28*#REF!+1</f>
        <v>#REF!</v>
      </c>
      <c r="K28" s="108">
        <v>96</v>
      </c>
    </row>
    <row r="29" spans="1:11" s="108" customFormat="1">
      <c r="A29" s="103" t="s">
        <v>8615</v>
      </c>
      <c r="B29" s="104" t="s">
        <v>3721</v>
      </c>
      <c r="C29" s="201" t="s">
        <v>3722</v>
      </c>
      <c r="D29" s="1815" t="s">
        <v>698</v>
      </c>
      <c r="E29" s="1816" t="s">
        <v>8356</v>
      </c>
      <c r="F29" s="118"/>
      <c r="G29" s="118">
        <v>4</v>
      </c>
      <c r="H29" s="118"/>
      <c r="I29" s="121" t="e">
        <f>J29*#REF!</f>
        <v>#REF!</v>
      </c>
      <c r="J29" s="1774" t="e">
        <f>K29*#REF!+1</f>
        <v>#REF!</v>
      </c>
      <c r="K29" s="108">
        <v>37.130000000000003</v>
      </c>
    </row>
    <row r="30" spans="1:11" s="108" customFormat="1">
      <c r="A30" s="105" t="s">
        <v>8615</v>
      </c>
      <c r="B30" s="106" t="s">
        <v>701</v>
      </c>
      <c r="C30" s="211" t="s">
        <v>702</v>
      </c>
      <c r="D30" s="1772" t="s">
        <v>703</v>
      </c>
      <c r="E30" s="1787" t="s">
        <v>6779</v>
      </c>
      <c r="F30" s="120"/>
      <c r="G30" s="120">
        <v>5</v>
      </c>
      <c r="H30" s="120"/>
      <c r="I30" s="121" t="e">
        <f>J30*#REF!</f>
        <v>#REF!</v>
      </c>
      <c r="J30" s="1774" t="e">
        <f>K30*#REF!+1</f>
        <v>#REF!</v>
      </c>
      <c r="K30" s="108">
        <v>63.75</v>
      </c>
    </row>
    <row r="31" spans="1:11" s="108" customFormat="1">
      <c r="A31" s="100" t="s">
        <v>8615</v>
      </c>
      <c r="B31" s="101" t="s">
        <v>3756</v>
      </c>
      <c r="C31" s="213" t="s">
        <v>4293</v>
      </c>
      <c r="D31" s="1791" t="s">
        <v>703</v>
      </c>
      <c r="E31" s="1784" t="s">
        <v>5564</v>
      </c>
      <c r="F31" s="576"/>
      <c r="G31" s="576">
        <v>10</v>
      </c>
      <c r="H31" s="576"/>
      <c r="I31" s="126" t="e">
        <f>J31*#REF!</f>
        <v>#REF!</v>
      </c>
      <c r="J31" s="1774" t="e">
        <f>K31*#REF!+1</f>
        <v>#REF!</v>
      </c>
      <c r="K31" s="108">
        <v>74.25</v>
      </c>
    </row>
    <row r="32" spans="1:11" s="108" customFormat="1">
      <c r="A32" s="103" t="s">
        <v>8615</v>
      </c>
      <c r="B32" s="104" t="s">
        <v>3839</v>
      </c>
      <c r="C32" s="201" t="s">
        <v>710</v>
      </c>
      <c r="D32" s="1815" t="s">
        <v>711</v>
      </c>
      <c r="E32" s="1816" t="s">
        <v>8037</v>
      </c>
      <c r="F32" s="118"/>
      <c r="G32" s="118">
        <v>8</v>
      </c>
      <c r="H32" s="118"/>
      <c r="I32" s="121" t="e">
        <f>J32*#REF!</f>
        <v>#REF!</v>
      </c>
      <c r="J32" s="1774" t="e">
        <f>K32*#REF!+1</f>
        <v>#REF!</v>
      </c>
      <c r="K32" s="108">
        <v>111.35</v>
      </c>
    </row>
    <row r="33" spans="1:11" s="1937" customFormat="1" hidden="1">
      <c r="A33" s="1931" t="s">
        <v>8615</v>
      </c>
      <c r="B33" s="1932" t="s">
        <v>4294</v>
      </c>
      <c r="C33" s="1933" t="s">
        <v>4295</v>
      </c>
      <c r="D33" s="1934" t="s">
        <v>4284</v>
      </c>
      <c r="E33" s="1935" t="s">
        <v>8410</v>
      </c>
      <c r="F33" s="1936"/>
      <c r="G33" s="1936"/>
      <c r="H33" s="1936"/>
      <c r="I33" s="121" t="e">
        <f>J33*#REF!</f>
        <v>#REF!</v>
      </c>
      <c r="J33" s="1774" t="e">
        <f>K33*#REF!+1</f>
        <v>#REF!</v>
      </c>
    </row>
    <row r="34" spans="1:11" s="1937" customFormat="1" hidden="1">
      <c r="A34" s="1931" t="s">
        <v>8615</v>
      </c>
      <c r="B34" s="1932" t="s">
        <v>8409</v>
      </c>
      <c r="C34" s="1933" t="s">
        <v>4296</v>
      </c>
      <c r="D34" s="1934" t="s">
        <v>4297</v>
      </c>
      <c r="E34" s="1935" t="s">
        <v>8410</v>
      </c>
      <c r="F34" s="1936"/>
      <c r="G34" s="1936"/>
      <c r="H34" s="1936"/>
      <c r="I34" s="121" t="e">
        <f>J34*#REF!</f>
        <v>#REF!</v>
      </c>
      <c r="J34" s="1774" t="e">
        <f>K34*#REF!+1</f>
        <v>#REF!</v>
      </c>
    </row>
    <row r="35" spans="1:11" s="157" customFormat="1" ht="13.5">
      <c r="A35" s="183" t="s">
        <v>8615</v>
      </c>
      <c r="B35" s="183" t="s">
        <v>3848</v>
      </c>
      <c r="C35" s="201" t="s">
        <v>3849</v>
      </c>
      <c r="D35" s="184" t="s">
        <v>3850</v>
      </c>
      <c r="E35" s="206" t="s">
        <v>7890</v>
      </c>
      <c r="F35" s="206"/>
      <c r="G35" s="206">
        <v>1</v>
      </c>
      <c r="H35" s="206"/>
      <c r="I35" s="119" t="e">
        <f>J35*#REF!</f>
        <v>#REF!</v>
      </c>
      <c r="J35" s="1774" t="e">
        <f>K35*#REF!+1</f>
        <v>#REF!</v>
      </c>
      <c r="K35" s="157">
        <v>15.49</v>
      </c>
    </row>
    <row r="36" spans="1:11" s="1764" customFormat="1">
      <c r="B36" s="1844"/>
      <c r="C36" s="1766"/>
      <c r="E36" s="1767"/>
      <c r="F36" s="1767"/>
      <c r="G36" s="1767"/>
      <c r="H36" s="1767"/>
      <c r="I36" s="1845"/>
      <c r="J36" s="1846"/>
    </row>
    <row r="37" spans="1:11" ht="23.25">
      <c r="A37" s="2787" t="s">
        <v>9508</v>
      </c>
      <c r="B37" s="2787"/>
      <c r="C37" s="2787"/>
      <c r="D37" s="2787"/>
      <c r="E37" s="2787"/>
      <c r="F37" s="2787"/>
      <c r="G37" s="2787"/>
      <c r="H37" s="2787"/>
      <c r="I37" s="2787"/>
      <c r="J37" s="2787"/>
    </row>
    <row r="38" spans="1:11" s="108" customFormat="1">
      <c r="A38" s="105" t="s">
        <v>8615</v>
      </c>
      <c r="B38" s="106" t="s">
        <v>8659</v>
      </c>
      <c r="C38" s="1926" t="s">
        <v>4298</v>
      </c>
      <c r="D38" s="1772" t="s">
        <v>4299</v>
      </c>
      <c r="E38" s="1787" t="s">
        <v>4879</v>
      </c>
      <c r="F38" s="120"/>
      <c r="G38" s="120">
        <v>5</v>
      </c>
      <c r="H38" s="120"/>
      <c r="I38" s="121" t="e">
        <f>J38*#REF!</f>
        <v>#REF!</v>
      </c>
      <c r="J38" s="1774" t="e">
        <f>K38*#REF!/4*1.2+0.5</f>
        <v>#REF!</v>
      </c>
      <c r="K38" s="108">
        <v>17.600000000000001</v>
      </c>
    </row>
    <row r="39" spans="1:11" s="108" customFormat="1">
      <c r="A39" s="100" t="s">
        <v>8615</v>
      </c>
      <c r="B39" s="101" t="s">
        <v>8425</v>
      </c>
      <c r="C39" s="1818" t="s">
        <v>4298</v>
      </c>
      <c r="D39" s="1791" t="s">
        <v>4299</v>
      </c>
      <c r="E39" s="1784" t="s">
        <v>8426</v>
      </c>
      <c r="F39" s="576"/>
      <c r="G39" s="576">
        <v>20</v>
      </c>
      <c r="H39" s="576"/>
      <c r="I39" s="126" t="e">
        <f>J39*#REF!</f>
        <v>#REF!</v>
      </c>
      <c r="J39" s="616" t="e">
        <f>K39*#REF!+1</f>
        <v>#REF!</v>
      </c>
      <c r="K39" s="108">
        <v>17.600000000000001</v>
      </c>
    </row>
    <row r="40" spans="1:11" s="108" customFormat="1">
      <c r="A40" s="105" t="s">
        <v>8615</v>
      </c>
      <c r="B40" s="106" t="s">
        <v>8660</v>
      </c>
      <c r="C40" s="1926" t="s">
        <v>4300</v>
      </c>
      <c r="D40" s="1772" t="s">
        <v>4301</v>
      </c>
      <c r="E40" s="1787" t="s">
        <v>4879</v>
      </c>
      <c r="F40" s="120"/>
      <c r="G40" s="120">
        <v>5</v>
      </c>
      <c r="H40" s="120"/>
      <c r="I40" s="121" t="e">
        <f>J40*#REF!</f>
        <v>#REF!</v>
      </c>
      <c r="J40" s="1774" t="e">
        <f>K40*#REF!/4*1.2+0.5</f>
        <v>#REF!</v>
      </c>
      <c r="K40" s="108">
        <v>17.600000000000001</v>
      </c>
    </row>
    <row r="41" spans="1:11" s="108" customFormat="1">
      <c r="A41" s="100" t="s">
        <v>8615</v>
      </c>
      <c r="B41" s="101" t="s">
        <v>8434</v>
      </c>
      <c r="C41" s="1818" t="s">
        <v>4300</v>
      </c>
      <c r="D41" s="1791" t="s">
        <v>4301</v>
      </c>
      <c r="E41" s="1784" t="s">
        <v>8426</v>
      </c>
      <c r="F41" s="576"/>
      <c r="G41" s="576">
        <v>20</v>
      </c>
      <c r="H41" s="576"/>
      <c r="I41" s="126" t="e">
        <f>J41*#REF!</f>
        <v>#REF!</v>
      </c>
      <c r="J41" s="616" t="e">
        <f>K41*#REF!+1</f>
        <v>#REF!</v>
      </c>
      <c r="K41" s="108">
        <v>17.600000000000001</v>
      </c>
    </row>
    <row r="42" spans="1:11" s="108" customFormat="1">
      <c r="A42" s="105" t="s">
        <v>8615</v>
      </c>
      <c r="B42" s="106" t="s">
        <v>4302</v>
      </c>
      <c r="C42" s="1926" t="s">
        <v>2678</v>
      </c>
      <c r="D42" s="1772" t="s">
        <v>2675</v>
      </c>
      <c r="E42" s="1787" t="s">
        <v>4817</v>
      </c>
      <c r="F42" s="120"/>
      <c r="G42" s="120">
        <v>10</v>
      </c>
      <c r="H42" s="120"/>
      <c r="I42" s="121" t="e">
        <f>J42*#REF!</f>
        <v>#REF!</v>
      </c>
      <c r="J42" s="1774" t="e">
        <f>K42*#REF!/4*1.2+0.5</f>
        <v>#REF!</v>
      </c>
      <c r="K42" s="108">
        <v>51</v>
      </c>
    </row>
    <row r="43" spans="1:11" s="108" customFormat="1">
      <c r="A43" s="100" t="s">
        <v>8615</v>
      </c>
      <c r="B43" s="101" t="s">
        <v>2677</v>
      </c>
      <c r="C43" s="1818" t="s">
        <v>2678</v>
      </c>
      <c r="D43" s="1791" t="s">
        <v>2675</v>
      </c>
      <c r="E43" s="1784" t="s">
        <v>8350</v>
      </c>
      <c r="F43" s="576"/>
      <c r="G43" s="576">
        <v>30</v>
      </c>
      <c r="H43" s="576"/>
      <c r="I43" s="126" t="e">
        <f>J43*#REF!</f>
        <v>#REF!</v>
      </c>
      <c r="J43" s="616" t="e">
        <f>K43*#REF!+1</f>
        <v>#REF!</v>
      </c>
      <c r="K43" s="108">
        <v>51</v>
      </c>
    </row>
    <row r="44" spans="1:11" s="108" customFormat="1">
      <c r="A44" s="105" t="s">
        <v>8615</v>
      </c>
      <c r="B44" s="106" t="s">
        <v>2679</v>
      </c>
      <c r="C44" s="1926" t="s">
        <v>2680</v>
      </c>
      <c r="D44" s="1772" t="s">
        <v>2675</v>
      </c>
      <c r="E44" s="1787" t="s">
        <v>4817</v>
      </c>
      <c r="F44" s="120"/>
      <c r="G44" s="120">
        <v>10</v>
      </c>
      <c r="H44" s="120"/>
      <c r="I44" s="121" t="e">
        <f>J44*#REF!</f>
        <v>#REF!</v>
      </c>
      <c r="J44" s="1774" t="e">
        <f>K44*#REF!/4*1.2+0.5</f>
        <v>#REF!</v>
      </c>
      <c r="K44" s="108">
        <v>51</v>
      </c>
    </row>
    <row r="45" spans="1:11" s="108" customFormat="1">
      <c r="A45" s="100" t="s">
        <v>8615</v>
      </c>
      <c r="B45" s="101" t="s">
        <v>2681</v>
      </c>
      <c r="C45" s="213" t="s">
        <v>2680</v>
      </c>
      <c r="D45" s="1791" t="s">
        <v>2675</v>
      </c>
      <c r="E45" s="1784" t="s">
        <v>8350</v>
      </c>
      <c r="F45" s="576"/>
      <c r="G45" s="576">
        <v>30</v>
      </c>
      <c r="H45" s="576"/>
      <c r="I45" s="126" t="e">
        <f>J45*#REF!</f>
        <v>#REF!</v>
      </c>
      <c r="J45" s="616" t="e">
        <f>K45*#REF!+1</f>
        <v>#REF!</v>
      </c>
      <c r="K45" s="108">
        <v>51</v>
      </c>
    </row>
    <row r="46" spans="1:11" s="108" customFormat="1" hidden="1">
      <c r="A46" s="103" t="s">
        <v>8615</v>
      </c>
      <c r="B46" s="104" t="s">
        <v>4303</v>
      </c>
      <c r="C46" s="1927" t="s">
        <v>4304</v>
      </c>
      <c r="D46" s="1815" t="s">
        <v>4305</v>
      </c>
      <c r="E46" s="1816" t="s">
        <v>7890</v>
      </c>
      <c r="F46" s="118"/>
      <c r="G46" s="118">
        <v>1</v>
      </c>
      <c r="H46" s="118"/>
      <c r="I46" s="121" t="e">
        <f>J46*#REF!</f>
        <v>#REF!</v>
      </c>
      <c r="J46" s="1774" t="e">
        <f>K46*#REF!+1</f>
        <v>#REF!</v>
      </c>
    </row>
    <row r="47" spans="1:11" s="108" customFormat="1">
      <c r="A47" s="103" t="s">
        <v>8615</v>
      </c>
      <c r="B47" s="104" t="s">
        <v>8441</v>
      </c>
      <c r="C47" s="1927" t="s">
        <v>4304</v>
      </c>
      <c r="D47" s="1815" t="s">
        <v>4305</v>
      </c>
      <c r="E47" s="1816" t="s">
        <v>8442</v>
      </c>
      <c r="F47" s="118"/>
      <c r="G47" s="118">
        <v>3</v>
      </c>
      <c r="H47" s="118"/>
      <c r="I47" s="121" t="e">
        <f>J47*#REF!</f>
        <v>#REF!</v>
      </c>
      <c r="J47" s="1774" t="e">
        <f>K47*#REF!+1</f>
        <v>#REF!</v>
      </c>
      <c r="K47" s="108">
        <v>25.2</v>
      </c>
    </row>
    <row r="48" spans="1:11" s="108" customFormat="1" hidden="1">
      <c r="A48" s="103" t="s">
        <v>8615</v>
      </c>
      <c r="B48" s="104" t="s">
        <v>4306</v>
      </c>
      <c r="C48" s="1927" t="s">
        <v>4307</v>
      </c>
      <c r="D48" s="1815" t="s">
        <v>4308</v>
      </c>
      <c r="E48" s="1816" t="s">
        <v>7890</v>
      </c>
      <c r="F48" s="118"/>
      <c r="G48" s="118">
        <v>1</v>
      </c>
      <c r="H48" s="118"/>
      <c r="I48" s="121" t="e">
        <f>J48*#REF!</f>
        <v>#REF!</v>
      </c>
      <c r="J48" s="1774" t="e">
        <f>K48*#REF!+1</f>
        <v>#REF!</v>
      </c>
    </row>
    <row r="49" spans="1:11" s="108" customFormat="1">
      <c r="A49" s="103" t="s">
        <v>8615</v>
      </c>
      <c r="B49" s="104" t="s">
        <v>8447</v>
      </c>
      <c r="C49" s="1927" t="s">
        <v>4307</v>
      </c>
      <c r="D49" s="1815" t="s">
        <v>4308</v>
      </c>
      <c r="E49" s="1816" t="s">
        <v>8442</v>
      </c>
      <c r="F49" s="118"/>
      <c r="G49" s="118">
        <v>3</v>
      </c>
      <c r="H49" s="118"/>
      <c r="I49" s="121" t="e">
        <f>J49*#REF!</f>
        <v>#REF!</v>
      </c>
      <c r="J49" s="1774" t="e">
        <f>K49*#REF!+1</f>
        <v>#REF!</v>
      </c>
      <c r="K49" s="108">
        <v>25.2</v>
      </c>
    </row>
    <row r="50" spans="1:11" s="108" customFormat="1">
      <c r="A50" s="103" t="s">
        <v>8615</v>
      </c>
      <c r="B50" s="104" t="s">
        <v>8015</v>
      </c>
      <c r="C50" s="1927" t="s">
        <v>8016</v>
      </c>
      <c r="D50" s="1815" t="s">
        <v>2675</v>
      </c>
      <c r="E50" s="1816" t="s">
        <v>4781</v>
      </c>
      <c r="F50" s="118"/>
      <c r="G50" s="118">
        <v>3</v>
      </c>
      <c r="H50" s="118"/>
      <c r="I50" s="121" t="e">
        <f>J50*#REF!</f>
        <v>#REF!</v>
      </c>
      <c r="J50" s="1774" t="e">
        <f>K50*#REF!+0.5</f>
        <v>#REF!</v>
      </c>
      <c r="K50" s="108">
        <v>9</v>
      </c>
    </row>
    <row r="51" spans="1:11" s="108" customFormat="1">
      <c r="A51" s="103" t="s">
        <v>8615</v>
      </c>
      <c r="B51" s="104" t="s">
        <v>8017</v>
      </c>
      <c r="C51" s="201" t="s">
        <v>8018</v>
      </c>
      <c r="D51" s="1815" t="s">
        <v>2675</v>
      </c>
      <c r="E51" s="1816" t="s">
        <v>4781</v>
      </c>
      <c r="F51" s="118"/>
      <c r="G51" s="118">
        <v>3</v>
      </c>
      <c r="H51" s="118"/>
      <c r="I51" s="119" t="e">
        <f>J51*#REF!</f>
        <v>#REF!</v>
      </c>
      <c r="J51" s="569" t="e">
        <f>K51*#REF!+0.5</f>
        <v>#REF!</v>
      </c>
      <c r="K51" s="108">
        <v>9</v>
      </c>
    </row>
    <row r="52" spans="1:11" s="108" customFormat="1">
      <c r="B52" s="109"/>
      <c r="C52" s="60"/>
      <c r="D52" s="1938"/>
      <c r="E52" s="1829"/>
      <c r="F52" s="128"/>
      <c r="G52" s="128"/>
      <c r="H52" s="128"/>
      <c r="I52" s="61"/>
      <c r="J52" s="1830"/>
    </row>
    <row r="53" spans="1:11" s="157" customFormat="1" ht="13.5" customHeight="1">
      <c r="A53" s="164" t="s">
        <v>8615</v>
      </c>
      <c r="B53" s="164" t="s">
        <v>3895</v>
      </c>
      <c r="C53" s="211" t="s">
        <v>3896</v>
      </c>
      <c r="D53" s="211" t="s">
        <v>4309</v>
      </c>
      <c r="E53" s="238" t="s">
        <v>3899</v>
      </c>
      <c r="F53" s="238"/>
      <c r="G53" s="238">
        <v>6</v>
      </c>
      <c r="H53" s="238"/>
      <c r="I53" s="121" t="e">
        <f>J53*#REF!</f>
        <v>#REF!</v>
      </c>
      <c r="J53" s="1774" t="e">
        <f>K53*#REF!+1</f>
        <v>#REF!</v>
      </c>
      <c r="K53" s="157">
        <v>45.6</v>
      </c>
    </row>
    <row r="54" spans="1:11" s="157" customFormat="1" ht="13.5" customHeight="1">
      <c r="A54" s="171" t="s">
        <v>8615</v>
      </c>
      <c r="B54" s="171" t="s">
        <v>3900</v>
      </c>
      <c r="C54" s="212" t="s">
        <v>4310</v>
      </c>
      <c r="D54" s="212" t="s">
        <v>4311</v>
      </c>
      <c r="E54" s="242" t="s">
        <v>3899</v>
      </c>
      <c r="F54" s="242"/>
      <c r="G54" s="242">
        <v>6</v>
      </c>
      <c r="H54" s="242"/>
      <c r="I54" s="578" t="e">
        <f>J54*#REF!</f>
        <v>#REF!</v>
      </c>
      <c r="J54" s="577" t="e">
        <f>K54*#REF!+1</f>
        <v>#REF!</v>
      </c>
      <c r="K54" s="157">
        <v>45.6</v>
      </c>
    </row>
    <row r="55" spans="1:11" s="157" customFormat="1" ht="39" customHeight="1">
      <c r="A55" s="167" t="s">
        <v>8615</v>
      </c>
      <c r="B55" s="167" t="s">
        <v>5598</v>
      </c>
      <c r="C55" s="213" t="s">
        <v>4312</v>
      </c>
      <c r="D55" s="213" t="s">
        <v>4313</v>
      </c>
      <c r="E55" s="246" t="s">
        <v>4771</v>
      </c>
      <c r="F55" s="246"/>
      <c r="G55" s="246">
        <v>2</v>
      </c>
      <c r="H55" s="246"/>
      <c r="I55" s="126" t="e">
        <f>J55*#REF!</f>
        <v>#REF!</v>
      </c>
      <c r="J55" s="616" t="e">
        <f>K55*#REF!+1</f>
        <v>#REF!</v>
      </c>
      <c r="K55" s="157">
        <v>40</v>
      </c>
    </row>
    <row r="56" spans="1:11" s="157" customFormat="1" ht="25.5">
      <c r="A56" s="183" t="s">
        <v>8615</v>
      </c>
      <c r="B56" s="183" t="s">
        <v>6855</v>
      </c>
      <c r="C56" s="201" t="s">
        <v>6856</v>
      </c>
      <c r="D56" s="201" t="s">
        <v>6857</v>
      </c>
      <c r="E56" s="206" t="s">
        <v>4771</v>
      </c>
      <c r="F56" s="206"/>
      <c r="G56" s="206">
        <v>2</v>
      </c>
      <c r="H56" s="206"/>
      <c r="I56" s="119" t="e">
        <f>J56*#REF!</f>
        <v>#REF!</v>
      </c>
      <c r="J56" s="569" t="e">
        <f>K56*#REF!+1</f>
        <v>#REF!</v>
      </c>
      <c r="K56" s="157">
        <v>58</v>
      </c>
    </row>
    <row r="57" spans="1:11" s="108" customFormat="1">
      <c r="A57" s="103" t="s">
        <v>8615</v>
      </c>
      <c r="B57" s="104" t="s">
        <v>5565</v>
      </c>
      <c r="C57" s="201" t="s">
        <v>663</v>
      </c>
      <c r="D57" s="1815" t="s">
        <v>664</v>
      </c>
      <c r="E57" s="1816" t="s">
        <v>5569</v>
      </c>
      <c r="F57" s="118"/>
      <c r="G57" s="118">
        <v>1</v>
      </c>
      <c r="H57" s="118"/>
      <c r="I57" s="119" t="e">
        <f>J57*#REF!</f>
        <v>#REF!</v>
      </c>
      <c r="J57" s="569" t="e">
        <f>K57*#REF!+1</f>
        <v>#REF!</v>
      </c>
      <c r="K57" s="108">
        <v>65</v>
      </c>
    </row>
    <row r="58" spans="1:11" s="108" customFormat="1">
      <c r="A58" s="103" t="s">
        <v>8615</v>
      </c>
      <c r="B58" s="104" t="s">
        <v>669</v>
      </c>
      <c r="C58" s="201" t="s">
        <v>4314</v>
      </c>
      <c r="D58" s="1815" t="s">
        <v>2675</v>
      </c>
      <c r="E58" s="1816" t="s">
        <v>671</v>
      </c>
      <c r="F58" s="118"/>
      <c r="G58" s="118">
        <v>2</v>
      </c>
      <c r="H58" s="118"/>
      <c r="I58" s="119" t="e">
        <f>J58*#REF!</f>
        <v>#REF!</v>
      </c>
      <c r="J58" s="569" t="e">
        <f>K58*#REF!+1</f>
        <v>#REF!</v>
      </c>
      <c r="K58" s="108">
        <v>23.8</v>
      </c>
    </row>
    <row r="59" spans="1:11" s="108" customFormat="1">
      <c r="A59" s="103" t="s">
        <v>8615</v>
      </c>
      <c r="B59" s="104" t="s">
        <v>3657</v>
      </c>
      <c r="C59" s="201" t="s">
        <v>689</v>
      </c>
      <c r="D59" s="1815" t="s">
        <v>690</v>
      </c>
      <c r="E59" s="1816" t="s">
        <v>6779</v>
      </c>
      <c r="F59" s="118"/>
      <c r="G59" s="118">
        <v>5</v>
      </c>
      <c r="H59" s="118"/>
      <c r="I59" s="119" t="e">
        <f>J59*#REF!</f>
        <v>#REF!</v>
      </c>
      <c r="J59" s="569" t="e">
        <f>K59*#REF!+1</f>
        <v>#REF!</v>
      </c>
      <c r="K59" s="108">
        <v>102</v>
      </c>
    </row>
    <row r="60" spans="1:11" s="108" customFormat="1">
      <c r="A60" s="103" t="s">
        <v>8615</v>
      </c>
      <c r="B60" s="104" t="s">
        <v>3661</v>
      </c>
      <c r="C60" s="201" t="s">
        <v>691</v>
      </c>
      <c r="D60" s="1815" t="s">
        <v>692</v>
      </c>
      <c r="E60" s="1816" t="s">
        <v>6779</v>
      </c>
      <c r="F60" s="118"/>
      <c r="G60" s="118">
        <v>5</v>
      </c>
      <c r="H60" s="118"/>
      <c r="I60" s="119" t="e">
        <f>J60*#REF!</f>
        <v>#REF!</v>
      </c>
      <c r="J60" s="569" t="e">
        <f>K60*#REF!+1</f>
        <v>#REF!</v>
      </c>
      <c r="K60" s="108">
        <v>102</v>
      </c>
    </row>
    <row r="61" spans="1:11" s="1764" customFormat="1">
      <c r="B61" s="1844"/>
      <c r="C61" s="1766"/>
      <c r="E61" s="1767"/>
      <c r="F61" s="1767"/>
      <c r="G61" s="1767"/>
      <c r="H61" s="1767"/>
      <c r="I61" s="1845"/>
      <c r="J61" s="1846"/>
    </row>
    <row r="62" spans="1:11" s="1764" customFormat="1">
      <c r="B62" s="1844"/>
      <c r="C62" s="1766"/>
      <c r="E62" s="1767"/>
      <c r="F62" s="1767"/>
      <c r="G62" s="1767"/>
      <c r="H62" s="1767"/>
      <c r="I62" s="1845"/>
      <c r="J62" s="1846"/>
    </row>
    <row r="63" spans="1:11" s="1764" customFormat="1">
      <c r="B63" s="1844"/>
      <c r="C63" s="1766"/>
      <c r="E63" s="1767"/>
      <c r="F63" s="1767"/>
      <c r="G63" s="1767"/>
      <c r="H63" s="1767"/>
      <c r="I63" s="1845"/>
      <c r="J63" s="1846"/>
    </row>
    <row r="64" spans="1:11" s="1764" customFormat="1">
      <c r="B64" s="1844"/>
      <c r="C64" s="1766"/>
      <c r="E64" s="1767"/>
      <c r="F64" s="1767"/>
      <c r="G64" s="1767"/>
      <c r="H64" s="1767"/>
      <c r="I64" s="1845"/>
      <c r="J64" s="1846"/>
    </row>
    <row r="65" spans="2:10" s="1764" customFormat="1">
      <c r="B65" s="1844"/>
      <c r="C65" s="1766"/>
      <c r="E65" s="1767"/>
      <c r="F65" s="1767"/>
      <c r="G65" s="1767"/>
      <c r="H65" s="1767"/>
      <c r="I65" s="1845"/>
      <c r="J65" s="1846"/>
    </row>
    <row r="66" spans="2:10" s="1764" customFormat="1">
      <c r="B66" s="1844"/>
      <c r="C66" s="1766"/>
      <c r="E66" s="1767"/>
      <c r="F66" s="1767"/>
      <c r="G66" s="1767"/>
      <c r="H66" s="1767"/>
      <c r="I66" s="1845"/>
      <c r="J66" s="1846"/>
    </row>
    <row r="67" spans="2:10" s="1764" customFormat="1">
      <c r="B67" s="1844"/>
      <c r="C67" s="1766"/>
      <c r="E67" s="1767"/>
      <c r="F67" s="1767"/>
      <c r="G67" s="1767"/>
      <c r="H67" s="1767"/>
      <c r="I67" s="1845"/>
      <c r="J67" s="1846"/>
    </row>
    <row r="68" spans="2:10" s="1764" customFormat="1">
      <c r="B68" s="1844"/>
      <c r="C68" s="1766"/>
      <c r="E68" s="1767"/>
      <c r="F68" s="1767"/>
      <c r="G68" s="1767"/>
      <c r="H68" s="1767"/>
      <c r="I68" s="1845"/>
      <c r="J68" s="1846"/>
    </row>
    <row r="69" spans="2:10" s="1764" customFormat="1">
      <c r="B69" s="1844"/>
      <c r="C69" s="1766"/>
      <c r="E69" s="1767"/>
      <c r="F69" s="1767"/>
      <c r="G69" s="1767"/>
      <c r="H69" s="1767"/>
      <c r="I69" s="1845"/>
      <c r="J69" s="1846"/>
    </row>
    <row r="70" spans="2:10" s="1764" customFormat="1">
      <c r="B70" s="1844"/>
      <c r="C70" s="1766"/>
      <c r="E70" s="1767"/>
      <c r="F70" s="1767"/>
      <c r="G70" s="1767"/>
      <c r="H70" s="1767"/>
      <c r="I70" s="1845"/>
      <c r="J70" s="1846"/>
    </row>
    <row r="71" spans="2:10" s="1764" customFormat="1">
      <c r="B71" s="1844"/>
      <c r="C71" s="1766"/>
      <c r="E71" s="1767"/>
      <c r="F71" s="1767"/>
      <c r="G71" s="1767"/>
      <c r="H71" s="1767"/>
      <c r="I71" s="1845"/>
      <c r="J71" s="1846"/>
    </row>
    <row r="72" spans="2:10" s="1764" customFormat="1">
      <c r="B72" s="1844"/>
      <c r="C72" s="1766"/>
      <c r="E72" s="1767"/>
      <c r="F72" s="1767"/>
      <c r="G72" s="1767"/>
      <c r="H72" s="1767"/>
      <c r="I72" s="1845"/>
      <c r="J72" s="1846"/>
    </row>
    <row r="73" spans="2:10" s="1764" customFormat="1">
      <c r="B73" s="1844"/>
      <c r="C73" s="1766"/>
      <c r="E73" s="1767"/>
      <c r="F73" s="1767"/>
      <c r="G73" s="1767"/>
      <c r="H73" s="1767"/>
      <c r="I73" s="1845"/>
      <c r="J73" s="1846"/>
    </row>
    <row r="74" spans="2:10" s="1764" customFormat="1">
      <c r="B74" s="1844"/>
      <c r="C74" s="1766"/>
      <c r="E74" s="1767"/>
      <c r="F74" s="1767"/>
      <c r="G74" s="1767"/>
      <c r="H74" s="1767"/>
      <c r="I74" s="1845"/>
      <c r="J74" s="1846"/>
    </row>
    <row r="75" spans="2:10" s="1764" customFormat="1">
      <c r="B75" s="1844"/>
      <c r="C75" s="1766"/>
      <c r="E75" s="1767"/>
      <c r="F75" s="1767"/>
      <c r="G75" s="1767"/>
      <c r="H75" s="1767"/>
      <c r="I75" s="1845"/>
      <c r="J75" s="1846"/>
    </row>
    <row r="76" spans="2:10" s="1764" customFormat="1">
      <c r="B76" s="1844"/>
      <c r="C76" s="1766"/>
      <c r="E76" s="1767"/>
      <c r="F76" s="1767"/>
      <c r="G76" s="1767"/>
      <c r="H76" s="1767"/>
      <c r="I76" s="1845"/>
      <c r="J76" s="1846"/>
    </row>
    <row r="77" spans="2:10" s="1764" customFormat="1">
      <c r="B77" s="1844"/>
      <c r="C77" s="1766"/>
      <c r="E77" s="1767"/>
      <c r="F77" s="1767"/>
      <c r="G77" s="1767"/>
      <c r="H77" s="1767"/>
      <c r="I77" s="1845"/>
      <c r="J77" s="1846"/>
    </row>
    <row r="78" spans="2:10" s="1764" customFormat="1">
      <c r="B78" s="1844"/>
      <c r="C78" s="1766"/>
      <c r="E78" s="1767"/>
      <c r="F78" s="1767"/>
      <c r="G78" s="1767"/>
      <c r="H78" s="1767"/>
      <c r="I78" s="1845"/>
      <c r="J78" s="1846"/>
    </row>
    <row r="79" spans="2:10" s="1764" customFormat="1">
      <c r="B79" s="1844"/>
      <c r="C79" s="1766"/>
      <c r="E79" s="1767"/>
      <c r="F79" s="1767"/>
      <c r="G79" s="1767"/>
      <c r="H79" s="1767"/>
      <c r="I79" s="1845"/>
      <c r="J79" s="1846"/>
    </row>
    <row r="80" spans="2:10" s="1764" customFormat="1">
      <c r="B80" s="1844"/>
      <c r="C80" s="1766"/>
      <c r="E80" s="1767"/>
      <c r="F80" s="1767"/>
      <c r="G80" s="1767"/>
      <c r="H80" s="1767"/>
      <c r="I80" s="1845"/>
      <c r="J80" s="1846"/>
    </row>
    <row r="81" spans="2:10" s="1764" customFormat="1">
      <c r="B81" s="1844"/>
      <c r="C81" s="1766"/>
      <c r="E81" s="1767"/>
      <c r="F81" s="1767"/>
      <c r="G81" s="1767"/>
      <c r="H81" s="1767"/>
      <c r="I81" s="1845"/>
      <c r="J81" s="1846"/>
    </row>
    <row r="82" spans="2:10" s="1764" customFormat="1">
      <c r="B82" s="1844"/>
      <c r="C82" s="1766"/>
      <c r="E82" s="1767"/>
      <c r="F82" s="1767"/>
      <c r="G82" s="1767"/>
      <c r="H82" s="1767"/>
      <c r="I82" s="1845"/>
      <c r="J82" s="1846"/>
    </row>
    <row r="83" spans="2:10" s="1764" customFormat="1">
      <c r="B83" s="1844"/>
      <c r="C83" s="1766"/>
      <c r="E83" s="1767"/>
      <c r="F83" s="1767"/>
      <c r="G83" s="1767"/>
      <c r="H83" s="1767"/>
      <c r="I83" s="1845"/>
      <c r="J83" s="1846"/>
    </row>
    <row r="84" spans="2:10" s="1764" customFormat="1">
      <c r="B84" s="1844"/>
      <c r="C84" s="1766"/>
      <c r="E84" s="1767"/>
      <c r="F84" s="1767"/>
      <c r="G84" s="1767"/>
      <c r="H84" s="1767"/>
      <c r="I84" s="1845"/>
      <c r="J84" s="1846"/>
    </row>
    <row r="85" spans="2:10" s="1764" customFormat="1">
      <c r="B85" s="1844"/>
      <c r="C85" s="1766"/>
      <c r="E85" s="1767"/>
      <c r="F85" s="1767"/>
      <c r="G85" s="1767"/>
      <c r="H85" s="1767"/>
      <c r="I85" s="1845"/>
      <c r="J85" s="1846"/>
    </row>
    <row r="86" spans="2:10" s="1764" customFormat="1">
      <c r="B86" s="1844"/>
      <c r="C86" s="1766"/>
      <c r="E86" s="1767"/>
      <c r="F86" s="1767"/>
      <c r="G86" s="1767"/>
      <c r="H86" s="1767"/>
      <c r="I86" s="1845"/>
      <c r="J86" s="1846"/>
    </row>
    <row r="87" spans="2:10" s="1764" customFormat="1">
      <c r="B87" s="1844"/>
      <c r="C87" s="1766"/>
      <c r="E87" s="1767"/>
      <c r="F87" s="1767"/>
      <c r="G87" s="1767"/>
      <c r="H87" s="1767"/>
      <c r="I87" s="1845"/>
      <c r="J87" s="1846"/>
    </row>
    <row r="88" spans="2:10" s="1764" customFormat="1">
      <c r="B88" s="1844"/>
      <c r="C88" s="1766"/>
      <c r="E88" s="1767"/>
      <c r="F88" s="1767"/>
      <c r="G88" s="1767"/>
      <c r="H88" s="1767"/>
      <c r="I88" s="1845"/>
      <c r="J88" s="1846"/>
    </row>
    <row r="89" spans="2:10" s="1764" customFormat="1">
      <c r="B89" s="1844"/>
      <c r="C89" s="1766"/>
      <c r="E89" s="1767"/>
      <c r="F89" s="1767"/>
      <c r="G89" s="1767"/>
      <c r="H89" s="1767"/>
      <c r="I89" s="1845"/>
      <c r="J89" s="1846"/>
    </row>
    <row r="90" spans="2:10" s="1764" customFormat="1">
      <c r="B90" s="1844"/>
      <c r="C90" s="1766"/>
      <c r="E90" s="1767"/>
      <c r="F90" s="1767"/>
      <c r="G90" s="1767"/>
      <c r="H90" s="1767"/>
      <c r="I90" s="1845"/>
      <c r="J90" s="1846"/>
    </row>
    <row r="91" spans="2:10" s="1764" customFormat="1">
      <c r="B91" s="1844"/>
      <c r="C91" s="1766"/>
      <c r="E91" s="1767"/>
      <c r="F91" s="1767"/>
      <c r="G91" s="1767"/>
      <c r="H91" s="1767"/>
      <c r="I91" s="1845"/>
      <c r="J91" s="1846"/>
    </row>
    <row r="92" spans="2:10" s="1764" customFormat="1">
      <c r="B92" s="1844"/>
      <c r="C92" s="1766"/>
      <c r="E92" s="1767"/>
      <c r="F92" s="1767"/>
      <c r="G92" s="1767"/>
      <c r="H92" s="1767"/>
      <c r="I92" s="1845"/>
      <c r="J92" s="1846"/>
    </row>
    <row r="93" spans="2:10" s="1764" customFormat="1">
      <c r="B93" s="1844"/>
      <c r="C93" s="1766"/>
      <c r="E93" s="1767"/>
      <c r="F93" s="1767"/>
      <c r="G93" s="1767"/>
      <c r="H93" s="1767"/>
      <c r="I93" s="1845"/>
      <c r="J93" s="1846"/>
    </row>
    <row r="94" spans="2:10" s="1764" customFormat="1">
      <c r="B94" s="1844"/>
      <c r="C94" s="1766"/>
      <c r="E94" s="1767"/>
      <c r="F94" s="1767"/>
      <c r="G94" s="1767"/>
      <c r="H94" s="1767"/>
      <c r="I94" s="1845"/>
      <c r="J94" s="1846"/>
    </row>
    <row r="95" spans="2:10" s="1764" customFormat="1">
      <c r="B95" s="1844"/>
      <c r="C95" s="1766"/>
      <c r="E95" s="1767"/>
      <c r="F95" s="1767"/>
      <c r="G95" s="1767"/>
      <c r="H95" s="1767"/>
      <c r="I95" s="1845"/>
      <c r="J95" s="1846"/>
    </row>
    <row r="96" spans="2:10" s="1764" customFormat="1">
      <c r="B96" s="1844"/>
      <c r="C96" s="1766"/>
      <c r="E96" s="1767"/>
      <c r="F96" s="1767"/>
      <c r="G96" s="1767"/>
      <c r="H96" s="1767"/>
      <c r="I96" s="1845"/>
      <c r="J96" s="1846"/>
    </row>
    <row r="97" spans="2:10" s="1764" customFormat="1">
      <c r="B97" s="1844"/>
      <c r="C97" s="1766"/>
      <c r="E97" s="1767"/>
      <c r="F97" s="1767"/>
      <c r="G97" s="1767"/>
      <c r="H97" s="1767"/>
      <c r="I97" s="1845"/>
      <c r="J97" s="1846"/>
    </row>
    <row r="98" spans="2:10" s="1764" customFormat="1">
      <c r="B98" s="1844"/>
      <c r="C98" s="1766"/>
      <c r="E98" s="1767"/>
      <c r="F98" s="1767"/>
      <c r="G98" s="1767"/>
      <c r="H98" s="1767"/>
      <c r="I98" s="1845"/>
      <c r="J98" s="1846"/>
    </row>
    <row r="99" spans="2:10" s="1764" customFormat="1">
      <c r="B99" s="1844"/>
      <c r="C99" s="1766"/>
      <c r="E99" s="1767"/>
      <c r="F99" s="1767"/>
      <c r="G99" s="1767"/>
      <c r="H99" s="1767"/>
      <c r="I99" s="1845"/>
      <c r="J99" s="1846"/>
    </row>
    <row r="100" spans="2:10" s="1764" customFormat="1">
      <c r="B100" s="1844"/>
      <c r="C100" s="1766"/>
      <c r="E100" s="1767"/>
      <c r="F100" s="1767"/>
      <c r="G100" s="1767"/>
      <c r="H100" s="1767"/>
      <c r="I100" s="1845"/>
      <c r="J100" s="1846"/>
    </row>
    <row r="101" spans="2:10" s="1764" customFormat="1">
      <c r="B101" s="1844"/>
      <c r="C101" s="1766"/>
      <c r="E101" s="1767"/>
      <c r="F101" s="1767"/>
      <c r="G101" s="1767"/>
      <c r="H101" s="1767"/>
      <c r="I101" s="1845"/>
      <c r="J101" s="1846"/>
    </row>
    <row r="102" spans="2:10" s="1764" customFormat="1">
      <c r="B102" s="1844"/>
      <c r="C102" s="1766"/>
      <c r="E102" s="1767"/>
      <c r="F102" s="1767"/>
      <c r="G102" s="1767"/>
      <c r="H102" s="1767"/>
      <c r="I102" s="1845"/>
      <c r="J102" s="1846"/>
    </row>
    <row r="103" spans="2:10" s="1764" customFormat="1">
      <c r="B103" s="1844"/>
      <c r="C103" s="1766"/>
      <c r="E103" s="1767"/>
      <c r="F103" s="1767"/>
      <c r="G103" s="1767"/>
      <c r="H103" s="1767"/>
      <c r="I103" s="1845"/>
      <c r="J103" s="1846"/>
    </row>
    <row r="104" spans="2:10" s="1764" customFormat="1">
      <c r="B104" s="1844"/>
      <c r="C104" s="1766"/>
      <c r="E104" s="1767"/>
      <c r="F104" s="1767"/>
      <c r="G104" s="1767"/>
      <c r="H104" s="1767"/>
      <c r="I104" s="1845"/>
      <c r="J104" s="1846"/>
    </row>
    <row r="105" spans="2:10" s="1764" customFormat="1">
      <c r="B105" s="1844"/>
      <c r="C105" s="1766"/>
      <c r="E105" s="1767"/>
      <c r="F105" s="1767"/>
      <c r="G105" s="1767"/>
      <c r="H105" s="1767"/>
      <c r="I105" s="1845"/>
      <c r="J105" s="1846"/>
    </row>
    <row r="106" spans="2:10" s="1764" customFormat="1">
      <c r="B106" s="1844"/>
      <c r="C106" s="1766"/>
      <c r="E106" s="1767"/>
      <c r="F106" s="1767"/>
      <c r="G106" s="1767"/>
      <c r="H106" s="1767"/>
      <c r="I106" s="1845"/>
      <c r="J106" s="1846"/>
    </row>
    <row r="107" spans="2:10" s="1764" customFormat="1">
      <c r="B107" s="1844"/>
      <c r="C107" s="1766"/>
      <c r="E107" s="1767"/>
      <c r="F107" s="1767"/>
      <c r="G107" s="1767"/>
      <c r="H107" s="1767"/>
      <c r="I107" s="1845"/>
      <c r="J107" s="1846"/>
    </row>
    <row r="108" spans="2:10" s="1764" customFormat="1">
      <c r="B108" s="1844"/>
      <c r="C108" s="1766"/>
      <c r="E108" s="1767"/>
      <c r="F108" s="1767"/>
      <c r="G108" s="1767"/>
      <c r="H108" s="1767"/>
      <c r="I108" s="1845"/>
      <c r="J108" s="1846"/>
    </row>
    <row r="109" spans="2:10" s="1764" customFormat="1">
      <c r="B109" s="1844"/>
      <c r="C109" s="1766"/>
      <c r="E109" s="1767"/>
      <c r="F109" s="1767"/>
      <c r="G109" s="1767"/>
      <c r="H109" s="1767"/>
      <c r="I109" s="1845"/>
      <c r="J109" s="1846"/>
    </row>
    <row r="110" spans="2:10" s="1764" customFormat="1">
      <c r="B110" s="1844"/>
      <c r="C110" s="1766"/>
      <c r="E110" s="1767"/>
      <c r="F110" s="1767"/>
      <c r="G110" s="1767"/>
      <c r="H110" s="1767"/>
      <c r="I110" s="1845"/>
      <c r="J110" s="1846"/>
    </row>
    <row r="111" spans="2:10" s="1764" customFormat="1">
      <c r="B111" s="1844"/>
      <c r="C111" s="1766"/>
      <c r="E111" s="1767"/>
      <c r="F111" s="1767"/>
      <c r="G111" s="1767"/>
      <c r="H111" s="1767"/>
      <c r="I111" s="1845"/>
      <c r="J111" s="1846"/>
    </row>
    <row r="112" spans="2:10" s="1764" customFormat="1">
      <c r="B112" s="1844"/>
      <c r="C112" s="1766"/>
      <c r="E112" s="1767"/>
      <c r="F112" s="1767"/>
      <c r="G112" s="1767"/>
      <c r="H112" s="1767"/>
      <c r="I112" s="1845"/>
      <c r="J112" s="1846"/>
    </row>
    <row r="113" spans="2:10" s="1764" customFormat="1">
      <c r="B113" s="1844"/>
      <c r="C113" s="1766"/>
      <c r="E113" s="1767"/>
      <c r="F113" s="1767"/>
      <c r="G113" s="1767"/>
      <c r="H113" s="1767"/>
      <c r="I113" s="1845"/>
      <c r="J113" s="1846"/>
    </row>
    <row r="114" spans="2:10" s="1764" customFormat="1">
      <c r="B114" s="1844"/>
      <c r="C114" s="1766"/>
      <c r="E114" s="1767"/>
      <c r="F114" s="1767"/>
      <c r="G114" s="1767"/>
      <c r="H114" s="1767"/>
      <c r="I114" s="1845"/>
      <c r="J114" s="1846"/>
    </row>
    <row r="115" spans="2:10" s="1764" customFormat="1">
      <c r="B115" s="1844"/>
      <c r="C115" s="1766"/>
      <c r="E115" s="1767"/>
      <c r="F115" s="1767"/>
      <c r="G115" s="1767"/>
      <c r="H115" s="1767"/>
      <c r="I115" s="1845"/>
      <c r="J115" s="1846"/>
    </row>
    <row r="116" spans="2:10" s="1764" customFormat="1">
      <c r="B116" s="1844"/>
      <c r="C116" s="1766"/>
      <c r="E116" s="1767"/>
      <c r="F116" s="1767"/>
      <c r="G116" s="1767"/>
      <c r="H116" s="1767"/>
      <c r="I116" s="1845"/>
      <c r="J116" s="1846"/>
    </row>
    <row r="117" spans="2:10" s="1764" customFormat="1">
      <c r="B117" s="1844"/>
      <c r="C117" s="1766"/>
      <c r="E117" s="1767"/>
      <c r="F117" s="1767"/>
      <c r="G117" s="1767"/>
      <c r="H117" s="1767"/>
      <c r="I117" s="1845"/>
      <c r="J117" s="1846"/>
    </row>
    <row r="118" spans="2:10" s="1764" customFormat="1">
      <c r="B118" s="1844"/>
      <c r="C118" s="1766"/>
      <c r="E118" s="1767"/>
      <c r="F118" s="1767"/>
      <c r="G118" s="1767"/>
      <c r="H118" s="1767"/>
      <c r="I118" s="1845"/>
      <c r="J118" s="1846"/>
    </row>
    <row r="119" spans="2:10" s="1764" customFormat="1">
      <c r="B119" s="1844"/>
      <c r="C119" s="1766"/>
      <c r="E119" s="1767"/>
      <c r="F119" s="1767"/>
      <c r="G119" s="1767"/>
      <c r="H119" s="1767"/>
      <c r="I119" s="1845"/>
      <c r="J119" s="1846"/>
    </row>
    <row r="120" spans="2:10" s="1764" customFormat="1">
      <c r="B120" s="1844"/>
      <c r="C120" s="1766"/>
      <c r="E120" s="1767"/>
      <c r="F120" s="1767"/>
      <c r="G120" s="1767"/>
      <c r="H120" s="1767"/>
      <c r="I120" s="1845"/>
      <c r="J120" s="1846"/>
    </row>
    <row r="121" spans="2:10" s="1764" customFormat="1">
      <c r="B121" s="1844"/>
      <c r="C121" s="1766"/>
      <c r="E121" s="1767"/>
      <c r="F121" s="1767"/>
      <c r="G121" s="1767"/>
      <c r="H121" s="1767"/>
      <c r="I121" s="1845"/>
      <c r="J121" s="1846"/>
    </row>
    <row r="122" spans="2:10" s="1764" customFormat="1">
      <c r="B122" s="1844"/>
      <c r="C122" s="1766"/>
      <c r="E122" s="1767"/>
      <c r="F122" s="1767"/>
      <c r="G122" s="1767"/>
      <c r="H122" s="1767"/>
      <c r="I122" s="1845"/>
      <c r="J122" s="1846"/>
    </row>
    <row r="123" spans="2:10" s="1764" customFormat="1">
      <c r="B123" s="1844"/>
      <c r="C123" s="1766"/>
      <c r="E123" s="1767"/>
      <c r="F123" s="1767"/>
      <c r="G123" s="1767"/>
      <c r="H123" s="1767"/>
      <c r="I123" s="1845"/>
      <c r="J123" s="1846"/>
    </row>
    <row r="124" spans="2:10" s="1764" customFormat="1">
      <c r="B124" s="1844"/>
      <c r="C124" s="1766"/>
      <c r="E124" s="1767"/>
      <c r="F124" s="1767"/>
      <c r="G124" s="1767"/>
      <c r="H124" s="1767"/>
      <c r="I124" s="1845"/>
      <c r="J124" s="1846"/>
    </row>
    <row r="125" spans="2:10" s="1764" customFormat="1">
      <c r="B125" s="1844"/>
      <c r="C125" s="1766"/>
      <c r="E125" s="1767"/>
      <c r="F125" s="1767"/>
      <c r="G125" s="1767"/>
      <c r="H125" s="1767"/>
      <c r="I125" s="1845"/>
      <c r="J125" s="1846"/>
    </row>
    <row r="126" spans="2:10" s="1764" customFormat="1">
      <c r="B126" s="1844"/>
      <c r="C126" s="1766"/>
      <c r="E126" s="1767"/>
      <c r="F126" s="1767"/>
      <c r="G126" s="1767"/>
      <c r="H126" s="1767"/>
      <c r="I126" s="1845"/>
      <c r="J126" s="1846"/>
    </row>
    <row r="127" spans="2:10" s="1764" customFormat="1">
      <c r="B127" s="1844"/>
      <c r="C127" s="1766"/>
      <c r="E127" s="1767"/>
      <c r="F127" s="1767"/>
      <c r="G127" s="1767"/>
      <c r="H127" s="1767"/>
      <c r="I127" s="1845"/>
      <c r="J127" s="1846"/>
    </row>
    <row r="128" spans="2:10" s="1764" customFormat="1">
      <c r="B128" s="1844"/>
      <c r="C128" s="1766"/>
      <c r="E128" s="1767"/>
      <c r="F128" s="1767"/>
      <c r="G128" s="1767"/>
      <c r="H128" s="1767"/>
      <c r="I128" s="1845"/>
      <c r="J128" s="1846"/>
    </row>
    <row r="129" spans="2:10" s="1764" customFormat="1">
      <c r="B129" s="1844"/>
      <c r="C129" s="1766"/>
      <c r="E129" s="1767"/>
      <c r="F129" s="1767"/>
      <c r="G129" s="1767"/>
      <c r="H129" s="1767"/>
      <c r="I129" s="1845"/>
      <c r="J129" s="1846"/>
    </row>
    <row r="130" spans="2:10" s="1764" customFormat="1">
      <c r="B130" s="1844"/>
      <c r="C130" s="1766"/>
      <c r="E130" s="1767"/>
      <c r="F130" s="1767"/>
      <c r="G130" s="1767"/>
      <c r="H130" s="1767"/>
      <c r="I130" s="1845"/>
      <c r="J130" s="1846"/>
    </row>
    <row r="131" spans="2:10" s="1764" customFormat="1">
      <c r="B131" s="1844"/>
      <c r="C131" s="1766"/>
      <c r="E131" s="1767"/>
      <c r="F131" s="1767"/>
      <c r="G131" s="1767"/>
      <c r="H131" s="1767"/>
      <c r="I131" s="1845"/>
      <c r="J131" s="1846"/>
    </row>
    <row r="132" spans="2:10" s="1764" customFormat="1">
      <c r="B132" s="1844"/>
      <c r="C132" s="1766"/>
      <c r="E132" s="1767"/>
      <c r="F132" s="1767"/>
      <c r="G132" s="1767"/>
      <c r="H132" s="1767"/>
      <c r="I132" s="1845"/>
      <c r="J132" s="1846"/>
    </row>
    <row r="133" spans="2:10" s="1764" customFormat="1">
      <c r="B133" s="1844"/>
      <c r="C133" s="1766"/>
      <c r="E133" s="1767"/>
      <c r="F133" s="1767"/>
      <c r="G133" s="1767"/>
      <c r="H133" s="1767"/>
      <c r="I133" s="1845"/>
      <c r="J133" s="1846"/>
    </row>
    <row r="134" spans="2:10" s="1764" customFormat="1">
      <c r="B134" s="1844"/>
      <c r="C134" s="1766"/>
      <c r="E134" s="1767"/>
      <c r="F134" s="1767"/>
      <c r="G134" s="1767"/>
      <c r="H134" s="1767"/>
      <c r="I134" s="1845"/>
      <c r="J134" s="1846"/>
    </row>
    <row r="135" spans="2:10" s="1764" customFormat="1">
      <c r="B135" s="1844"/>
      <c r="C135" s="1766"/>
      <c r="E135" s="1767"/>
      <c r="F135" s="1767"/>
      <c r="G135" s="1767"/>
      <c r="H135" s="1767"/>
      <c r="I135" s="1845"/>
      <c r="J135" s="1846"/>
    </row>
    <row r="136" spans="2:10" s="1764" customFormat="1">
      <c r="B136" s="1844"/>
      <c r="C136" s="1766"/>
      <c r="E136" s="1767"/>
      <c r="F136" s="1767"/>
      <c r="G136" s="1767"/>
      <c r="H136" s="1767"/>
      <c r="I136" s="1845"/>
      <c r="J136" s="1846"/>
    </row>
    <row r="137" spans="2:10" s="1764" customFormat="1">
      <c r="B137" s="1844"/>
      <c r="C137" s="1766"/>
      <c r="E137" s="1767"/>
      <c r="F137" s="1767"/>
      <c r="G137" s="1767"/>
      <c r="H137" s="1767"/>
      <c r="I137" s="1845"/>
      <c r="J137" s="1846"/>
    </row>
    <row r="138" spans="2:10" s="1764" customFormat="1">
      <c r="B138" s="1844"/>
      <c r="C138" s="1766"/>
      <c r="E138" s="1767"/>
      <c r="F138" s="1767"/>
      <c r="G138" s="1767"/>
      <c r="H138" s="1767"/>
      <c r="I138" s="1845"/>
      <c r="J138" s="1846"/>
    </row>
    <row r="139" spans="2:10" s="1764" customFormat="1">
      <c r="B139" s="1844"/>
      <c r="C139" s="1766"/>
      <c r="E139" s="1767"/>
      <c r="F139" s="1767"/>
      <c r="G139" s="1767"/>
      <c r="H139" s="1767"/>
      <c r="I139" s="1845"/>
      <c r="J139" s="1846"/>
    </row>
    <row r="140" spans="2:10" s="1764" customFormat="1">
      <c r="B140" s="1844"/>
      <c r="C140" s="1766"/>
      <c r="E140" s="1767"/>
      <c r="F140" s="1767"/>
      <c r="G140" s="1767"/>
      <c r="H140" s="1767"/>
      <c r="I140" s="1845"/>
      <c r="J140" s="1846"/>
    </row>
    <row r="141" spans="2:10" s="1764" customFormat="1">
      <c r="B141" s="1844"/>
      <c r="C141" s="1766"/>
      <c r="E141" s="1767"/>
      <c r="F141" s="1767"/>
      <c r="G141" s="1767"/>
      <c r="H141" s="1767"/>
      <c r="I141" s="1845"/>
      <c r="J141" s="1846"/>
    </row>
    <row r="142" spans="2:10" s="1764" customFormat="1">
      <c r="B142" s="1844"/>
      <c r="C142" s="1766"/>
      <c r="E142" s="1767"/>
      <c r="F142" s="1767"/>
      <c r="G142" s="1767"/>
      <c r="H142" s="1767"/>
      <c r="I142" s="1845"/>
      <c r="J142" s="1846"/>
    </row>
    <row r="143" spans="2:10" s="1764" customFormat="1">
      <c r="B143" s="1844"/>
      <c r="C143" s="1766"/>
      <c r="E143" s="1767"/>
      <c r="F143" s="1767"/>
      <c r="G143" s="1767"/>
      <c r="H143" s="1767"/>
      <c r="I143" s="1845"/>
      <c r="J143" s="1846"/>
    </row>
    <row r="144" spans="2:10" s="1764" customFormat="1">
      <c r="B144" s="1844"/>
      <c r="C144" s="1766"/>
      <c r="E144" s="1767"/>
      <c r="F144" s="1767"/>
      <c r="G144" s="1767"/>
      <c r="H144" s="1767"/>
      <c r="I144" s="1845"/>
      <c r="J144" s="1846"/>
    </row>
    <row r="145" spans="2:10" s="1764" customFormat="1">
      <c r="B145" s="1844"/>
      <c r="C145" s="1766"/>
      <c r="E145" s="1767"/>
      <c r="F145" s="1767"/>
      <c r="G145" s="1767"/>
      <c r="H145" s="1767"/>
      <c r="I145" s="1845"/>
      <c r="J145" s="1846"/>
    </row>
    <row r="146" spans="2:10" s="1764" customFormat="1">
      <c r="B146" s="1844"/>
      <c r="C146" s="1766"/>
      <c r="E146" s="1767"/>
      <c r="F146" s="1767"/>
      <c r="G146" s="1767"/>
      <c r="H146" s="1767"/>
      <c r="I146" s="1845"/>
      <c r="J146" s="1846"/>
    </row>
    <row r="147" spans="2:10" s="1764" customFormat="1">
      <c r="B147" s="1844"/>
      <c r="C147" s="1766"/>
      <c r="E147" s="1767"/>
      <c r="F147" s="1767"/>
      <c r="G147" s="1767"/>
      <c r="H147" s="1767"/>
      <c r="I147" s="1845"/>
      <c r="J147" s="1846"/>
    </row>
    <row r="148" spans="2:10" s="1764" customFormat="1">
      <c r="B148" s="1844"/>
      <c r="C148" s="1766"/>
      <c r="E148" s="1767"/>
      <c r="F148" s="1767"/>
      <c r="G148" s="1767"/>
      <c r="H148" s="1767"/>
      <c r="I148" s="1845"/>
      <c r="J148" s="1846"/>
    </row>
    <row r="149" spans="2:10" s="1764" customFormat="1">
      <c r="B149" s="1844"/>
      <c r="C149" s="1766"/>
      <c r="E149" s="1767"/>
      <c r="F149" s="1767"/>
      <c r="G149" s="1767"/>
      <c r="H149" s="1767"/>
      <c r="I149" s="1845"/>
      <c r="J149" s="1846"/>
    </row>
    <row r="150" spans="2:10" s="1764" customFormat="1">
      <c r="B150" s="1844"/>
      <c r="C150" s="1766"/>
      <c r="E150" s="1767"/>
      <c r="F150" s="1767"/>
      <c r="G150" s="1767"/>
      <c r="H150" s="1767"/>
      <c r="I150" s="1845"/>
      <c r="J150" s="1846"/>
    </row>
    <row r="151" spans="2:10" s="1764" customFormat="1">
      <c r="B151" s="1844"/>
      <c r="C151" s="1766"/>
      <c r="E151" s="1767"/>
      <c r="F151" s="1767"/>
      <c r="G151" s="1767"/>
      <c r="H151" s="1767"/>
      <c r="I151" s="1845"/>
      <c r="J151" s="1846"/>
    </row>
    <row r="152" spans="2:10" s="1764" customFormat="1">
      <c r="B152" s="1844"/>
      <c r="C152" s="1766"/>
      <c r="E152" s="1767"/>
      <c r="F152" s="1767"/>
      <c r="G152" s="1767"/>
      <c r="H152" s="1767"/>
      <c r="I152" s="1845"/>
      <c r="J152" s="1846"/>
    </row>
    <row r="153" spans="2:10" s="1764" customFormat="1">
      <c r="B153" s="1844"/>
      <c r="C153" s="1766"/>
      <c r="E153" s="1767"/>
      <c r="F153" s="1767"/>
      <c r="G153" s="1767"/>
      <c r="H153" s="1767"/>
      <c r="I153" s="1845"/>
      <c r="J153" s="1846"/>
    </row>
    <row r="154" spans="2:10" s="1764" customFormat="1">
      <c r="B154" s="1844"/>
      <c r="C154" s="1766"/>
      <c r="E154" s="1767"/>
      <c r="F154" s="1767"/>
      <c r="G154" s="1767"/>
      <c r="H154" s="1767"/>
      <c r="I154" s="1845"/>
      <c r="J154" s="1846"/>
    </row>
    <row r="155" spans="2:10" s="1764" customFormat="1">
      <c r="B155" s="1844"/>
      <c r="C155" s="1766"/>
      <c r="E155" s="1767"/>
      <c r="F155" s="1767"/>
      <c r="G155" s="1767"/>
      <c r="H155" s="1767"/>
      <c r="I155" s="1845"/>
      <c r="J155" s="1846"/>
    </row>
    <row r="156" spans="2:10" s="1764" customFormat="1">
      <c r="B156" s="1844"/>
      <c r="C156" s="1766"/>
      <c r="E156" s="1767"/>
      <c r="F156" s="1767"/>
      <c r="G156" s="1767"/>
      <c r="H156" s="1767"/>
      <c r="I156" s="1845"/>
      <c r="J156" s="1846"/>
    </row>
  </sheetData>
  <sheetProtection sheet="1" objects="1" scenarios="1"/>
  <mergeCells count="4">
    <mergeCell ref="A5:J5"/>
    <mergeCell ref="A6:J6"/>
    <mergeCell ref="A9:J9"/>
    <mergeCell ref="A37:J37"/>
  </mergeCells>
  <phoneticPr fontId="132" type="noConversion"/>
  <pageMargins left="0.59027777777777779" right="0.59027777777777779" top="0.59027777777777779" bottom="0.59027777777777779" header="0.51180555555555562" footer="0.51180555555555562"/>
  <pageSetup paperSize="9" firstPageNumber="0" orientation="portrait" horizontalDpi="300" verticalDpi="300" r:id="rId1"/>
  <headerFooter alignWithMargins="0"/>
</worksheet>
</file>

<file path=xl/worksheets/sheet34.xml><?xml version="1.0" encoding="utf-8"?>
<worksheet xmlns="http://schemas.openxmlformats.org/spreadsheetml/2006/main" xmlns:r="http://schemas.openxmlformats.org/officeDocument/2006/relationships">
  <sheetPr codeName="Лист33"/>
  <dimension ref="A1:O312"/>
  <sheetViews>
    <sheetView workbookViewId="0">
      <pane ySplit="1" topLeftCell="A14" activePane="bottomLeft" state="frozen"/>
      <selection activeCell="M71" sqref="M71"/>
      <selection pane="bottomLeft" activeCell="M71" sqref="M71"/>
    </sheetView>
  </sheetViews>
  <sheetFormatPr defaultColWidth="8.85546875" defaultRowHeight="13.5"/>
  <cols>
    <col min="1" max="1" width="8.5703125" style="216" customWidth="1"/>
    <col min="2" max="2" width="8.42578125" style="1939" customWidth="1"/>
    <col min="3" max="3" width="56.42578125" style="1940" customWidth="1"/>
    <col min="4" max="4" width="8.140625" style="215" customWidth="1"/>
    <col min="5" max="5" width="10.140625" style="1941" customWidth="1"/>
    <col min="6" max="6" width="0" style="1942" hidden="1" customWidth="1"/>
    <col min="7" max="8" width="0" style="194" hidden="1" customWidth="1"/>
    <col min="9" max="9" width="0" style="1943" hidden="1" customWidth="1"/>
    <col min="10" max="11" width="0" style="1944" hidden="1" customWidth="1"/>
    <col min="12" max="12" width="10" style="194" customWidth="1"/>
    <col min="13" max="13" width="10.42578125" style="194" customWidth="1"/>
    <col min="14" max="14" width="8.140625" style="194" customWidth="1"/>
    <col min="15" max="15" width="5.140625" style="194" customWidth="1"/>
    <col min="16" max="16384" width="8.85546875" style="194"/>
  </cols>
  <sheetData>
    <row r="1" spans="1:15" s="1949" customFormat="1" ht="13.35" customHeight="1">
      <c r="A1" s="725" t="s">
        <v>8670</v>
      </c>
      <c r="B1" s="1755" t="s">
        <v>8671</v>
      </c>
      <c r="C1" s="85" t="s">
        <v>8672</v>
      </c>
      <c r="D1" s="85" t="s">
        <v>9319</v>
      </c>
      <c r="E1" s="1945" t="s">
        <v>2627</v>
      </c>
      <c r="F1" s="1946" t="s">
        <v>4315</v>
      </c>
      <c r="G1" s="1947">
        <v>2004</v>
      </c>
      <c r="H1" s="1948">
        <v>2005</v>
      </c>
      <c r="I1" s="1949">
        <v>2006</v>
      </c>
      <c r="J1" s="1949">
        <v>2006</v>
      </c>
      <c r="K1" s="1949">
        <v>2007</v>
      </c>
      <c r="L1" s="1948"/>
      <c r="M1" s="1948"/>
      <c r="N1" s="1950"/>
      <c r="O1" s="1950"/>
    </row>
    <row r="2" spans="1:15">
      <c r="I2" s="1951" t="s">
        <v>8613</v>
      </c>
      <c r="J2" s="1952" t="s">
        <v>4316</v>
      </c>
      <c r="K2" s="1952" t="s">
        <v>4316</v>
      </c>
    </row>
    <row r="3" spans="1:15">
      <c r="I3" s="1951"/>
      <c r="J3" s="1952"/>
      <c r="K3" s="1952"/>
    </row>
    <row r="4" spans="1:15" s="57" customFormat="1" ht="45.75">
      <c r="A4" s="2790" t="s">
        <v>4317</v>
      </c>
      <c r="B4" s="2790"/>
      <c r="C4" s="2790"/>
      <c r="D4" s="2790"/>
      <c r="E4" s="2790"/>
      <c r="F4" s="1953"/>
      <c r="I4" s="1954"/>
      <c r="J4" s="1955"/>
      <c r="K4" s="1955"/>
      <c r="L4" s="1956"/>
      <c r="M4" s="1956"/>
      <c r="N4" s="574"/>
      <c r="O4" s="1956"/>
    </row>
    <row r="7" spans="1:15" s="56" customFormat="1" ht="23.25">
      <c r="A7" s="2791" t="s">
        <v>4318</v>
      </c>
      <c r="B7" s="2791"/>
      <c r="C7" s="2791"/>
      <c r="D7" s="2791"/>
      <c r="E7" s="2791"/>
      <c r="F7" s="571"/>
      <c r="G7" s="1957"/>
      <c r="H7" s="573"/>
      <c r="I7" s="1958"/>
      <c r="J7" s="1959"/>
      <c r="K7" s="1959"/>
      <c r="L7" s="574"/>
      <c r="M7" s="574"/>
      <c r="N7" s="574"/>
      <c r="O7" s="574"/>
    </row>
    <row r="8" spans="1:15" s="56" customFormat="1" ht="18">
      <c r="A8" s="2788" t="s">
        <v>4319</v>
      </c>
      <c r="B8" s="2788"/>
      <c r="C8" s="2788"/>
      <c r="D8" s="2788"/>
      <c r="E8" s="2788"/>
      <c r="F8" s="571"/>
      <c r="G8" s="1957"/>
      <c r="H8" s="573"/>
      <c r="I8" s="1958"/>
      <c r="J8" s="1959"/>
      <c r="K8" s="1959"/>
      <c r="L8" s="574"/>
      <c r="M8" s="574"/>
      <c r="N8" s="574"/>
      <c r="O8" s="574"/>
    </row>
    <row r="9" spans="1:15" s="157" customFormat="1">
      <c r="A9" s="164" t="s">
        <v>8614</v>
      </c>
      <c r="B9" s="1960" t="s">
        <v>4320</v>
      </c>
      <c r="C9" s="1961" t="s">
        <v>4321</v>
      </c>
      <c r="D9" s="238" t="s">
        <v>4322</v>
      </c>
      <c r="E9" s="191" t="e">
        <f>K9*#REF!</f>
        <v>#REF!</v>
      </c>
      <c r="F9" s="1962" t="e">
        <f>I9*#REF!</f>
        <v>#REF!</v>
      </c>
      <c r="G9" s="1963">
        <v>371.8</v>
      </c>
      <c r="H9" s="244"/>
      <c r="I9" s="1964"/>
      <c r="J9" s="1965">
        <v>9100</v>
      </c>
      <c r="K9" s="1965">
        <v>9100</v>
      </c>
      <c r="L9" s="185"/>
      <c r="M9" s="185"/>
      <c r="N9" s="185"/>
      <c r="O9" s="185"/>
    </row>
    <row r="10" spans="1:15" s="157" customFormat="1">
      <c r="A10" s="171" t="s">
        <v>8614</v>
      </c>
      <c r="B10" s="1966" t="s">
        <v>4323</v>
      </c>
      <c r="C10" s="1967" t="s">
        <v>4324</v>
      </c>
      <c r="D10" s="242" t="s">
        <v>4325</v>
      </c>
      <c r="E10" s="192" t="e">
        <f>K10*#REF!</f>
        <v>#REF!</v>
      </c>
      <c r="F10" s="1962" t="e">
        <f>I10*#REF!</f>
        <v>#REF!</v>
      </c>
      <c r="G10" s="1963">
        <v>388.96</v>
      </c>
      <c r="H10" s="244"/>
      <c r="I10" s="1964"/>
      <c r="J10" s="1965">
        <v>9100</v>
      </c>
      <c r="K10" s="1965">
        <v>9100</v>
      </c>
      <c r="L10" s="185"/>
      <c r="M10" s="185"/>
      <c r="N10" s="185"/>
      <c r="O10" s="185"/>
    </row>
    <row r="11" spans="1:15" s="157" customFormat="1">
      <c r="A11" s="171" t="s">
        <v>8614</v>
      </c>
      <c r="B11" s="1966" t="s">
        <v>4326</v>
      </c>
      <c r="C11" s="1967" t="s">
        <v>4327</v>
      </c>
      <c r="D11" s="242" t="s">
        <v>4325</v>
      </c>
      <c r="E11" s="192" t="e">
        <f>K11*#REF!</f>
        <v>#REF!</v>
      </c>
      <c r="F11" s="1962" t="e">
        <f>I11*#REF!</f>
        <v>#REF!</v>
      </c>
      <c r="G11" s="1963">
        <v>388.96</v>
      </c>
      <c r="H11" s="244"/>
      <c r="I11" s="1964"/>
      <c r="J11" s="1965">
        <v>9100</v>
      </c>
      <c r="K11" s="1965">
        <v>9100</v>
      </c>
      <c r="L11" s="185"/>
      <c r="M11" s="185"/>
      <c r="N11" s="185"/>
      <c r="O11" s="185"/>
    </row>
    <row r="12" spans="1:15" s="157" customFormat="1">
      <c r="A12" s="167" t="s">
        <v>8614</v>
      </c>
      <c r="B12" s="1968" t="s">
        <v>4328</v>
      </c>
      <c r="C12" s="1969" t="s">
        <v>4329</v>
      </c>
      <c r="D12" s="246" t="s">
        <v>4325</v>
      </c>
      <c r="E12" s="187" t="e">
        <f>K12*#REF!</f>
        <v>#REF!</v>
      </c>
      <c r="F12" s="1962" t="e">
        <f>I12*#REF!</f>
        <v>#REF!</v>
      </c>
      <c r="G12" s="1963">
        <v>388.96</v>
      </c>
      <c r="H12" s="244"/>
      <c r="I12" s="1964"/>
      <c r="J12" s="1965">
        <v>9100</v>
      </c>
      <c r="K12" s="1965">
        <v>9100</v>
      </c>
      <c r="L12" s="185"/>
      <c r="M12" s="185"/>
      <c r="N12" s="185"/>
      <c r="O12" s="185"/>
    </row>
    <row r="13" spans="1:15" s="157" customFormat="1">
      <c r="A13" s="164" t="s">
        <v>8614</v>
      </c>
      <c r="B13" s="1960">
        <v>364</v>
      </c>
      <c r="C13" s="1961" t="s">
        <v>4330</v>
      </c>
      <c r="D13" s="238" t="s">
        <v>2826</v>
      </c>
      <c r="E13" s="191" t="e">
        <f>K13*#REF!</f>
        <v>#REF!</v>
      </c>
      <c r="F13" s="1962" t="e">
        <f>I13*#REF!</f>
        <v>#REF!</v>
      </c>
      <c r="G13" s="1963">
        <v>388.96</v>
      </c>
      <c r="H13" s="244"/>
      <c r="I13" s="1964"/>
      <c r="J13" s="1965">
        <v>9100</v>
      </c>
      <c r="K13" s="1965">
        <v>9100</v>
      </c>
      <c r="L13" s="185"/>
      <c r="M13" s="185"/>
      <c r="N13" s="185"/>
      <c r="O13" s="185"/>
    </row>
    <row r="14" spans="1:15" s="157" customFormat="1">
      <c r="A14" s="171" t="s">
        <v>8614</v>
      </c>
      <c r="B14" s="1966">
        <v>365</v>
      </c>
      <c r="C14" s="1967" t="s">
        <v>4331</v>
      </c>
      <c r="D14" s="242" t="s">
        <v>2826</v>
      </c>
      <c r="E14" s="192" t="e">
        <f>K14*#REF!</f>
        <v>#REF!</v>
      </c>
      <c r="F14" s="1962" t="e">
        <f>I14*#REF!</f>
        <v>#REF!</v>
      </c>
      <c r="G14" s="1963"/>
      <c r="H14" s="244"/>
      <c r="I14" s="1964"/>
      <c r="J14" s="1965">
        <v>9100</v>
      </c>
      <c r="K14" s="1965">
        <v>9100</v>
      </c>
      <c r="L14" s="185"/>
      <c r="M14" s="185"/>
      <c r="N14" s="185"/>
      <c r="O14" s="185"/>
    </row>
    <row r="15" spans="1:15" s="157" customFormat="1">
      <c r="A15" s="167" t="s">
        <v>8614</v>
      </c>
      <c r="B15" s="1968">
        <v>366</v>
      </c>
      <c r="C15" s="1969" t="s">
        <v>4332</v>
      </c>
      <c r="D15" s="246" t="s">
        <v>2826</v>
      </c>
      <c r="E15" s="187" t="e">
        <f>K15*#REF!</f>
        <v>#REF!</v>
      </c>
      <c r="F15" s="1962" t="e">
        <f>I15*#REF!</f>
        <v>#REF!</v>
      </c>
      <c r="G15" s="1963"/>
      <c r="H15" s="244"/>
      <c r="I15" s="1964"/>
      <c r="J15" s="1965">
        <v>9100</v>
      </c>
      <c r="K15" s="1965">
        <v>9100</v>
      </c>
      <c r="L15" s="185"/>
      <c r="M15" s="185"/>
      <c r="N15" s="185"/>
      <c r="O15" s="185"/>
    </row>
    <row r="16" spans="1:15" s="157" customFormat="1">
      <c r="A16" s="164" t="s">
        <v>8614</v>
      </c>
      <c r="B16" s="1960" t="s">
        <v>4333</v>
      </c>
      <c r="C16" s="1961" t="s">
        <v>4334</v>
      </c>
      <c r="D16" s="238" t="s">
        <v>4335</v>
      </c>
      <c r="E16" s="191" t="e">
        <f>I16*#REF!</f>
        <v>#REF!</v>
      </c>
      <c r="F16" s="1962" t="e">
        <f>I16*#REF!</f>
        <v>#REF!</v>
      </c>
      <c r="G16" s="1963">
        <v>360</v>
      </c>
      <c r="H16" s="244">
        <v>360</v>
      </c>
      <c r="I16" s="1964">
        <v>360</v>
      </c>
      <c r="J16" s="1965">
        <v>8400</v>
      </c>
      <c r="K16" s="1965">
        <v>8400</v>
      </c>
      <c r="L16" s="185"/>
      <c r="M16" s="185"/>
      <c r="N16" s="185"/>
      <c r="O16" s="185"/>
    </row>
    <row r="17" spans="1:15" s="157" customFormat="1">
      <c r="A17" s="171" t="s">
        <v>8614</v>
      </c>
      <c r="B17" s="1966" t="s">
        <v>4336</v>
      </c>
      <c r="C17" s="1967" t="s">
        <v>4337</v>
      </c>
      <c r="D17" s="242" t="s">
        <v>4325</v>
      </c>
      <c r="E17" s="192" t="e">
        <f>I17*#REF!</f>
        <v>#REF!</v>
      </c>
      <c r="F17" s="1962" t="e">
        <f>I17*#REF!</f>
        <v>#REF!</v>
      </c>
      <c r="G17" s="1963">
        <v>371.8</v>
      </c>
      <c r="H17" s="244"/>
      <c r="I17" s="1964">
        <v>360</v>
      </c>
      <c r="J17" s="1965">
        <v>8400</v>
      </c>
      <c r="K17" s="1965">
        <v>8400</v>
      </c>
      <c r="L17" s="185"/>
      <c r="M17" s="185"/>
      <c r="N17" s="185"/>
      <c r="O17" s="185"/>
    </row>
    <row r="18" spans="1:15" s="157" customFormat="1">
      <c r="A18" s="171" t="s">
        <v>8614</v>
      </c>
      <c r="B18" s="1966" t="s">
        <v>4338</v>
      </c>
      <c r="C18" s="1967" t="s">
        <v>4339</v>
      </c>
      <c r="D18" s="242" t="s">
        <v>4325</v>
      </c>
      <c r="E18" s="192" t="e">
        <f>I18*#REF!</f>
        <v>#REF!</v>
      </c>
      <c r="F18" s="1962" t="e">
        <f>I18*#REF!</f>
        <v>#REF!</v>
      </c>
      <c r="G18" s="1963">
        <v>371.8</v>
      </c>
      <c r="H18" s="244"/>
      <c r="I18" s="1964">
        <v>360</v>
      </c>
      <c r="J18" s="1965">
        <v>8400</v>
      </c>
      <c r="K18" s="1965">
        <v>8400</v>
      </c>
      <c r="L18" s="185"/>
      <c r="M18" s="185"/>
      <c r="N18" s="185"/>
      <c r="O18" s="185"/>
    </row>
    <row r="19" spans="1:15" s="157" customFormat="1">
      <c r="A19" s="167" t="s">
        <v>8614</v>
      </c>
      <c r="B19" s="1968" t="s">
        <v>4340</v>
      </c>
      <c r="C19" s="1969" t="s">
        <v>4341</v>
      </c>
      <c r="D19" s="246" t="s">
        <v>4325</v>
      </c>
      <c r="E19" s="187" t="e">
        <f>I19*#REF!</f>
        <v>#REF!</v>
      </c>
      <c r="F19" s="1962" t="e">
        <f>I19*#REF!</f>
        <v>#REF!</v>
      </c>
      <c r="G19" s="1963">
        <v>371.8</v>
      </c>
      <c r="H19" s="244"/>
      <c r="I19" s="1964">
        <v>360</v>
      </c>
      <c r="J19" s="1965">
        <v>8400</v>
      </c>
      <c r="K19" s="1965">
        <v>8400</v>
      </c>
      <c r="L19" s="185"/>
      <c r="M19" s="185"/>
      <c r="N19" s="185"/>
      <c r="O19" s="185"/>
    </row>
    <row r="20" spans="1:15" s="157" customFormat="1">
      <c r="A20" s="164" t="s">
        <v>8614</v>
      </c>
      <c r="B20" s="1960">
        <v>480</v>
      </c>
      <c r="C20" s="1961" t="s">
        <v>4342</v>
      </c>
      <c r="D20" s="238" t="s">
        <v>4335</v>
      </c>
      <c r="E20" s="191" t="e">
        <f>K20*#REF!</f>
        <v>#REF!</v>
      </c>
      <c r="F20" s="1962" t="e">
        <f>I20*#REF!</f>
        <v>#REF!</v>
      </c>
      <c r="G20" s="1963"/>
      <c r="H20" s="244"/>
      <c r="I20" s="1964"/>
      <c r="J20" s="1965">
        <v>7900</v>
      </c>
      <c r="K20" s="1965">
        <v>7500</v>
      </c>
      <c r="L20" s="185"/>
      <c r="M20" s="185"/>
      <c r="N20" s="185"/>
      <c r="O20" s="185"/>
    </row>
    <row r="21" spans="1:15" s="157" customFormat="1">
      <c r="A21" s="171" t="s">
        <v>8614</v>
      </c>
      <c r="B21" s="1966">
        <v>481</v>
      </c>
      <c r="C21" s="1967" t="s">
        <v>4343</v>
      </c>
      <c r="D21" s="242" t="s">
        <v>4325</v>
      </c>
      <c r="E21" s="192" t="e">
        <f>K21*#REF!</f>
        <v>#REF!</v>
      </c>
      <c r="F21" s="1962" t="e">
        <f>I21*#REF!</f>
        <v>#REF!</v>
      </c>
      <c r="G21" s="1963"/>
      <c r="H21" s="244"/>
      <c r="I21" s="1964"/>
      <c r="J21" s="1965">
        <v>7900</v>
      </c>
      <c r="K21" s="1965">
        <v>7500</v>
      </c>
      <c r="L21" s="185"/>
      <c r="M21" s="185"/>
      <c r="N21" s="185"/>
      <c r="O21" s="185"/>
    </row>
    <row r="22" spans="1:15" s="157" customFormat="1">
      <c r="A22" s="171" t="s">
        <v>8614</v>
      </c>
      <c r="B22" s="1966">
        <v>482</v>
      </c>
      <c r="C22" s="1967" t="s">
        <v>4344</v>
      </c>
      <c r="D22" s="242" t="s">
        <v>4325</v>
      </c>
      <c r="E22" s="192" t="e">
        <f>K22*#REF!</f>
        <v>#REF!</v>
      </c>
      <c r="F22" s="1962" t="e">
        <f>I22*#REF!</f>
        <v>#REF!</v>
      </c>
      <c r="G22" s="1963"/>
      <c r="H22" s="244"/>
      <c r="I22" s="1964"/>
      <c r="J22" s="1965">
        <v>7900</v>
      </c>
      <c r="K22" s="1965">
        <v>7500</v>
      </c>
      <c r="L22" s="185"/>
      <c r="M22" s="185"/>
      <c r="N22" s="185"/>
      <c r="O22" s="185"/>
    </row>
    <row r="23" spans="1:15" s="157" customFormat="1">
      <c r="A23" s="167" t="s">
        <v>8614</v>
      </c>
      <c r="B23" s="1968">
        <v>483</v>
      </c>
      <c r="C23" s="1969" t="s">
        <v>4345</v>
      </c>
      <c r="D23" s="246" t="s">
        <v>4325</v>
      </c>
      <c r="E23" s="187" t="e">
        <f>K23*#REF!</f>
        <v>#REF!</v>
      </c>
      <c r="F23" s="1962" t="e">
        <f>I23*#REF!</f>
        <v>#REF!</v>
      </c>
      <c r="G23" s="1963"/>
      <c r="H23" s="244"/>
      <c r="I23" s="1964"/>
      <c r="J23" s="1965">
        <v>7900</v>
      </c>
      <c r="K23" s="1965">
        <v>7500</v>
      </c>
      <c r="L23" s="185"/>
      <c r="M23" s="185"/>
      <c r="N23" s="185"/>
      <c r="O23" s="185"/>
    </row>
    <row r="24" spans="1:15" s="157" customFormat="1">
      <c r="A24" s="183" t="s">
        <v>8614</v>
      </c>
      <c r="B24" s="1970" t="s">
        <v>4346</v>
      </c>
      <c r="C24" s="1971" t="s">
        <v>4347</v>
      </c>
      <c r="D24" s="206" t="s">
        <v>4348</v>
      </c>
      <c r="E24" s="198" t="e">
        <f>I24*#REF!</f>
        <v>#REF!</v>
      </c>
      <c r="F24" s="1962" t="e">
        <f>I24*#REF!</f>
        <v>#REF!</v>
      </c>
      <c r="G24" s="1972">
        <v>256</v>
      </c>
      <c r="H24" s="244">
        <v>164</v>
      </c>
      <c r="I24" s="1964">
        <v>164</v>
      </c>
      <c r="J24" s="1965">
        <v>4200</v>
      </c>
      <c r="K24" s="1965">
        <v>4200</v>
      </c>
      <c r="L24" s="185"/>
      <c r="M24" s="185"/>
      <c r="N24" s="185"/>
      <c r="O24" s="185"/>
    </row>
    <row r="25" spans="1:15" s="157" customFormat="1">
      <c r="A25" s="164" t="s">
        <v>8614</v>
      </c>
      <c r="B25" s="1960" t="s">
        <v>4349</v>
      </c>
      <c r="C25" s="1961" t="s">
        <v>4350</v>
      </c>
      <c r="D25" s="238" t="s">
        <v>4351</v>
      </c>
      <c r="E25" s="191" t="e">
        <f>I25*#REF!</f>
        <v>#REF!</v>
      </c>
      <c r="F25" s="1962" t="e">
        <f>I25*#REF!</f>
        <v>#REF!</v>
      </c>
      <c r="G25" s="1963">
        <v>258</v>
      </c>
      <c r="H25" s="244">
        <v>258</v>
      </c>
      <c r="I25" s="1964">
        <v>258</v>
      </c>
      <c r="J25" s="1965">
        <v>8900</v>
      </c>
      <c r="K25" s="1965">
        <v>8900</v>
      </c>
      <c r="L25" s="185"/>
      <c r="M25" s="185"/>
      <c r="N25" s="185"/>
      <c r="O25" s="185"/>
    </row>
    <row r="26" spans="1:15" s="157" customFormat="1">
      <c r="A26" s="167" t="s">
        <v>8614</v>
      </c>
      <c r="B26" s="1968" t="s">
        <v>4352</v>
      </c>
      <c r="C26" s="1969" t="s">
        <v>4353</v>
      </c>
      <c r="D26" s="246" t="s">
        <v>4354</v>
      </c>
      <c r="E26" s="187" t="e">
        <f>K26*#REF!</f>
        <v>#REF!</v>
      </c>
      <c r="F26" s="1962" t="e">
        <f>I26*#REF!</f>
        <v>#REF!</v>
      </c>
      <c r="G26" s="1963"/>
      <c r="H26" s="244"/>
      <c r="I26" s="1964"/>
      <c r="J26" s="1965">
        <v>4900</v>
      </c>
      <c r="K26" s="1965">
        <v>4900</v>
      </c>
      <c r="L26" s="185"/>
      <c r="M26" s="185"/>
      <c r="N26" s="185"/>
      <c r="O26" s="185"/>
    </row>
    <row r="27" spans="1:15" s="157" customFormat="1">
      <c r="A27" s="183" t="s">
        <v>8614</v>
      </c>
      <c r="B27" s="1970" t="s">
        <v>9063</v>
      </c>
      <c r="C27" s="1971" t="s">
        <v>4355</v>
      </c>
      <c r="D27" s="206" t="s">
        <v>4351</v>
      </c>
      <c r="E27" s="198" t="e">
        <f>I27*#REF!</f>
        <v>#REF!</v>
      </c>
      <c r="F27" s="1962" t="e">
        <f>I27*#REF!</f>
        <v>#REF!</v>
      </c>
      <c r="G27" s="1972">
        <v>675</v>
      </c>
      <c r="H27" s="244">
        <v>675</v>
      </c>
      <c r="I27" s="1964">
        <v>675</v>
      </c>
      <c r="J27" s="1965">
        <v>13500</v>
      </c>
      <c r="K27" s="1965">
        <v>12100</v>
      </c>
      <c r="L27" s="185"/>
      <c r="M27" s="185"/>
      <c r="N27" s="185"/>
      <c r="O27" s="185"/>
    </row>
    <row r="28" spans="1:15" s="157" customFormat="1">
      <c r="A28" s="183" t="s">
        <v>8614</v>
      </c>
      <c r="B28" s="1970" t="s">
        <v>4356</v>
      </c>
      <c r="C28" s="1971" t="s">
        <v>4357</v>
      </c>
      <c r="D28" s="206" t="s">
        <v>4358</v>
      </c>
      <c r="E28" s="198" t="e">
        <f>I28*#REF!</f>
        <v>#REF!</v>
      </c>
      <c r="F28" s="1962" t="e">
        <f>I28*#REF!</f>
        <v>#REF!</v>
      </c>
      <c r="G28" s="1963">
        <v>235.66399999999999</v>
      </c>
      <c r="H28" s="244"/>
      <c r="I28" s="1964">
        <v>129</v>
      </c>
      <c r="J28" s="1965">
        <v>5300</v>
      </c>
      <c r="K28" s="1965">
        <v>5000</v>
      </c>
      <c r="L28" s="185"/>
      <c r="M28" s="185"/>
      <c r="N28" s="185"/>
      <c r="O28" s="185"/>
    </row>
    <row r="29" spans="1:15" s="157" customFormat="1">
      <c r="A29" s="183" t="s">
        <v>8614</v>
      </c>
      <c r="B29" s="1970" t="s">
        <v>4359</v>
      </c>
      <c r="C29" s="1971" t="s">
        <v>4360</v>
      </c>
      <c r="D29" s="206" t="s">
        <v>4361</v>
      </c>
      <c r="E29" s="198" t="e">
        <f>I29*#REF!</f>
        <v>#REF!</v>
      </c>
      <c r="F29" s="1962" t="e">
        <f>I29*#REF!</f>
        <v>#REF!</v>
      </c>
      <c r="G29" s="1963"/>
      <c r="H29" s="244"/>
      <c r="I29" s="1964">
        <v>308</v>
      </c>
      <c r="J29" s="1965">
        <v>7200</v>
      </c>
      <c r="K29" s="1965">
        <v>6800</v>
      </c>
      <c r="L29" s="185"/>
      <c r="M29" s="185"/>
      <c r="N29" s="185"/>
      <c r="O29" s="185"/>
    </row>
    <row r="30" spans="1:15" s="157" customFormat="1">
      <c r="A30" s="154"/>
      <c r="B30" s="1973"/>
      <c r="C30" s="1974"/>
      <c r="D30" s="234"/>
      <c r="E30" s="1975"/>
      <c r="F30" s="1962"/>
      <c r="G30" s="1963"/>
      <c r="H30" s="244"/>
      <c r="I30" s="1964"/>
      <c r="J30" s="1965"/>
      <c r="K30" s="1965"/>
      <c r="L30" s="185"/>
      <c r="M30" s="185"/>
      <c r="N30" s="185"/>
      <c r="O30" s="185"/>
    </row>
    <row r="31" spans="1:15" s="157" customFormat="1" hidden="1">
      <c r="A31" s="154"/>
      <c r="B31" s="1973"/>
      <c r="C31" s="1974"/>
      <c r="D31" s="234"/>
      <c r="E31" s="1975"/>
      <c r="F31" s="1962"/>
      <c r="G31" s="1963"/>
      <c r="H31" s="244"/>
      <c r="I31" s="1964"/>
      <c r="J31" s="1965"/>
      <c r="K31" s="1965"/>
      <c r="L31" s="185"/>
      <c r="M31" s="185"/>
      <c r="N31" s="185"/>
      <c r="O31" s="185"/>
    </row>
    <row r="32" spans="1:15" s="157" customFormat="1" ht="23.25">
      <c r="A32" s="2789" t="s">
        <v>4362</v>
      </c>
      <c r="B32" s="2789"/>
      <c r="C32" s="2789"/>
      <c r="D32" s="2789"/>
      <c r="E32" s="2789"/>
      <c r="F32" s="1962"/>
      <c r="G32" s="1976"/>
      <c r="H32" s="244"/>
      <c r="I32" s="1964"/>
      <c r="J32" s="1965"/>
      <c r="K32" s="1965"/>
      <c r="L32" s="185"/>
      <c r="M32" s="185"/>
      <c r="N32" s="185"/>
      <c r="O32" s="185"/>
    </row>
    <row r="33" spans="1:15" s="157" customFormat="1" ht="18">
      <c r="A33" s="2788" t="s">
        <v>4363</v>
      </c>
      <c r="B33" s="2788"/>
      <c r="C33" s="2788"/>
      <c r="D33" s="2788"/>
      <c r="E33" s="2788"/>
      <c r="F33" s="1962"/>
      <c r="G33" s="1976"/>
      <c r="H33" s="244"/>
      <c r="I33" s="1964"/>
      <c r="J33" s="1965"/>
      <c r="K33" s="1965"/>
      <c r="L33" s="185"/>
      <c r="M33" s="185"/>
      <c r="N33" s="185"/>
      <c r="O33" s="185"/>
    </row>
    <row r="34" spans="1:15" s="157" customFormat="1">
      <c r="A34" s="164" t="s">
        <v>8614</v>
      </c>
      <c r="B34" s="1960" t="s">
        <v>4364</v>
      </c>
      <c r="C34" s="1961" t="s">
        <v>4365</v>
      </c>
      <c r="D34" s="238" t="s">
        <v>4366</v>
      </c>
      <c r="E34" s="191" t="e">
        <f>K34*#REF!</f>
        <v>#REF!</v>
      </c>
      <c r="F34" s="1962" t="e">
        <f>I34*#REF!</f>
        <v>#REF!</v>
      </c>
      <c r="G34" s="1972">
        <v>384</v>
      </c>
      <c r="H34" s="244"/>
      <c r="I34" s="1964"/>
      <c r="J34" s="1965">
        <v>8300</v>
      </c>
      <c r="K34" s="1965">
        <v>8300</v>
      </c>
      <c r="L34" s="185"/>
      <c r="M34" s="185"/>
      <c r="N34" s="185"/>
      <c r="O34" s="185"/>
    </row>
    <row r="35" spans="1:15" s="157" customFormat="1">
      <c r="A35" s="167" t="s">
        <v>8614</v>
      </c>
      <c r="B35" s="1968" t="s">
        <v>4367</v>
      </c>
      <c r="C35" s="1969" t="s">
        <v>4368</v>
      </c>
      <c r="D35" s="246" t="s">
        <v>4366</v>
      </c>
      <c r="E35" s="187" t="e">
        <f>K35*#REF!</f>
        <v>#REF!</v>
      </c>
      <c r="F35" s="1962" t="e">
        <f>I35*#REF!</f>
        <v>#REF!</v>
      </c>
      <c r="G35" s="1972">
        <v>384</v>
      </c>
      <c r="H35" s="244"/>
      <c r="I35" s="1964"/>
      <c r="J35" s="1965">
        <v>8300</v>
      </c>
      <c r="K35" s="1965">
        <v>8300</v>
      </c>
      <c r="L35" s="185"/>
      <c r="M35" s="185"/>
      <c r="N35" s="185"/>
      <c r="O35" s="185"/>
    </row>
    <row r="36" spans="1:15" s="157" customFormat="1">
      <c r="A36" s="164" t="s">
        <v>8614</v>
      </c>
      <c r="B36" s="1960">
        <v>731</v>
      </c>
      <c r="C36" s="1961" t="s">
        <v>4369</v>
      </c>
      <c r="D36" s="238" t="s">
        <v>4370</v>
      </c>
      <c r="E36" s="191" t="e">
        <f>K36*#REF!</f>
        <v>#REF!</v>
      </c>
      <c r="F36" s="1962" t="e">
        <f>I36*#REF!</f>
        <v>#REF!</v>
      </c>
      <c r="G36" s="1972">
        <v>177</v>
      </c>
      <c r="H36" s="244"/>
      <c r="I36" s="1964"/>
      <c r="J36" s="1965">
        <v>4800</v>
      </c>
      <c r="K36" s="1965">
        <v>4800</v>
      </c>
      <c r="L36" s="185"/>
      <c r="M36" s="185"/>
      <c r="N36" s="185"/>
      <c r="O36" s="185"/>
    </row>
    <row r="37" spans="1:15" s="157" customFormat="1">
      <c r="A37" s="167" t="s">
        <v>8614</v>
      </c>
      <c r="B37" s="1968">
        <v>732</v>
      </c>
      <c r="C37" s="1969" t="s">
        <v>4371</v>
      </c>
      <c r="D37" s="246" t="s">
        <v>4370</v>
      </c>
      <c r="E37" s="187" t="e">
        <f>K37*#REF!</f>
        <v>#REF!</v>
      </c>
      <c r="F37" s="1962" t="e">
        <f>I37*#REF!</f>
        <v>#REF!</v>
      </c>
      <c r="G37" s="1972">
        <v>177</v>
      </c>
      <c r="H37" s="244"/>
      <c r="I37" s="1964"/>
      <c r="J37" s="1965">
        <v>4800</v>
      </c>
      <c r="K37" s="1965">
        <v>4800</v>
      </c>
      <c r="L37" s="185"/>
      <c r="M37" s="185"/>
      <c r="N37" s="185"/>
      <c r="O37" s="185"/>
    </row>
    <row r="38" spans="1:15" s="1577" customFormat="1">
      <c r="A38" s="164" t="s">
        <v>8614</v>
      </c>
      <c r="B38" s="1575">
        <v>694</v>
      </c>
      <c r="C38" s="1977" t="s">
        <v>4372</v>
      </c>
      <c r="D38" s="1978" t="s">
        <v>4373</v>
      </c>
      <c r="E38" s="1979" t="e">
        <f>K38*#REF!</f>
        <v>#REF!</v>
      </c>
      <c r="F38" s="1980" t="e">
        <f>I38*#REF!</f>
        <v>#REF!</v>
      </c>
      <c r="I38" s="1981"/>
      <c r="J38" s="1982">
        <v>3700</v>
      </c>
      <c r="K38" s="1982">
        <v>3700</v>
      </c>
    </row>
    <row r="39" spans="1:15" s="1577" customFormat="1">
      <c r="A39" s="171" t="s">
        <v>8614</v>
      </c>
      <c r="B39" s="1983">
        <v>695</v>
      </c>
      <c r="C39" s="1984" t="s">
        <v>4374</v>
      </c>
      <c r="D39" s="1985" t="s">
        <v>4373</v>
      </c>
      <c r="E39" s="1986" t="e">
        <f>K39*#REF!</f>
        <v>#REF!</v>
      </c>
      <c r="F39" s="1980" t="e">
        <f>I39*#REF!</f>
        <v>#REF!</v>
      </c>
      <c r="I39" s="1981"/>
      <c r="J39" s="1982">
        <v>3700</v>
      </c>
      <c r="K39" s="1982">
        <v>3700</v>
      </c>
    </row>
    <row r="40" spans="1:15" s="1577" customFormat="1">
      <c r="A40" s="167" t="s">
        <v>8614</v>
      </c>
      <c r="B40" s="1987">
        <v>696</v>
      </c>
      <c r="C40" s="1988" t="s">
        <v>4375</v>
      </c>
      <c r="D40" s="1989" t="s">
        <v>4373</v>
      </c>
      <c r="E40" s="1990" t="e">
        <f>K40*#REF!</f>
        <v>#REF!</v>
      </c>
      <c r="F40" s="1980" t="e">
        <f>I40*#REF!</f>
        <v>#REF!</v>
      </c>
      <c r="I40" s="1981"/>
      <c r="J40" s="1982">
        <v>3700</v>
      </c>
      <c r="K40" s="1982">
        <v>3700</v>
      </c>
    </row>
    <row r="41" spans="1:15" s="1577" customFormat="1">
      <c r="A41" s="164" t="s">
        <v>8614</v>
      </c>
      <c r="B41" s="1575">
        <v>697</v>
      </c>
      <c r="C41" s="1977" t="s">
        <v>4376</v>
      </c>
      <c r="D41" s="1978" t="s">
        <v>4377</v>
      </c>
      <c r="E41" s="1979" t="e">
        <f>K41*#REF!</f>
        <v>#REF!</v>
      </c>
      <c r="F41" s="1980" t="e">
        <f>I41*#REF!</f>
        <v>#REF!</v>
      </c>
      <c r="I41" s="1981"/>
      <c r="J41" s="1982">
        <v>4800</v>
      </c>
      <c r="K41" s="1982">
        <v>4800</v>
      </c>
    </row>
    <row r="42" spans="1:15" s="1577" customFormat="1">
      <c r="A42" s="171" t="s">
        <v>8614</v>
      </c>
      <c r="B42" s="1983">
        <v>698</v>
      </c>
      <c r="C42" s="1984" t="s">
        <v>4378</v>
      </c>
      <c r="D42" s="1985" t="s">
        <v>4377</v>
      </c>
      <c r="E42" s="1986" t="e">
        <f>K42*#REF!</f>
        <v>#REF!</v>
      </c>
      <c r="F42" s="1980" t="e">
        <f>I42*#REF!</f>
        <v>#REF!</v>
      </c>
      <c r="I42" s="1981"/>
      <c r="J42" s="1982">
        <v>4800</v>
      </c>
      <c r="K42" s="1982">
        <v>4800</v>
      </c>
    </row>
    <row r="43" spans="1:15" s="1577" customFormat="1">
      <c r="A43" s="167" t="s">
        <v>8614</v>
      </c>
      <c r="B43" s="1987">
        <v>699</v>
      </c>
      <c r="C43" s="1988" t="s">
        <v>4379</v>
      </c>
      <c r="D43" s="1989" t="s">
        <v>4377</v>
      </c>
      <c r="E43" s="1990" t="e">
        <f>K43*#REF!</f>
        <v>#REF!</v>
      </c>
      <c r="F43" s="1980" t="e">
        <f>I43*#REF!</f>
        <v>#REF!</v>
      </c>
      <c r="I43" s="1981"/>
      <c r="J43" s="1982">
        <v>4800</v>
      </c>
      <c r="K43" s="1982">
        <v>4800</v>
      </c>
    </row>
    <row r="44" spans="1:15" s="1577" customFormat="1">
      <c r="A44" s="164" t="s">
        <v>8614</v>
      </c>
      <c r="B44" s="1575" t="s">
        <v>4380</v>
      </c>
      <c r="C44" s="1977" t="s">
        <v>4369</v>
      </c>
      <c r="D44" s="1978" t="s">
        <v>4381</v>
      </c>
      <c r="E44" s="1979" t="e">
        <f>K44*#REF!</f>
        <v>#REF!</v>
      </c>
      <c r="F44" s="1980" t="e">
        <f>I44*#REF!</f>
        <v>#REF!</v>
      </c>
      <c r="I44" s="1981"/>
      <c r="J44" s="1982">
        <v>12500</v>
      </c>
      <c r="K44" s="1982">
        <v>12500</v>
      </c>
    </row>
    <row r="45" spans="1:15" s="1577" customFormat="1">
      <c r="A45" s="167" t="s">
        <v>8614</v>
      </c>
      <c r="B45" s="1987" t="s">
        <v>4382</v>
      </c>
      <c r="C45" s="1988" t="s">
        <v>4371</v>
      </c>
      <c r="D45" s="1989" t="s">
        <v>4381</v>
      </c>
      <c r="E45" s="1990" t="e">
        <f>K45*#REF!</f>
        <v>#REF!</v>
      </c>
      <c r="F45" s="1980" t="e">
        <f>I45*#REF!</f>
        <v>#REF!</v>
      </c>
      <c r="I45" s="1981"/>
      <c r="J45" s="1982">
        <v>12500</v>
      </c>
      <c r="K45" s="1982">
        <v>12500</v>
      </c>
    </row>
    <row r="46" spans="1:15" s="1577" customFormat="1">
      <c r="A46" s="164" t="s">
        <v>8614</v>
      </c>
      <c r="B46" s="1575" t="s">
        <v>4383</v>
      </c>
      <c r="C46" s="1977" t="s">
        <v>4384</v>
      </c>
      <c r="D46" s="1978" t="s">
        <v>4325</v>
      </c>
      <c r="E46" s="1979" t="e">
        <f>I46*#REF!</f>
        <v>#REF!</v>
      </c>
      <c r="F46" s="1980" t="e">
        <f>I46*#REF!</f>
        <v>#REF!</v>
      </c>
      <c r="I46" s="1981">
        <v>159</v>
      </c>
      <c r="J46" s="1982">
        <v>3300</v>
      </c>
      <c r="K46" s="1982">
        <v>3300</v>
      </c>
    </row>
    <row r="47" spans="1:15" s="1577" customFormat="1">
      <c r="A47" s="167" t="s">
        <v>8614</v>
      </c>
      <c r="B47" s="1987" t="s">
        <v>4385</v>
      </c>
      <c r="C47" s="1988" t="s">
        <v>4386</v>
      </c>
      <c r="D47" s="1989" t="s">
        <v>4325</v>
      </c>
      <c r="E47" s="1990" t="e">
        <f>I47*#REF!</f>
        <v>#REF!</v>
      </c>
      <c r="F47" s="1980" t="e">
        <f>I47*#REF!</f>
        <v>#REF!</v>
      </c>
      <c r="I47" s="1981">
        <v>159</v>
      </c>
      <c r="J47" s="1982">
        <v>3300</v>
      </c>
      <c r="K47" s="1982">
        <v>3300</v>
      </c>
    </row>
    <row r="48" spans="1:15" s="157" customFormat="1">
      <c r="A48" s="164" t="s">
        <v>8614</v>
      </c>
      <c r="B48" s="1960" t="s">
        <v>4387</v>
      </c>
      <c r="C48" s="1961" t="s">
        <v>4388</v>
      </c>
      <c r="D48" s="238" t="s">
        <v>4358</v>
      </c>
      <c r="E48" s="191" t="e">
        <f>K48*#REF!</f>
        <v>#REF!</v>
      </c>
      <c r="F48" s="1962" t="e">
        <f>I48*#REF!</f>
        <v>#REF!</v>
      </c>
      <c r="G48" s="1972">
        <v>240</v>
      </c>
      <c r="H48" s="244"/>
      <c r="I48" s="1964"/>
      <c r="J48" s="1965">
        <v>6500</v>
      </c>
      <c r="K48" s="1965">
        <v>6500</v>
      </c>
      <c r="L48" s="185"/>
      <c r="M48" s="185"/>
      <c r="N48" s="185"/>
      <c r="O48" s="185"/>
    </row>
    <row r="49" spans="1:15" s="157" customFormat="1">
      <c r="A49" s="167" t="s">
        <v>8614</v>
      </c>
      <c r="B49" s="1968" t="s">
        <v>4389</v>
      </c>
      <c r="C49" s="1969" t="s">
        <v>4390</v>
      </c>
      <c r="D49" s="246" t="s">
        <v>4358</v>
      </c>
      <c r="E49" s="187" t="e">
        <f>K49*#REF!</f>
        <v>#REF!</v>
      </c>
      <c r="F49" s="1962" t="e">
        <f>I49*#REF!</f>
        <v>#REF!</v>
      </c>
      <c r="G49" s="1972">
        <v>240</v>
      </c>
      <c r="H49" s="244"/>
      <c r="I49" s="1964"/>
      <c r="J49" s="1965">
        <v>6500</v>
      </c>
      <c r="K49" s="1965">
        <v>6500</v>
      </c>
      <c r="L49" s="185"/>
      <c r="M49" s="185"/>
      <c r="N49" s="185"/>
      <c r="O49" s="185"/>
    </row>
    <row r="50" spans="1:15" s="1577" customFormat="1">
      <c r="A50" s="164" t="s">
        <v>8614</v>
      </c>
      <c r="B50" s="1575">
        <v>354</v>
      </c>
      <c r="C50" s="1977" t="s">
        <v>4391</v>
      </c>
      <c r="D50" s="1978" t="s">
        <v>4392</v>
      </c>
      <c r="E50" s="1979" t="e">
        <f>K50*#REF!</f>
        <v>#REF!</v>
      </c>
      <c r="F50" s="1980" t="e">
        <f>I50*#REF!</f>
        <v>#REF!</v>
      </c>
      <c r="I50" s="1981"/>
      <c r="J50" s="1982">
        <v>6500</v>
      </c>
      <c r="K50" s="1982">
        <v>6500</v>
      </c>
    </row>
    <row r="51" spans="1:15" s="1577" customFormat="1">
      <c r="A51" s="167" t="s">
        <v>8614</v>
      </c>
      <c r="B51" s="1987">
        <v>355</v>
      </c>
      <c r="C51" s="1988" t="s">
        <v>4393</v>
      </c>
      <c r="D51" s="1989" t="s">
        <v>4392</v>
      </c>
      <c r="E51" s="1990" t="e">
        <f>K51*#REF!</f>
        <v>#REF!</v>
      </c>
      <c r="F51" s="1980" t="e">
        <f>I51*#REF!</f>
        <v>#REF!</v>
      </c>
      <c r="I51" s="1981"/>
      <c r="J51" s="1982">
        <v>6500</v>
      </c>
      <c r="K51" s="1982">
        <v>6500</v>
      </c>
    </row>
    <row r="52" spans="1:15" s="1577" customFormat="1">
      <c r="A52" s="164" t="s">
        <v>8614</v>
      </c>
      <c r="B52" s="1575">
        <v>544</v>
      </c>
      <c r="C52" s="1977" t="s">
        <v>4394</v>
      </c>
      <c r="D52" s="1978" t="s">
        <v>4358</v>
      </c>
      <c r="E52" s="1979" t="e">
        <f>K52*#REF!</f>
        <v>#REF!</v>
      </c>
      <c r="F52" s="1980" t="e">
        <f>I52*#REF!</f>
        <v>#REF!</v>
      </c>
      <c r="I52" s="1981"/>
      <c r="J52" s="1982">
        <v>5000</v>
      </c>
      <c r="K52" s="1982">
        <v>5000</v>
      </c>
    </row>
    <row r="53" spans="1:15" s="1577" customFormat="1">
      <c r="A53" s="171" t="s">
        <v>8614</v>
      </c>
      <c r="B53" s="1983">
        <v>545</v>
      </c>
      <c r="C53" s="1984" t="s">
        <v>4395</v>
      </c>
      <c r="D53" s="1985" t="s">
        <v>4358</v>
      </c>
      <c r="E53" s="1986" t="e">
        <f>K53*#REF!</f>
        <v>#REF!</v>
      </c>
      <c r="F53" s="1980" t="e">
        <f>I53*#REF!</f>
        <v>#REF!</v>
      </c>
      <c r="I53" s="1981"/>
      <c r="J53" s="1982">
        <v>5000</v>
      </c>
      <c r="K53" s="1982">
        <v>5000</v>
      </c>
    </row>
    <row r="54" spans="1:15" s="1577" customFormat="1">
      <c r="A54" s="167" t="s">
        <v>8614</v>
      </c>
      <c r="B54" s="1987">
        <v>546</v>
      </c>
      <c r="C54" s="1988" t="s">
        <v>4396</v>
      </c>
      <c r="D54" s="1989" t="s">
        <v>4358</v>
      </c>
      <c r="E54" s="1990" t="e">
        <f>K54*#REF!</f>
        <v>#REF!</v>
      </c>
      <c r="F54" s="1980" t="e">
        <f>I54*#REF!</f>
        <v>#REF!</v>
      </c>
      <c r="I54" s="1981"/>
      <c r="J54" s="1982">
        <v>5000</v>
      </c>
      <c r="K54" s="1982">
        <v>5000</v>
      </c>
    </row>
    <row r="55" spans="1:15" s="56" customFormat="1" hidden="1">
      <c r="A55" s="109"/>
      <c r="B55" s="109"/>
      <c r="C55" s="200"/>
      <c r="D55" s="128"/>
      <c r="E55" s="110"/>
      <c r="F55" s="571"/>
      <c r="G55" s="1957"/>
      <c r="H55" s="573"/>
      <c r="I55" s="1958"/>
      <c r="J55" s="1959"/>
      <c r="K55" s="1959"/>
      <c r="L55" s="574"/>
      <c r="M55" s="574"/>
      <c r="N55" s="574"/>
      <c r="O55" s="574"/>
    </row>
    <row r="56" spans="1:15" s="56" customFormat="1" hidden="1">
      <c r="A56" s="109"/>
      <c r="B56" s="109"/>
      <c r="C56" s="200"/>
      <c r="D56" s="128"/>
      <c r="E56" s="110"/>
      <c r="F56" s="571"/>
      <c r="G56" s="1957"/>
      <c r="H56" s="573"/>
      <c r="I56" s="1958"/>
      <c r="J56" s="1959"/>
      <c r="K56" s="1959"/>
      <c r="L56" s="574"/>
      <c r="M56" s="574"/>
      <c r="N56" s="574"/>
      <c r="O56" s="574"/>
    </row>
    <row r="57" spans="1:15" s="157" customFormat="1" ht="23.25">
      <c r="A57" s="2789" t="s">
        <v>4397</v>
      </c>
      <c r="B57" s="2789"/>
      <c r="C57" s="2789"/>
      <c r="D57" s="2789"/>
      <c r="E57" s="2789" t="e">
        <f>#REF!</f>
        <v>#REF!</v>
      </c>
      <c r="F57" s="1962"/>
      <c r="G57" s="1976"/>
      <c r="H57" s="244"/>
      <c r="I57" s="1964"/>
      <c r="J57" s="1965"/>
      <c r="K57" s="1965"/>
      <c r="L57" s="185"/>
      <c r="M57" s="185"/>
      <c r="N57" s="185"/>
      <c r="O57" s="185"/>
    </row>
    <row r="58" spans="1:15" s="157" customFormat="1" ht="18">
      <c r="A58" s="2788" t="s">
        <v>4398</v>
      </c>
      <c r="B58" s="2788"/>
      <c r="C58" s="2788"/>
      <c r="D58" s="2788"/>
      <c r="E58" s="2788"/>
      <c r="F58" s="1962"/>
      <c r="G58" s="1976"/>
      <c r="H58" s="244"/>
      <c r="I58" s="1964"/>
      <c r="J58" s="1965"/>
      <c r="K58" s="1965"/>
      <c r="L58" s="185"/>
      <c r="M58" s="185"/>
      <c r="N58" s="185"/>
      <c r="O58" s="185"/>
    </row>
    <row r="59" spans="1:15" s="157" customFormat="1">
      <c r="A59" s="164" t="s">
        <v>8614</v>
      </c>
      <c r="B59" s="1960" t="s">
        <v>4399</v>
      </c>
      <c r="C59" s="1961" t="s">
        <v>4400</v>
      </c>
      <c r="D59" s="238" t="s">
        <v>4377</v>
      </c>
      <c r="E59" s="191" t="e">
        <f>I59*#REF!</f>
        <v>#REF!</v>
      </c>
      <c r="F59" s="1962" t="e">
        <f>I59*#REF!</f>
        <v>#REF!</v>
      </c>
      <c r="G59" s="1972">
        <v>185</v>
      </c>
      <c r="H59" s="244"/>
      <c r="I59" s="1964">
        <v>158</v>
      </c>
      <c r="J59" s="1965">
        <v>4000</v>
      </c>
      <c r="K59" s="1965">
        <v>4000</v>
      </c>
      <c r="L59" s="185"/>
      <c r="M59" s="185"/>
      <c r="N59" s="185"/>
      <c r="O59" s="185"/>
    </row>
    <row r="60" spans="1:15" s="157" customFormat="1">
      <c r="A60" s="167" t="s">
        <v>8614</v>
      </c>
      <c r="B60" s="1968" t="s">
        <v>4401</v>
      </c>
      <c r="C60" s="1969" t="s">
        <v>4402</v>
      </c>
      <c r="D60" s="246" t="s">
        <v>4377</v>
      </c>
      <c r="E60" s="187" t="e">
        <f>I60*#REF!</f>
        <v>#REF!</v>
      </c>
      <c r="F60" s="1962" t="e">
        <f>I60*#REF!</f>
        <v>#REF!</v>
      </c>
      <c r="G60" s="1972">
        <v>185</v>
      </c>
      <c r="H60" s="244"/>
      <c r="I60" s="1964">
        <v>158</v>
      </c>
      <c r="J60" s="1965">
        <v>4000</v>
      </c>
      <c r="K60" s="1965">
        <v>4000</v>
      </c>
      <c r="L60" s="185"/>
      <c r="M60" s="185"/>
      <c r="N60" s="185"/>
      <c r="O60" s="185"/>
    </row>
    <row r="61" spans="1:15" s="1577" customFormat="1">
      <c r="A61" s="164" t="s">
        <v>8614</v>
      </c>
      <c r="B61" s="1575">
        <v>397</v>
      </c>
      <c r="C61" s="1977" t="s">
        <v>4403</v>
      </c>
      <c r="D61" s="1978" t="s">
        <v>4377</v>
      </c>
      <c r="E61" s="1979" t="e">
        <f>K61*#REF!</f>
        <v>#REF!</v>
      </c>
      <c r="F61" s="1980" t="e">
        <f>I61*#REF!</f>
        <v>#REF!</v>
      </c>
      <c r="I61" s="1981"/>
      <c r="J61" s="1982">
        <v>5000</v>
      </c>
      <c r="K61" s="1982">
        <v>5000</v>
      </c>
    </row>
    <row r="62" spans="1:15" s="1577" customFormat="1">
      <c r="A62" s="167" t="s">
        <v>8614</v>
      </c>
      <c r="B62" s="1987">
        <v>398</v>
      </c>
      <c r="C62" s="1988" t="s">
        <v>4404</v>
      </c>
      <c r="D62" s="1989" t="s">
        <v>4377</v>
      </c>
      <c r="E62" s="1990" t="e">
        <f>K62*#REF!</f>
        <v>#REF!</v>
      </c>
      <c r="F62" s="1980" t="e">
        <f>I62*#REF!</f>
        <v>#REF!</v>
      </c>
      <c r="I62" s="1981"/>
      <c r="J62" s="1982">
        <v>5000</v>
      </c>
      <c r="K62" s="1982">
        <v>5000</v>
      </c>
    </row>
    <row r="63" spans="1:15" s="1577" customFormat="1">
      <c r="A63" s="183" t="s">
        <v>8614</v>
      </c>
      <c r="B63" s="199">
        <v>975</v>
      </c>
      <c r="C63" s="1576" t="s">
        <v>4405</v>
      </c>
      <c r="D63" s="281" t="s">
        <v>4406</v>
      </c>
      <c r="E63" s="1991" t="e">
        <f>K63*#REF!</f>
        <v>#REF!</v>
      </c>
      <c r="F63" s="1980" t="e">
        <f>I63*#REF!</f>
        <v>#REF!</v>
      </c>
      <c r="I63" s="1981"/>
      <c r="J63" s="1982">
        <v>2500</v>
      </c>
      <c r="K63" s="1982">
        <v>2500</v>
      </c>
    </row>
    <row r="64" spans="1:15" s="1577" customFormat="1">
      <c r="A64" s="164" t="s">
        <v>8614</v>
      </c>
      <c r="B64" s="1575">
        <v>995</v>
      </c>
      <c r="C64" s="1977" t="s">
        <v>4407</v>
      </c>
      <c r="D64" s="1978" t="s">
        <v>4408</v>
      </c>
      <c r="E64" s="1979" t="e">
        <f>K64*#REF!</f>
        <v>#REF!</v>
      </c>
      <c r="F64" s="1980" t="e">
        <f>I64*#REF!</f>
        <v>#REF!</v>
      </c>
      <c r="I64" s="1981"/>
      <c r="J64" s="1982">
        <v>4900</v>
      </c>
      <c r="K64" s="1982">
        <v>4900</v>
      </c>
    </row>
    <row r="65" spans="1:15" s="1577" customFormat="1">
      <c r="A65" s="171" t="s">
        <v>8614</v>
      </c>
      <c r="B65" s="1983">
        <v>962</v>
      </c>
      <c r="C65" s="1984" t="s">
        <v>4407</v>
      </c>
      <c r="D65" s="1985" t="s">
        <v>4409</v>
      </c>
      <c r="E65" s="1986" t="e">
        <f>K65*#REF!</f>
        <v>#REF!</v>
      </c>
      <c r="F65" s="1980" t="e">
        <f>I65*#REF!</f>
        <v>#REF!</v>
      </c>
      <c r="I65" s="1981"/>
      <c r="J65" s="1982">
        <v>9900</v>
      </c>
      <c r="K65" s="1982">
        <v>9900</v>
      </c>
    </row>
    <row r="66" spans="1:15" s="1577" customFormat="1">
      <c r="A66" s="171" t="s">
        <v>8614</v>
      </c>
      <c r="B66" s="1983">
        <v>963</v>
      </c>
      <c r="C66" s="1984" t="s">
        <v>4410</v>
      </c>
      <c r="D66" s="1985" t="s">
        <v>4411</v>
      </c>
      <c r="E66" s="1986" t="e">
        <f>K66*#REF!</f>
        <v>#REF!</v>
      </c>
      <c r="F66" s="1980" t="e">
        <f>I66*#REF!</f>
        <v>#REF!</v>
      </c>
      <c r="I66" s="1981"/>
      <c r="J66" s="1982">
        <v>9900</v>
      </c>
      <c r="K66" s="1982">
        <v>9900</v>
      </c>
    </row>
    <row r="67" spans="1:15" s="1577" customFormat="1">
      <c r="A67" s="167" t="s">
        <v>8614</v>
      </c>
      <c r="B67" s="1987">
        <v>964</v>
      </c>
      <c r="C67" s="1988" t="s">
        <v>4412</v>
      </c>
      <c r="D67" s="1989" t="s">
        <v>4411</v>
      </c>
      <c r="E67" s="1990" t="e">
        <f>K67*#REF!</f>
        <v>#REF!</v>
      </c>
      <c r="F67" s="1980" t="e">
        <f>I67*#REF!</f>
        <v>#REF!</v>
      </c>
      <c r="I67" s="1981"/>
      <c r="J67" s="1982">
        <v>9900</v>
      </c>
      <c r="K67" s="1982">
        <v>9900</v>
      </c>
    </row>
    <row r="68" spans="1:15" s="1577" customFormat="1">
      <c r="A68" s="164" t="s">
        <v>8614</v>
      </c>
      <c r="B68" s="1575" t="s">
        <v>4413</v>
      </c>
      <c r="C68" s="1977" t="s">
        <v>4414</v>
      </c>
      <c r="D68" s="1978" t="s">
        <v>4415</v>
      </c>
      <c r="E68" s="1979" t="e">
        <f>I68*#REF!</f>
        <v>#REF!</v>
      </c>
      <c r="F68" s="1980" t="e">
        <f>I68*#REF!</f>
        <v>#REF!</v>
      </c>
      <c r="I68" s="1981">
        <v>202</v>
      </c>
      <c r="J68" s="1982">
        <v>5000</v>
      </c>
      <c r="K68" s="1982">
        <v>5000</v>
      </c>
    </row>
    <row r="69" spans="1:15" s="1577" customFormat="1">
      <c r="A69" s="171" t="s">
        <v>8614</v>
      </c>
      <c r="B69" s="1983" t="s">
        <v>4416</v>
      </c>
      <c r="C69" s="1984" t="s">
        <v>4417</v>
      </c>
      <c r="D69" s="1985" t="s">
        <v>4418</v>
      </c>
      <c r="E69" s="1986" t="e">
        <f>I69*#REF!</f>
        <v>#REF!</v>
      </c>
      <c r="F69" s="1980" t="e">
        <f>I69*#REF!</f>
        <v>#REF!</v>
      </c>
      <c r="I69" s="1981">
        <v>212</v>
      </c>
      <c r="J69" s="1982">
        <v>5000</v>
      </c>
      <c r="K69" s="1982">
        <v>5000</v>
      </c>
    </row>
    <row r="70" spans="1:15" s="1577" customFormat="1">
      <c r="A70" s="167" t="s">
        <v>8614</v>
      </c>
      <c r="B70" s="1987" t="s">
        <v>4419</v>
      </c>
      <c r="C70" s="1988" t="s">
        <v>4420</v>
      </c>
      <c r="D70" s="1989" t="s">
        <v>4418</v>
      </c>
      <c r="E70" s="1990" t="e">
        <f>I70*#REF!</f>
        <v>#REF!</v>
      </c>
      <c r="F70" s="1980" t="e">
        <f>I70*#REF!</f>
        <v>#REF!</v>
      </c>
      <c r="I70" s="1981">
        <v>212</v>
      </c>
      <c r="J70" s="1982">
        <v>5000</v>
      </c>
      <c r="K70" s="1982">
        <v>5000</v>
      </c>
    </row>
    <row r="71" spans="1:15" s="157" customFormat="1">
      <c r="A71" s="154"/>
      <c r="B71" s="1973"/>
      <c r="C71" s="1974"/>
      <c r="D71" s="234"/>
      <c r="E71" s="1975"/>
      <c r="F71" s="1962"/>
      <c r="G71" s="1963"/>
      <c r="H71" s="244"/>
      <c r="I71" s="1964"/>
      <c r="J71" s="1965"/>
      <c r="K71" s="1965"/>
      <c r="L71" s="185"/>
      <c r="M71" s="185"/>
      <c r="N71" s="185"/>
      <c r="O71" s="185"/>
    </row>
    <row r="72" spans="1:15" s="56" customFormat="1" hidden="1">
      <c r="A72" s="109"/>
      <c r="B72" s="109"/>
      <c r="C72" s="200"/>
      <c r="D72" s="128"/>
      <c r="E72" s="110"/>
      <c r="F72" s="571"/>
      <c r="G72" s="1957"/>
      <c r="H72" s="573"/>
      <c r="I72" s="1958"/>
      <c r="J72" s="1959"/>
      <c r="K72" s="1959"/>
      <c r="L72" s="574"/>
      <c r="M72" s="574"/>
      <c r="N72" s="574"/>
      <c r="O72" s="574"/>
    </row>
    <row r="73" spans="1:15" s="157" customFormat="1" ht="23.25">
      <c r="A73" s="2789" t="s">
        <v>4421</v>
      </c>
      <c r="B73" s="2789"/>
      <c r="C73" s="2789"/>
      <c r="D73" s="2789"/>
      <c r="E73" s="2789" t="e">
        <f>#REF!</f>
        <v>#REF!</v>
      </c>
      <c r="F73" s="1962"/>
      <c r="G73" s="1976"/>
      <c r="H73" s="244"/>
      <c r="I73" s="1964"/>
      <c r="J73" s="1965"/>
      <c r="K73" s="1965"/>
      <c r="L73" s="185"/>
      <c r="M73" s="185"/>
      <c r="N73" s="185"/>
      <c r="O73" s="185"/>
    </row>
    <row r="74" spans="1:15" s="157" customFormat="1" ht="18">
      <c r="A74" s="2788" t="s">
        <v>4422</v>
      </c>
      <c r="B74" s="2788"/>
      <c r="C74" s="2788"/>
      <c r="D74" s="2788"/>
      <c r="E74" s="2788"/>
      <c r="F74" s="1962"/>
      <c r="G74" s="1976"/>
      <c r="H74" s="244"/>
      <c r="I74" s="1964"/>
      <c r="J74" s="1965"/>
      <c r="K74" s="1965"/>
      <c r="L74" s="185"/>
      <c r="M74" s="185"/>
      <c r="N74" s="185"/>
      <c r="O74" s="185"/>
    </row>
    <row r="75" spans="1:15" s="157" customFormat="1">
      <c r="A75" s="164" t="s">
        <v>8614</v>
      </c>
      <c r="B75" s="1960" t="s">
        <v>4423</v>
      </c>
      <c r="C75" s="1992" t="s">
        <v>4424</v>
      </c>
      <c r="D75" s="238" t="s">
        <v>4425</v>
      </c>
      <c r="E75" s="191" t="e">
        <f>I75*#REF!</f>
        <v>#REF!</v>
      </c>
      <c r="F75" s="1962" t="e">
        <f>I75*#REF!</f>
        <v>#REF!</v>
      </c>
      <c r="G75" s="1972">
        <v>245</v>
      </c>
      <c r="H75" s="244"/>
      <c r="I75" s="1964">
        <v>151</v>
      </c>
      <c r="J75" s="1965">
        <v>6500</v>
      </c>
      <c r="K75" s="1965">
        <v>6400</v>
      </c>
      <c r="L75" s="185"/>
      <c r="M75" s="185"/>
      <c r="N75" s="185"/>
      <c r="O75" s="185"/>
    </row>
    <row r="76" spans="1:15" s="157" customFormat="1">
      <c r="A76" s="171" t="s">
        <v>8614</v>
      </c>
      <c r="B76" s="1966" t="s">
        <v>4426</v>
      </c>
      <c r="C76" s="1993" t="s">
        <v>4427</v>
      </c>
      <c r="D76" s="242" t="s">
        <v>4358</v>
      </c>
      <c r="E76" s="192" t="e">
        <f>K76*#REF!</f>
        <v>#REF!</v>
      </c>
      <c r="F76" s="1962" t="e">
        <f>I76*#REF!</f>
        <v>#REF!</v>
      </c>
      <c r="G76" s="1972">
        <v>245</v>
      </c>
      <c r="H76" s="244"/>
      <c r="I76" s="1964"/>
      <c r="J76" s="1965">
        <v>6500</v>
      </c>
      <c r="K76" s="1965">
        <v>6400</v>
      </c>
      <c r="L76" s="185"/>
      <c r="M76" s="185"/>
      <c r="N76" s="185"/>
      <c r="O76" s="185"/>
    </row>
    <row r="77" spans="1:15" s="157" customFormat="1">
      <c r="A77" s="171" t="s">
        <v>8614</v>
      </c>
      <c r="B77" s="1966" t="s">
        <v>4428</v>
      </c>
      <c r="C77" s="1993" t="s">
        <v>4429</v>
      </c>
      <c r="D77" s="242" t="s">
        <v>4358</v>
      </c>
      <c r="E77" s="192" t="e">
        <f>K77*#REF!</f>
        <v>#REF!</v>
      </c>
      <c r="F77" s="1962" t="e">
        <f>I77*#REF!</f>
        <v>#REF!</v>
      </c>
      <c r="G77" s="1972">
        <v>245</v>
      </c>
      <c r="H77" s="244"/>
      <c r="I77" s="1964"/>
      <c r="J77" s="1965">
        <v>6500</v>
      </c>
      <c r="K77" s="1965">
        <v>6400</v>
      </c>
      <c r="L77" s="185"/>
      <c r="M77" s="185"/>
      <c r="N77" s="185"/>
      <c r="O77" s="185"/>
    </row>
    <row r="78" spans="1:15" s="157" customFormat="1">
      <c r="A78" s="167" t="s">
        <v>8614</v>
      </c>
      <c r="B78" s="1968" t="s">
        <v>4430</v>
      </c>
      <c r="C78" s="186" t="s">
        <v>4431</v>
      </c>
      <c r="D78" s="246" t="s">
        <v>4358</v>
      </c>
      <c r="E78" s="187" t="e">
        <f>K78*#REF!</f>
        <v>#REF!</v>
      </c>
      <c r="F78" s="1962" t="e">
        <f>I78*#REF!</f>
        <v>#REF!</v>
      </c>
      <c r="G78" s="1972">
        <v>245</v>
      </c>
      <c r="H78" s="244"/>
      <c r="I78" s="1964"/>
      <c r="J78" s="1965">
        <v>6500</v>
      </c>
      <c r="K78" s="1965">
        <v>6400</v>
      </c>
      <c r="L78" s="185"/>
      <c r="M78" s="185"/>
      <c r="N78" s="185"/>
      <c r="O78" s="185"/>
    </row>
    <row r="79" spans="1:15" s="1577" customFormat="1">
      <c r="A79" s="164" t="s">
        <v>8614</v>
      </c>
      <c r="B79" s="1575">
        <v>645</v>
      </c>
      <c r="C79" s="1992" t="s">
        <v>1233</v>
      </c>
      <c r="D79" s="1978" t="s">
        <v>4425</v>
      </c>
      <c r="E79" s="1979" t="e">
        <f>K79*#REF!</f>
        <v>#REF!</v>
      </c>
      <c r="F79" s="1980" t="e">
        <f>I79*#REF!</f>
        <v>#REF!</v>
      </c>
      <c r="I79" s="1981"/>
      <c r="J79" s="1982">
        <v>6800</v>
      </c>
      <c r="K79" s="1982">
        <v>6700</v>
      </c>
    </row>
    <row r="80" spans="1:15" s="1577" customFormat="1">
      <c r="A80" s="171" t="s">
        <v>8614</v>
      </c>
      <c r="B80" s="1983">
        <v>646</v>
      </c>
      <c r="C80" s="1993" t="s">
        <v>1234</v>
      </c>
      <c r="D80" s="1985" t="s">
        <v>4358</v>
      </c>
      <c r="E80" s="1986" t="e">
        <f>K80*#REF!</f>
        <v>#REF!</v>
      </c>
      <c r="F80" s="1980" t="e">
        <f>I80*#REF!</f>
        <v>#REF!</v>
      </c>
      <c r="I80" s="1981"/>
      <c r="J80" s="1982">
        <v>6800</v>
      </c>
      <c r="K80" s="1982">
        <v>6700</v>
      </c>
    </row>
    <row r="81" spans="1:15" s="1577" customFormat="1">
      <c r="A81" s="171" t="s">
        <v>8614</v>
      </c>
      <c r="B81" s="1983">
        <v>647</v>
      </c>
      <c r="C81" s="1993" t="s">
        <v>1235</v>
      </c>
      <c r="D81" s="1985" t="s">
        <v>4358</v>
      </c>
      <c r="E81" s="1986" t="e">
        <f>K81*#REF!</f>
        <v>#REF!</v>
      </c>
      <c r="F81" s="1980" t="e">
        <f>I81*#REF!</f>
        <v>#REF!</v>
      </c>
      <c r="I81" s="1981"/>
      <c r="J81" s="1982">
        <v>6800</v>
      </c>
      <c r="K81" s="1982">
        <v>6700</v>
      </c>
    </row>
    <row r="82" spans="1:15" s="1577" customFormat="1">
      <c r="A82" s="171" t="s">
        <v>8614</v>
      </c>
      <c r="B82" s="1983">
        <v>648</v>
      </c>
      <c r="C82" s="1993" t="s">
        <v>1236</v>
      </c>
      <c r="D82" s="1985" t="s">
        <v>4358</v>
      </c>
      <c r="E82" s="1986" t="e">
        <f>K82*#REF!</f>
        <v>#REF!</v>
      </c>
      <c r="F82" s="1980" t="e">
        <f>I82*#REF!</f>
        <v>#REF!</v>
      </c>
      <c r="I82" s="1981"/>
      <c r="J82" s="1982">
        <v>6800</v>
      </c>
      <c r="K82" s="1982">
        <v>6700</v>
      </c>
    </row>
    <row r="83" spans="1:15" s="1577" customFormat="1">
      <c r="A83" s="167" t="s">
        <v>8614</v>
      </c>
      <c r="B83" s="1987">
        <v>649</v>
      </c>
      <c r="C83" s="186" t="s">
        <v>1237</v>
      </c>
      <c r="D83" s="1989" t="s">
        <v>4358</v>
      </c>
      <c r="E83" s="1990" t="e">
        <f>K83*#REF!</f>
        <v>#REF!</v>
      </c>
      <c r="F83" s="1980" t="e">
        <f>I83*#REF!</f>
        <v>#REF!</v>
      </c>
      <c r="I83" s="1981"/>
      <c r="J83" s="1982">
        <v>6800</v>
      </c>
      <c r="K83" s="1982">
        <v>6700</v>
      </c>
    </row>
    <row r="84" spans="1:15" s="157" customFormat="1">
      <c r="A84" s="164" t="s">
        <v>8614</v>
      </c>
      <c r="B84" s="1960">
        <v>671</v>
      </c>
      <c r="C84" s="1961" t="s">
        <v>1238</v>
      </c>
      <c r="D84" s="238" t="s">
        <v>4965</v>
      </c>
      <c r="E84" s="191" t="e">
        <f>K84*#REF!</f>
        <v>#REF!</v>
      </c>
      <c r="F84" s="1962" t="e">
        <f>I84*#REF!</f>
        <v>#REF!</v>
      </c>
      <c r="G84" s="1972">
        <v>253</v>
      </c>
      <c r="H84" s="244"/>
      <c r="I84" s="1964"/>
      <c r="J84" s="1965">
        <v>6400</v>
      </c>
      <c r="K84" s="1965">
        <v>6400</v>
      </c>
      <c r="L84" s="185"/>
      <c r="M84" s="185"/>
      <c r="N84" s="185"/>
      <c r="O84" s="185"/>
    </row>
    <row r="85" spans="1:15" s="157" customFormat="1">
      <c r="A85" s="167" t="s">
        <v>8614</v>
      </c>
      <c r="B85" s="1968">
        <v>672</v>
      </c>
      <c r="C85" s="1969" t="s">
        <v>1239</v>
      </c>
      <c r="D85" s="246" t="s">
        <v>4965</v>
      </c>
      <c r="E85" s="187" t="e">
        <f>K85*#REF!</f>
        <v>#REF!</v>
      </c>
      <c r="F85" s="1962" t="e">
        <f>I85*#REF!</f>
        <v>#REF!</v>
      </c>
      <c r="G85" s="1972">
        <v>253</v>
      </c>
      <c r="H85" s="244"/>
      <c r="I85" s="1964"/>
      <c r="J85" s="1965">
        <v>6400</v>
      </c>
      <c r="K85" s="1965">
        <v>6400</v>
      </c>
      <c r="L85" s="185"/>
      <c r="M85" s="185"/>
      <c r="N85" s="185"/>
      <c r="O85" s="185"/>
    </row>
    <row r="86" spans="1:15" s="1577" customFormat="1">
      <c r="A86" s="183" t="s">
        <v>8614</v>
      </c>
      <c r="B86" s="199">
        <v>644</v>
      </c>
      <c r="C86" s="1576" t="s">
        <v>1240</v>
      </c>
      <c r="D86" s="281" t="s">
        <v>1241</v>
      </c>
      <c r="E86" s="1991" t="e">
        <f>K86*#REF!</f>
        <v>#REF!</v>
      </c>
      <c r="F86" s="1980" t="e">
        <f>I86*#REF!</f>
        <v>#REF!</v>
      </c>
      <c r="I86" s="1981"/>
      <c r="J86" s="1982">
        <v>7000</v>
      </c>
      <c r="K86" s="1982">
        <v>7000</v>
      </c>
    </row>
    <row r="87" spans="1:15" s="157" customFormat="1">
      <c r="A87" s="154"/>
      <c r="B87" s="1973"/>
      <c r="C87" s="1974"/>
      <c r="D87" s="234"/>
      <c r="E87" s="1975"/>
      <c r="F87" s="1962"/>
      <c r="G87" s="1963"/>
      <c r="H87" s="244"/>
      <c r="I87" s="1964"/>
      <c r="J87" s="1965"/>
      <c r="K87" s="1965"/>
      <c r="L87" s="185"/>
      <c r="M87" s="185"/>
      <c r="N87" s="185"/>
      <c r="O87" s="185"/>
    </row>
    <row r="88" spans="1:15" s="1577" customFormat="1" hidden="1">
      <c r="A88" s="1732"/>
      <c r="B88" s="1994"/>
      <c r="C88" s="1940"/>
      <c r="D88" s="1733"/>
      <c r="E88" s="1995"/>
      <c r="F88" s="1980"/>
      <c r="I88" s="1981"/>
      <c r="J88" s="1982"/>
      <c r="K88" s="1982"/>
    </row>
    <row r="89" spans="1:15" s="56" customFormat="1" ht="23.25">
      <c r="A89" s="2789" t="s">
        <v>1242</v>
      </c>
      <c r="B89" s="2789"/>
      <c r="C89" s="2789"/>
      <c r="D89" s="2789"/>
      <c r="E89" s="2789"/>
      <c r="F89" s="571"/>
      <c r="G89" s="1957"/>
      <c r="H89" s="573"/>
      <c r="I89" s="1958"/>
      <c r="J89" s="1959"/>
      <c r="K89" s="1959"/>
      <c r="L89" s="574"/>
      <c r="M89" s="574"/>
      <c r="N89" s="574"/>
      <c r="O89" s="574"/>
    </row>
    <row r="90" spans="1:15" s="56" customFormat="1" ht="18">
      <c r="A90" s="2788" t="s">
        <v>1243</v>
      </c>
      <c r="B90" s="2788"/>
      <c r="C90" s="2788"/>
      <c r="D90" s="2788"/>
      <c r="E90" s="2788"/>
      <c r="F90" s="571"/>
      <c r="G90" s="1957"/>
      <c r="H90" s="573"/>
      <c r="I90" s="1958"/>
      <c r="J90" s="1959"/>
      <c r="K90" s="1959"/>
      <c r="L90" s="574"/>
      <c r="M90" s="574"/>
      <c r="N90" s="574"/>
      <c r="O90" s="574"/>
    </row>
    <row r="91" spans="1:15" s="157" customFormat="1">
      <c r="A91" s="183" t="s">
        <v>8614</v>
      </c>
      <c r="B91" s="1970" t="s">
        <v>1244</v>
      </c>
      <c r="C91" s="1971" t="s">
        <v>1245</v>
      </c>
      <c r="D91" s="206" t="s">
        <v>1246</v>
      </c>
      <c r="E91" s="198" t="e">
        <f>I91*#REF!</f>
        <v>#REF!</v>
      </c>
      <c r="F91" s="1962" t="e">
        <f>I91*#REF!</f>
        <v>#REF!</v>
      </c>
      <c r="G91" s="1972">
        <v>280</v>
      </c>
      <c r="H91" s="244"/>
      <c r="I91" s="1964">
        <v>215</v>
      </c>
      <c r="J91" s="1965">
        <v>5900</v>
      </c>
      <c r="K91" s="1965">
        <v>5900</v>
      </c>
      <c r="L91" s="185"/>
      <c r="M91" s="185"/>
      <c r="N91" s="185"/>
      <c r="O91" s="185"/>
    </row>
    <row r="92" spans="1:15" s="1577" customFormat="1">
      <c r="A92" s="164" t="s">
        <v>8614</v>
      </c>
      <c r="B92" s="1575">
        <v>120</v>
      </c>
      <c r="C92" s="1977" t="s">
        <v>1247</v>
      </c>
      <c r="D92" s="1978" t="s">
        <v>4071</v>
      </c>
      <c r="E92" s="1979" t="e">
        <f>K92*#REF!</f>
        <v>#REF!</v>
      </c>
      <c r="F92" s="1980" t="e">
        <f>I92*#REF!</f>
        <v>#REF!</v>
      </c>
      <c r="I92" s="1981"/>
      <c r="J92" s="1982">
        <v>5000</v>
      </c>
      <c r="K92" s="1982">
        <v>4100</v>
      </c>
    </row>
    <row r="93" spans="1:15" s="1577" customFormat="1">
      <c r="A93" s="167" t="s">
        <v>8614</v>
      </c>
      <c r="B93" s="1987">
        <v>553</v>
      </c>
      <c r="C93" s="1988" t="s">
        <v>1248</v>
      </c>
      <c r="D93" s="1989" t="s">
        <v>1249</v>
      </c>
      <c r="E93" s="1990" t="e">
        <f>K93*#REF!</f>
        <v>#REF!</v>
      </c>
      <c r="F93" s="1980" t="e">
        <f>I93*#REF!</f>
        <v>#REF!</v>
      </c>
      <c r="I93" s="1981"/>
      <c r="J93" s="1982">
        <v>9000</v>
      </c>
      <c r="K93" s="1982">
        <v>7900</v>
      </c>
    </row>
    <row r="94" spans="1:15" s="1577" customFormat="1">
      <c r="A94" s="164" t="s">
        <v>8614</v>
      </c>
      <c r="B94" s="1575" t="s">
        <v>1250</v>
      </c>
      <c r="C94" s="1977" t="s">
        <v>1251</v>
      </c>
      <c r="D94" s="1978" t="s">
        <v>4361</v>
      </c>
      <c r="E94" s="1979" t="e">
        <f>I94*#REF!</f>
        <v>#REF!</v>
      </c>
      <c r="F94" s="1980" t="e">
        <f>I94*#REF!</f>
        <v>#REF!</v>
      </c>
      <c r="I94" s="1981">
        <v>88</v>
      </c>
      <c r="J94" s="1982">
        <v>3500</v>
      </c>
      <c r="K94" s="1982">
        <v>3000</v>
      </c>
    </row>
    <row r="95" spans="1:15" s="1577" customFormat="1">
      <c r="A95" s="171" t="s">
        <v>8614</v>
      </c>
      <c r="B95" s="1983">
        <v>971</v>
      </c>
      <c r="C95" s="1984" t="s">
        <v>1252</v>
      </c>
      <c r="D95" s="1985" t="s">
        <v>1253</v>
      </c>
      <c r="E95" s="1986" t="e">
        <f>K95*#REF!</f>
        <v>#REF!</v>
      </c>
      <c r="F95" s="1980" t="e">
        <f>I95*#REF!</f>
        <v>#REF!</v>
      </c>
      <c r="I95" s="1981"/>
      <c r="J95" s="1982">
        <v>3500</v>
      </c>
      <c r="K95" s="1982">
        <v>3000</v>
      </c>
    </row>
    <row r="96" spans="1:15" s="1577" customFormat="1">
      <c r="A96" s="171" t="s">
        <v>8614</v>
      </c>
      <c r="B96" s="1983">
        <v>972</v>
      </c>
      <c r="C96" s="1984" t="s">
        <v>1254</v>
      </c>
      <c r="D96" s="1985" t="s">
        <v>1253</v>
      </c>
      <c r="E96" s="1986" t="e">
        <f>K96*#REF!</f>
        <v>#REF!</v>
      </c>
      <c r="F96" s="1980" t="e">
        <f>I96*#REF!</f>
        <v>#REF!</v>
      </c>
      <c r="I96" s="1981"/>
      <c r="J96" s="1982">
        <v>3500</v>
      </c>
      <c r="K96" s="1982">
        <v>3000</v>
      </c>
    </row>
    <row r="97" spans="1:15" s="1577" customFormat="1">
      <c r="A97" s="167" t="s">
        <v>8614</v>
      </c>
      <c r="B97" s="1987">
        <v>973</v>
      </c>
      <c r="C97" s="1988" t="s">
        <v>1255</v>
      </c>
      <c r="D97" s="1989" t="s">
        <v>1253</v>
      </c>
      <c r="E97" s="1990" t="e">
        <f>K97*#REF!</f>
        <v>#REF!</v>
      </c>
      <c r="F97" s="1980" t="e">
        <f>I97*#REF!</f>
        <v>#REF!</v>
      </c>
      <c r="I97" s="1981"/>
      <c r="J97" s="1982">
        <v>3500</v>
      </c>
      <c r="K97" s="1982">
        <v>3000</v>
      </c>
    </row>
    <row r="98" spans="1:15" s="157" customFormat="1">
      <c r="A98" s="154"/>
      <c r="B98" s="1973"/>
      <c r="C98" s="1974"/>
      <c r="D98" s="234"/>
      <c r="E98" s="1975"/>
      <c r="F98" s="1962"/>
      <c r="G98" s="1963"/>
      <c r="H98" s="244"/>
      <c r="I98" s="1964"/>
      <c r="J98" s="1965"/>
      <c r="K98" s="1965"/>
      <c r="L98" s="185"/>
      <c r="M98" s="185"/>
      <c r="N98" s="185"/>
      <c r="O98" s="185"/>
    </row>
    <row r="99" spans="1:15" s="56" customFormat="1" ht="23.25">
      <c r="A99" s="2789" t="s">
        <v>1256</v>
      </c>
      <c r="B99" s="2789"/>
      <c r="C99" s="2789"/>
      <c r="D99" s="2789"/>
      <c r="E99" s="2789"/>
      <c r="F99" s="571"/>
      <c r="G99" s="1957"/>
      <c r="H99" s="573"/>
      <c r="I99" s="1958"/>
      <c r="J99" s="1959"/>
      <c r="K99" s="1959"/>
      <c r="L99" s="574"/>
      <c r="M99" s="574"/>
      <c r="N99" s="574"/>
      <c r="O99" s="574"/>
    </row>
    <row r="100" spans="1:15" s="56" customFormat="1" ht="18">
      <c r="A100" s="2788" t="s">
        <v>1257</v>
      </c>
      <c r="B100" s="2788"/>
      <c r="C100" s="2788"/>
      <c r="D100" s="2788"/>
      <c r="E100" s="2788"/>
      <c r="F100" s="571"/>
      <c r="G100" s="1957"/>
      <c r="H100" s="573"/>
      <c r="I100" s="1958"/>
      <c r="J100" s="1959"/>
      <c r="K100" s="1959"/>
      <c r="L100" s="574"/>
      <c r="M100" s="574"/>
      <c r="N100" s="574"/>
      <c r="O100" s="574"/>
    </row>
    <row r="101" spans="1:15" s="1577" customFormat="1">
      <c r="A101" s="164" t="s">
        <v>8614</v>
      </c>
      <c r="B101" s="1575" t="s">
        <v>1258</v>
      </c>
      <c r="C101" s="1977" t="s">
        <v>1259</v>
      </c>
      <c r="D101" s="1978" t="s">
        <v>1260</v>
      </c>
      <c r="E101" s="1979" t="e">
        <f>I101*#REF!</f>
        <v>#REF!</v>
      </c>
      <c r="F101" s="1980" t="e">
        <f>I101*#REF!</f>
        <v>#REF!</v>
      </c>
      <c r="I101" s="1981">
        <v>143</v>
      </c>
      <c r="J101" s="1982">
        <v>2900</v>
      </c>
      <c r="K101" s="1982">
        <v>2900</v>
      </c>
    </row>
    <row r="102" spans="1:15" s="1577" customFormat="1">
      <c r="A102" s="171" t="s">
        <v>8614</v>
      </c>
      <c r="B102" s="1983" t="s">
        <v>1261</v>
      </c>
      <c r="C102" s="1984" t="s">
        <v>1262</v>
      </c>
      <c r="D102" s="1985" t="s">
        <v>1260</v>
      </c>
      <c r="E102" s="1986" t="e">
        <f>I102*#REF!</f>
        <v>#REF!</v>
      </c>
      <c r="F102" s="1980" t="e">
        <f>I102*#REF!</f>
        <v>#REF!</v>
      </c>
      <c r="I102" s="1981">
        <v>143</v>
      </c>
      <c r="J102" s="1982">
        <v>2900</v>
      </c>
      <c r="K102" s="1982">
        <v>2900</v>
      </c>
    </row>
    <row r="103" spans="1:15" s="1577" customFormat="1">
      <c r="A103" s="167" t="s">
        <v>8614</v>
      </c>
      <c r="B103" s="1987" t="s">
        <v>1263</v>
      </c>
      <c r="C103" s="1988" t="s">
        <v>1264</v>
      </c>
      <c r="D103" s="1989" t="s">
        <v>1260</v>
      </c>
      <c r="E103" s="1990" t="e">
        <f>I103*#REF!</f>
        <v>#REF!</v>
      </c>
      <c r="F103" s="1980" t="e">
        <f>I103*#REF!</f>
        <v>#REF!</v>
      </c>
      <c r="I103" s="1981">
        <v>143</v>
      </c>
      <c r="J103" s="1982">
        <v>2900</v>
      </c>
      <c r="K103" s="1982">
        <v>2900</v>
      </c>
    </row>
    <row r="104" spans="1:15" s="1577" customFormat="1">
      <c r="A104" s="164" t="s">
        <v>8614</v>
      </c>
      <c r="B104" s="1575">
        <v>356</v>
      </c>
      <c r="C104" s="1977" t="s">
        <v>1265</v>
      </c>
      <c r="D104" s="1978" t="s">
        <v>4965</v>
      </c>
      <c r="E104" s="1979" t="e">
        <f>K104*#REF!</f>
        <v>#REF!</v>
      </c>
      <c r="F104" s="1980" t="e">
        <f>I104*#REF!</f>
        <v>#REF!</v>
      </c>
      <c r="I104" s="1981"/>
      <c r="J104" s="1982">
        <v>4500</v>
      </c>
      <c r="K104" s="1982">
        <v>4300</v>
      </c>
    </row>
    <row r="105" spans="1:15" s="1577" customFormat="1">
      <c r="A105" s="171" t="s">
        <v>8614</v>
      </c>
      <c r="B105" s="1983">
        <v>357</v>
      </c>
      <c r="C105" s="1984" t="s">
        <v>1266</v>
      </c>
      <c r="D105" s="1985" t="s">
        <v>4965</v>
      </c>
      <c r="E105" s="1986" t="e">
        <f>K105*#REF!</f>
        <v>#REF!</v>
      </c>
      <c r="F105" s="1980" t="e">
        <f>I105*#REF!</f>
        <v>#REF!</v>
      </c>
      <c r="I105" s="1981"/>
      <c r="J105" s="1982">
        <v>4500</v>
      </c>
      <c r="K105" s="1982">
        <v>4300</v>
      </c>
    </row>
    <row r="106" spans="1:15" s="1577" customFormat="1">
      <c r="A106" s="167" t="s">
        <v>8614</v>
      </c>
      <c r="B106" s="1987">
        <v>358</v>
      </c>
      <c r="C106" s="1988" t="s">
        <v>1267</v>
      </c>
      <c r="D106" s="1989" t="s">
        <v>4965</v>
      </c>
      <c r="E106" s="1990" t="e">
        <f>K106*#REF!</f>
        <v>#REF!</v>
      </c>
      <c r="F106" s="1980" t="e">
        <f>I106*#REF!</f>
        <v>#REF!</v>
      </c>
      <c r="I106" s="1981"/>
      <c r="J106" s="1982">
        <v>4500</v>
      </c>
      <c r="K106" s="1982">
        <v>4300</v>
      </c>
    </row>
    <row r="107" spans="1:15" s="1577" customFormat="1">
      <c r="A107" s="164" t="s">
        <v>8614</v>
      </c>
      <c r="B107" s="1575">
        <v>597</v>
      </c>
      <c r="C107" s="1977" t="s">
        <v>1268</v>
      </c>
      <c r="D107" s="1978" t="s">
        <v>1260</v>
      </c>
      <c r="E107" s="1979" t="e">
        <f>K107*#REF!</f>
        <v>#REF!</v>
      </c>
      <c r="F107" s="1980" t="e">
        <f>I107*#REF!</f>
        <v>#REF!</v>
      </c>
      <c r="I107" s="1981"/>
      <c r="J107" s="1982">
        <v>9900</v>
      </c>
      <c r="K107" s="1982">
        <v>8900</v>
      </c>
    </row>
    <row r="108" spans="1:15" s="1577" customFormat="1">
      <c r="A108" s="171" t="s">
        <v>8614</v>
      </c>
      <c r="B108" s="1983">
        <v>598</v>
      </c>
      <c r="C108" s="1984" t="s">
        <v>1269</v>
      </c>
      <c r="D108" s="1985" t="s">
        <v>1260</v>
      </c>
      <c r="E108" s="1986" t="e">
        <f>K108*#REF!</f>
        <v>#REF!</v>
      </c>
      <c r="F108" s="1980" t="e">
        <f>I108*#REF!</f>
        <v>#REF!</v>
      </c>
      <c r="I108" s="1981"/>
      <c r="J108" s="1982">
        <v>9900</v>
      </c>
      <c r="K108" s="1982">
        <v>8900</v>
      </c>
    </row>
    <row r="109" spans="1:15" s="1577" customFormat="1">
      <c r="A109" s="167" t="s">
        <v>8614</v>
      </c>
      <c r="B109" s="1987">
        <v>599</v>
      </c>
      <c r="C109" s="1988" t="s">
        <v>1270</v>
      </c>
      <c r="D109" s="1989" t="s">
        <v>1260</v>
      </c>
      <c r="E109" s="1990" t="e">
        <f>K109*#REF!</f>
        <v>#REF!</v>
      </c>
      <c r="F109" s="1980" t="e">
        <f>I109*#REF!</f>
        <v>#REF!</v>
      </c>
      <c r="I109" s="1981"/>
      <c r="J109" s="1982">
        <v>9900</v>
      </c>
      <c r="K109" s="1982">
        <v>8900</v>
      </c>
    </row>
    <row r="110" spans="1:15" s="157" customFormat="1" hidden="1">
      <c r="A110" s="154"/>
      <c r="B110" s="1973"/>
      <c r="C110" s="1974"/>
      <c r="D110" s="234"/>
      <c r="E110" s="1975"/>
      <c r="F110" s="1962"/>
      <c r="G110" s="1963"/>
      <c r="H110" s="244"/>
      <c r="I110" s="1964"/>
      <c r="J110" s="1965"/>
      <c r="K110" s="1965"/>
      <c r="L110" s="185"/>
      <c r="M110" s="185"/>
      <c r="N110" s="185"/>
      <c r="O110" s="185"/>
    </row>
    <row r="111" spans="1:15" s="56" customFormat="1" ht="23.25">
      <c r="A111" s="2789" t="s">
        <v>1271</v>
      </c>
      <c r="B111" s="2789"/>
      <c r="C111" s="2789"/>
      <c r="D111" s="2789"/>
      <c r="E111" s="2789"/>
      <c r="F111" s="571"/>
      <c r="G111" s="1957"/>
      <c r="H111" s="573"/>
      <c r="I111" s="1958"/>
      <c r="J111" s="1959"/>
      <c r="K111" s="1959"/>
      <c r="L111" s="574"/>
      <c r="M111" s="574"/>
      <c r="N111" s="574"/>
      <c r="O111" s="574"/>
    </row>
    <row r="112" spans="1:15" s="56" customFormat="1" ht="18">
      <c r="A112" s="2788" t="s">
        <v>1272</v>
      </c>
      <c r="B112" s="2788"/>
      <c r="C112" s="2788"/>
      <c r="D112" s="2788"/>
      <c r="E112" s="2788"/>
      <c r="F112" s="571"/>
      <c r="G112" s="1957"/>
      <c r="H112" s="573"/>
      <c r="I112" s="1958"/>
      <c r="J112" s="1959"/>
      <c r="K112" s="1959"/>
      <c r="L112" s="574"/>
      <c r="M112" s="574"/>
      <c r="N112" s="574"/>
      <c r="O112" s="574"/>
    </row>
    <row r="113" spans="1:11" s="1577" customFormat="1">
      <c r="A113" s="164" t="s">
        <v>8614</v>
      </c>
      <c r="B113" s="1575">
        <v>900</v>
      </c>
      <c r="C113" s="1977" t="s">
        <v>1273</v>
      </c>
      <c r="D113" s="1978" t="s">
        <v>1274</v>
      </c>
      <c r="E113" s="1979" t="e">
        <f>K113*#REF!</f>
        <v>#REF!</v>
      </c>
      <c r="F113" s="1980" t="e">
        <f>I113*#REF!</f>
        <v>#REF!</v>
      </c>
      <c r="I113" s="1981"/>
      <c r="J113" s="1982">
        <v>9500</v>
      </c>
      <c r="K113" s="1982">
        <v>7600</v>
      </c>
    </row>
    <row r="114" spans="1:11" s="1577" customFormat="1">
      <c r="A114" s="171" t="s">
        <v>8614</v>
      </c>
      <c r="B114" s="1983">
        <v>901</v>
      </c>
      <c r="C114" s="1984" t="s">
        <v>1275</v>
      </c>
      <c r="D114" s="1985" t="s">
        <v>3008</v>
      </c>
      <c r="E114" s="1986" t="e">
        <f>K114*#REF!</f>
        <v>#REF!</v>
      </c>
      <c r="F114" s="1980" t="e">
        <f>I114*#REF!</f>
        <v>#REF!</v>
      </c>
      <c r="I114" s="1981"/>
      <c r="J114" s="1982">
        <v>5100</v>
      </c>
      <c r="K114" s="1982">
        <v>4000</v>
      </c>
    </row>
    <row r="115" spans="1:11" s="1577" customFormat="1">
      <c r="A115" s="171" t="s">
        <v>8614</v>
      </c>
      <c r="B115" s="1983">
        <v>902</v>
      </c>
      <c r="C115" s="1984" t="s">
        <v>1276</v>
      </c>
      <c r="D115" s="1985" t="s">
        <v>3008</v>
      </c>
      <c r="E115" s="1986" t="e">
        <f>K115*#REF!</f>
        <v>#REF!</v>
      </c>
      <c r="F115" s="1980" t="e">
        <f>I115*#REF!</f>
        <v>#REF!</v>
      </c>
      <c r="I115" s="1981"/>
      <c r="J115" s="1982">
        <v>5100</v>
      </c>
      <c r="K115" s="1982">
        <v>4000</v>
      </c>
    </row>
    <row r="116" spans="1:11" s="1577" customFormat="1">
      <c r="A116" s="171" t="s">
        <v>8614</v>
      </c>
      <c r="B116" s="1983">
        <v>903</v>
      </c>
      <c r="C116" s="1984" t="s">
        <v>1277</v>
      </c>
      <c r="D116" s="1985" t="s">
        <v>3008</v>
      </c>
      <c r="E116" s="1986" t="e">
        <f>K116*#REF!</f>
        <v>#REF!</v>
      </c>
      <c r="F116" s="1980" t="e">
        <f>I116*#REF!</f>
        <v>#REF!</v>
      </c>
      <c r="I116" s="1981"/>
      <c r="J116" s="1982">
        <v>5100</v>
      </c>
      <c r="K116" s="1982">
        <v>4000</v>
      </c>
    </row>
    <row r="117" spans="1:11" s="1577" customFormat="1">
      <c r="A117" s="167" t="s">
        <v>8614</v>
      </c>
      <c r="B117" s="1987" t="s">
        <v>1278</v>
      </c>
      <c r="C117" s="1988" t="s">
        <v>1279</v>
      </c>
      <c r="D117" s="1989" t="s">
        <v>1280</v>
      </c>
      <c r="E117" s="1990" t="e">
        <f>K117*#REF!</f>
        <v>#REF!</v>
      </c>
      <c r="F117" s="1980" t="e">
        <f>I117*#REF!</f>
        <v>#REF!</v>
      </c>
      <c r="I117" s="1981"/>
      <c r="J117" s="1982">
        <v>2600</v>
      </c>
      <c r="K117" s="1982">
        <v>2400</v>
      </c>
    </row>
    <row r="118" spans="1:11" s="1577" customFormat="1">
      <c r="A118" s="164" t="s">
        <v>8614</v>
      </c>
      <c r="B118" s="1575">
        <v>910</v>
      </c>
      <c r="C118" s="1977" t="s">
        <v>1281</v>
      </c>
      <c r="D118" s="1978" t="s">
        <v>1282</v>
      </c>
      <c r="E118" s="1979" t="e">
        <f>K118*#REF!</f>
        <v>#REF!</v>
      </c>
      <c r="F118" s="1980" t="e">
        <f>I118*#REF!</f>
        <v>#REF!</v>
      </c>
      <c r="I118" s="1981"/>
      <c r="J118" s="1982">
        <v>9500</v>
      </c>
      <c r="K118" s="1982">
        <v>7600</v>
      </c>
    </row>
    <row r="119" spans="1:11" s="1577" customFormat="1">
      <c r="A119" s="171" t="s">
        <v>8614</v>
      </c>
      <c r="B119" s="1983">
        <v>911</v>
      </c>
      <c r="C119" s="1984" t="s">
        <v>1283</v>
      </c>
      <c r="D119" s="1985" t="s">
        <v>1284</v>
      </c>
      <c r="E119" s="1986" t="e">
        <f>K119*#REF!</f>
        <v>#REF!</v>
      </c>
      <c r="F119" s="1980" t="e">
        <f>I119*#REF!</f>
        <v>#REF!</v>
      </c>
      <c r="I119" s="1981"/>
      <c r="J119" s="1982">
        <v>5100</v>
      </c>
      <c r="K119" s="1982">
        <v>4000</v>
      </c>
    </row>
    <row r="120" spans="1:11" s="1577" customFormat="1">
      <c r="A120" s="171" t="s">
        <v>8614</v>
      </c>
      <c r="B120" s="1983">
        <v>912</v>
      </c>
      <c r="C120" s="1984" t="s">
        <v>1285</v>
      </c>
      <c r="D120" s="1985" t="s">
        <v>1284</v>
      </c>
      <c r="E120" s="1986" t="e">
        <f>K120*#REF!</f>
        <v>#REF!</v>
      </c>
      <c r="F120" s="1980" t="e">
        <f>I120*#REF!</f>
        <v>#REF!</v>
      </c>
      <c r="I120" s="1981"/>
      <c r="J120" s="1982">
        <v>5100</v>
      </c>
      <c r="K120" s="1982">
        <v>4000</v>
      </c>
    </row>
    <row r="121" spans="1:11" s="1577" customFormat="1">
      <c r="A121" s="171" t="s">
        <v>8614</v>
      </c>
      <c r="B121" s="1983">
        <v>913</v>
      </c>
      <c r="C121" s="1984" t="s">
        <v>1286</v>
      </c>
      <c r="D121" s="1985" t="s">
        <v>1284</v>
      </c>
      <c r="E121" s="1986" t="e">
        <f>K121*#REF!</f>
        <v>#REF!</v>
      </c>
      <c r="F121" s="1980" t="e">
        <f>I121*#REF!</f>
        <v>#REF!</v>
      </c>
      <c r="I121" s="1981"/>
      <c r="J121" s="1982">
        <v>5100</v>
      </c>
      <c r="K121" s="1982">
        <v>4000</v>
      </c>
    </row>
    <row r="122" spans="1:11" s="1577" customFormat="1">
      <c r="A122" s="167" t="s">
        <v>8614</v>
      </c>
      <c r="B122" s="1987" t="s">
        <v>1287</v>
      </c>
      <c r="C122" s="1988" t="s">
        <v>1288</v>
      </c>
      <c r="D122" s="1989" t="s">
        <v>1289</v>
      </c>
      <c r="E122" s="1990" t="e">
        <f>K122*#REF!</f>
        <v>#REF!</v>
      </c>
      <c r="F122" s="1980" t="e">
        <f>I122*#REF!</f>
        <v>#REF!</v>
      </c>
      <c r="I122" s="1981"/>
      <c r="J122" s="1982">
        <v>2600</v>
      </c>
      <c r="K122" s="1982">
        <v>2400</v>
      </c>
    </row>
    <row r="123" spans="1:11" s="1577" customFormat="1">
      <c r="A123" s="164" t="s">
        <v>8614</v>
      </c>
      <c r="B123" s="1575" t="s">
        <v>1290</v>
      </c>
      <c r="C123" s="1977" t="s">
        <v>1291</v>
      </c>
      <c r="D123" s="1978" t="s">
        <v>1292</v>
      </c>
      <c r="E123" s="1979" t="e">
        <f>I123*#REF!</f>
        <v>#REF!</v>
      </c>
      <c r="F123" s="1980" t="e">
        <f>I123*#REF!</f>
        <v>#REF!</v>
      </c>
      <c r="I123" s="1981">
        <v>151</v>
      </c>
      <c r="J123" s="1982">
        <v>5000</v>
      </c>
      <c r="K123" s="1982">
        <v>3600</v>
      </c>
    </row>
    <row r="124" spans="1:11" s="1577" customFormat="1">
      <c r="A124" s="171" t="s">
        <v>8614</v>
      </c>
      <c r="B124" s="1983" t="s">
        <v>1293</v>
      </c>
      <c r="C124" s="1984" t="s">
        <v>1294</v>
      </c>
      <c r="D124" s="1985" t="s">
        <v>1292</v>
      </c>
      <c r="E124" s="1986" t="e">
        <f>I124*#REF!</f>
        <v>#REF!</v>
      </c>
      <c r="F124" s="1980" t="e">
        <f>I124*#REF!</f>
        <v>#REF!</v>
      </c>
      <c r="I124" s="1981">
        <v>151</v>
      </c>
      <c r="J124" s="1982">
        <v>5000</v>
      </c>
      <c r="K124" s="1982">
        <v>3600</v>
      </c>
    </row>
    <row r="125" spans="1:11" s="1577" customFormat="1">
      <c r="A125" s="171" t="s">
        <v>8614</v>
      </c>
      <c r="B125" s="1983" t="s">
        <v>1295</v>
      </c>
      <c r="C125" s="1984" t="s">
        <v>1296</v>
      </c>
      <c r="D125" s="1985" t="s">
        <v>1292</v>
      </c>
      <c r="E125" s="1986" t="e">
        <f>I125*#REF!</f>
        <v>#REF!</v>
      </c>
      <c r="F125" s="1980" t="e">
        <f>I125*#REF!</f>
        <v>#REF!</v>
      </c>
      <c r="I125" s="1981">
        <v>151</v>
      </c>
      <c r="J125" s="1982">
        <v>5000</v>
      </c>
      <c r="K125" s="1982">
        <v>3600</v>
      </c>
    </row>
    <row r="126" spans="1:11" s="1577" customFormat="1">
      <c r="A126" s="167" t="s">
        <v>8614</v>
      </c>
      <c r="B126" s="1987" t="s">
        <v>1297</v>
      </c>
      <c r="C126" s="1988" t="s">
        <v>1298</v>
      </c>
      <c r="D126" s="1989" t="s">
        <v>2820</v>
      </c>
      <c r="E126" s="1990" t="e">
        <f>K126*#REF!</f>
        <v>#REF!</v>
      </c>
      <c r="F126" s="1980" t="e">
        <f>I126*#REF!</f>
        <v>#REF!</v>
      </c>
      <c r="I126" s="1981"/>
      <c r="J126" s="1982">
        <v>4000</v>
      </c>
      <c r="K126" s="1982">
        <v>2900</v>
      </c>
    </row>
    <row r="127" spans="1:11" s="1577" customFormat="1">
      <c r="A127" s="164" t="s">
        <v>8614</v>
      </c>
      <c r="B127" s="1575">
        <v>264</v>
      </c>
      <c r="C127" s="1977" t="s">
        <v>1299</v>
      </c>
      <c r="D127" s="1978" t="s">
        <v>2994</v>
      </c>
      <c r="E127" s="1979" t="e">
        <f>K127*#REF!</f>
        <v>#REF!</v>
      </c>
      <c r="F127" s="1980" t="e">
        <f>I127*#REF!</f>
        <v>#REF!</v>
      </c>
      <c r="I127" s="1981"/>
      <c r="J127" s="1982">
        <v>5000</v>
      </c>
      <c r="K127" s="1982">
        <v>3600</v>
      </c>
    </row>
    <row r="128" spans="1:11" s="1577" customFormat="1">
      <c r="A128" s="171" t="s">
        <v>8614</v>
      </c>
      <c r="B128" s="1983">
        <v>265</v>
      </c>
      <c r="C128" s="1984" t="s">
        <v>1300</v>
      </c>
      <c r="D128" s="1985" t="s">
        <v>2994</v>
      </c>
      <c r="E128" s="1986" t="e">
        <f>K128*#REF!</f>
        <v>#REF!</v>
      </c>
      <c r="F128" s="1980" t="e">
        <f>I128*#REF!</f>
        <v>#REF!</v>
      </c>
      <c r="I128" s="1981"/>
      <c r="J128" s="1982">
        <v>5000</v>
      </c>
      <c r="K128" s="1982">
        <v>3600</v>
      </c>
    </row>
    <row r="129" spans="1:11" s="1577" customFormat="1">
      <c r="A129" s="171" t="s">
        <v>8614</v>
      </c>
      <c r="B129" s="1983">
        <v>266</v>
      </c>
      <c r="C129" s="1984" t="s">
        <v>1301</v>
      </c>
      <c r="D129" s="1985" t="s">
        <v>2994</v>
      </c>
      <c r="E129" s="1986" t="e">
        <f>K129*#REF!</f>
        <v>#REF!</v>
      </c>
      <c r="F129" s="1980" t="e">
        <f>I129*#REF!</f>
        <v>#REF!</v>
      </c>
      <c r="I129" s="1981"/>
      <c r="J129" s="1982">
        <v>5000</v>
      </c>
      <c r="K129" s="1982">
        <v>3600</v>
      </c>
    </row>
    <row r="130" spans="1:11" s="1577" customFormat="1">
      <c r="A130" s="167" t="s">
        <v>8614</v>
      </c>
      <c r="B130" s="1987" t="s">
        <v>1302</v>
      </c>
      <c r="C130" s="1988" t="s">
        <v>1303</v>
      </c>
      <c r="D130" s="1989" t="s">
        <v>1304</v>
      </c>
      <c r="E130" s="1990" t="e">
        <f>K130*#REF!</f>
        <v>#REF!</v>
      </c>
      <c r="F130" s="1980" t="e">
        <f>I130*#REF!</f>
        <v>#REF!</v>
      </c>
      <c r="I130" s="1981"/>
      <c r="J130" s="1982">
        <v>4000</v>
      </c>
      <c r="K130" s="1982">
        <v>2900</v>
      </c>
    </row>
    <row r="131" spans="1:11" s="1577" customFormat="1">
      <c r="A131" s="164" t="s">
        <v>8614</v>
      </c>
      <c r="B131" s="1575" t="s">
        <v>1305</v>
      </c>
      <c r="C131" s="1977" t="s">
        <v>1306</v>
      </c>
      <c r="D131" s="1978" t="s">
        <v>4425</v>
      </c>
      <c r="E131" s="1979" t="e">
        <f>I131*#REF!</f>
        <v>#REF!</v>
      </c>
      <c r="F131" s="1980" t="e">
        <f>I131*#REF!</f>
        <v>#REF!</v>
      </c>
      <c r="I131" s="1981">
        <v>199</v>
      </c>
      <c r="J131" s="1982">
        <v>5500</v>
      </c>
      <c r="K131" s="1982">
        <v>4400</v>
      </c>
    </row>
    <row r="132" spans="1:11" s="1577" customFormat="1">
      <c r="A132" s="171" t="s">
        <v>8614</v>
      </c>
      <c r="B132" s="1983">
        <v>761</v>
      </c>
      <c r="C132" s="1984" t="s">
        <v>1307</v>
      </c>
      <c r="D132" s="1985" t="s">
        <v>4358</v>
      </c>
      <c r="E132" s="1986" t="e">
        <f>K132*#REF!</f>
        <v>#REF!</v>
      </c>
      <c r="F132" s="1980" t="e">
        <f>I132*#REF!</f>
        <v>#REF!</v>
      </c>
      <c r="I132" s="1981"/>
      <c r="J132" s="1982">
        <v>5500</v>
      </c>
      <c r="K132" s="1982">
        <v>4400</v>
      </c>
    </row>
    <row r="133" spans="1:11" s="1577" customFormat="1">
      <c r="A133" s="171" t="s">
        <v>8614</v>
      </c>
      <c r="B133" s="1983" t="s">
        <v>1308</v>
      </c>
      <c r="C133" s="1984" t="s">
        <v>1309</v>
      </c>
      <c r="D133" s="1985" t="s">
        <v>4358</v>
      </c>
      <c r="E133" s="1986" t="e">
        <f>I133*#REF!</f>
        <v>#REF!</v>
      </c>
      <c r="F133" s="1980" t="e">
        <f>I133*#REF!</f>
        <v>#REF!</v>
      </c>
      <c r="I133" s="1981">
        <v>211</v>
      </c>
      <c r="J133" s="1982">
        <v>5500</v>
      </c>
      <c r="K133" s="1982">
        <v>4400</v>
      </c>
    </row>
    <row r="134" spans="1:11" s="1577" customFormat="1">
      <c r="A134" s="171" t="s">
        <v>8614</v>
      </c>
      <c r="B134" s="1983">
        <v>763</v>
      </c>
      <c r="C134" s="1984" t="s">
        <v>1310</v>
      </c>
      <c r="D134" s="1985" t="s">
        <v>4358</v>
      </c>
      <c r="E134" s="1986" t="e">
        <f>K134*#REF!</f>
        <v>#REF!</v>
      </c>
      <c r="F134" s="1980" t="e">
        <f>I134*#REF!</f>
        <v>#REF!</v>
      </c>
      <c r="I134" s="1981"/>
      <c r="J134" s="1982">
        <v>5500</v>
      </c>
      <c r="K134" s="1982">
        <v>4400</v>
      </c>
    </row>
    <row r="135" spans="1:11" s="1577" customFormat="1">
      <c r="A135" s="167" t="s">
        <v>8614</v>
      </c>
      <c r="B135" s="1987" t="s">
        <v>1311</v>
      </c>
      <c r="C135" s="1988" t="s">
        <v>1312</v>
      </c>
      <c r="D135" s="1989" t="s">
        <v>1313</v>
      </c>
      <c r="E135" s="1990" t="e">
        <f>K135*#REF!</f>
        <v>#REF!</v>
      </c>
      <c r="F135" s="1980" t="e">
        <f>I135*#REF!</f>
        <v>#REF!</v>
      </c>
      <c r="I135" s="1981"/>
      <c r="J135" s="1982">
        <v>3500</v>
      </c>
      <c r="K135" s="1982">
        <v>2800</v>
      </c>
    </row>
    <row r="136" spans="1:11" s="1577" customFormat="1">
      <c r="A136" s="164" t="s">
        <v>8614</v>
      </c>
      <c r="B136" s="1575">
        <v>150</v>
      </c>
      <c r="C136" s="1977" t="s">
        <v>1314</v>
      </c>
      <c r="D136" s="1978" t="s">
        <v>4335</v>
      </c>
      <c r="E136" s="1979" t="e">
        <f>K136*#REF!</f>
        <v>#REF!</v>
      </c>
      <c r="F136" s="1980" t="e">
        <f>I136*#REF!</f>
        <v>#REF!</v>
      </c>
      <c r="I136" s="1981"/>
      <c r="J136" s="1982">
        <v>6900</v>
      </c>
      <c r="K136" s="1982">
        <v>5500</v>
      </c>
    </row>
    <row r="137" spans="1:11" s="1577" customFormat="1">
      <c r="A137" s="167" t="s">
        <v>8614</v>
      </c>
      <c r="B137" s="1987" t="s">
        <v>1315</v>
      </c>
      <c r="C137" s="1988" t="s">
        <v>1316</v>
      </c>
      <c r="D137" s="1989" t="s">
        <v>1317</v>
      </c>
      <c r="E137" s="1990" t="e">
        <f>K137*#REF!</f>
        <v>#REF!</v>
      </c>
      <c r="F137" s="1980" t="e">
        <f>I137*#REF!</f>
        <v>#REF!</v>
      </c>
      <c r="I137" s="1981"/>
      <c r="J137" s="1982">
        <v>1800</v>
      </c>
      <c r="K137" s="1982">
        <v>1500</v>
      </c>
    </row>
    <row r="138" spans="1:11" s="1577" customFormat="1">
      <c r="A138" s="164" t="s">
        <v>8614</v>
      </c>
      <c r="B138" s="1575" t="s">
        <v>1318</v>
      </c>
      <c r="C138" s="1977" t="s">
        <v>1319</v>
      </c>
      <c r="D138" s="1978" t="s">
        <v>1320</v>
      </c>
      <c r="E138" s="1979" t="e">
        <f>I138*#REF!</f>
        <v>#REF!</v>
      </c>
      <c r="F138" s="1980" t="e">
        <f>I138*#REF!</f>
        <v>#REF!</v>
      </c>
      <c r="I138" s="1981">
        <v>173</v>
      </c>
      <c r="J138" s="1982">
        <v>3500</v>
      </c>
      <c r="K138" s="1982">
        <v>2800</v>
      </c>
    </row>
    <row r="139" spans="1:11" s="1577" customFormat="1">
      <c r="A139" s="167" t="s">
        <v>8614</v>
      </c>
      <c r="B139" s="1987" t="s">
        <v>1321</v>
      </c>
      <c r="C139" s="1988" t="s">
        <v>1322</v>
      </c>
      <c r="D139" s="1989" t="s">
        <v>1323</v>
      </c>
      <c r="E139" s="1990" t="e">
        <f>K139*#REF!</f>
        <v>#REF!</v>
      </c>
      <c r="F139" s="1980" t="e">
        <f>I139*#REF!</f>
        <v>#REF!</v>
      </c>
      <c r="I139" s="1981"/>
      <c r="J139" s="1982">
        <v>1200</v>
      </c>
      <c r="K139" s="1982">
        <v>1060</v>
      </c>
    </row>
    <row r="140" spans="1:11" s="1577" customFormat="1">
      <c r="A140" s="164" t="s">
        <v>8614</v>
      </c>
      <c r="B140" s="1575" t="s">
        <v>1324</v>
      </c>
      <c r="C140" s="1977" t="s">
        <v>1325</v>
      </c>
      <c r="D140" s="1978" t="s">
        <v>1326</v>
      </c>
      <c r="E140" s="1979" t="e">
        <f>I140*#REF!</f>
        <v>#REF!</v>
      </c>
      <c r="F140" s="1980" t="e">
        <f>I140*#REF!</f>
        <v>#REF!</v>
      </c>
      <c r="I140" s="1981">
        <v>282</v>
      </c>
      <c r="J140" s="1982">
        <v>6500</v>
      </c>
      <c r="K140" s="1982">
        <v>4900</v>
      </c>
    </row>
    <row r="141" spans="1:11" s="1577" customFormat="1">
      <c r="A141" s="171" t="s">
        <v>8614</v>
      </c>
      <c r="B141" s="1983" t="s">
        <v>1327</v>
      </c>
      <c r="C141" s="1984" t="s">
        <v>1328</v>
      </c>
      <c r="D141" s="1985" t="s">
        <v>1326</v>
      </c>
      <c r="E141" s="1986" t="e">
        <f>I141*#REF!</f>
        <v>#REF!</v>
      </c>
      <c r="F141" s="1980" t="e">
        <f>I141*#REF!</f>
        <v>#REF!</v>
      </c>
      <c r="I141" s="1981">
        <v>282</v>
      </c>
      <c r="J141" s="1982">
        <v>6500</v>
      </c>
      <c r="K141" s="1982">
        <v>4900</v>
      </c>
    </row>
    <row r="142" spans="1:11" s="1577" customFormat="1">
      <c r="A142" s="167" t="s">
        <v>8614</v>
      </c>
      <c r="B142" s="1987" t="s">
        <v>1329</v>
      </c>
      <c r="C142" s="1988" t="s">
        <v>1330</v>
      </c>
      <c r="D142" s="1989" t="s">
        <v>1331</v>
      </c>
      <c r="E142" s="1990" t="e">
        <f>K142*#REF!</f>
        <v>#REF!</v>
      </c>
      <c r="F142" s="1980" t="e">
        <f>I142*#REF!</f>
        <v>#REF!</v>
      </c>
      <c r="I142" s="1981"/>
      <c r="J142" s="1982">
        <v>4500</v>
      </c>
      <c r="K142" s="1982">
        <v>2700</v>
      </c>
    </row>
    <row r="143" spans="1:11" s="1577" customFormat="1">
      <c r="A143" s="1732"/>
      <c r="B143" s="1994"/>
      <c r="C143" s="1940"/>
      <c r="D143" s="1733"/>
      <c r="E143" s="1995"/>
      <c r="F143" s="1980"/>
      <c r="I143" s="1981"/>
      <c r="J143" s="1982"/>
      <c r="K143" s="1982"/>
    </row>
    <row r="144" spans="1:11" s="1577" customFormat="1" hidden="1">
      <c r="A144" s="1732"/>
      <c r="B144" s="1994"/>
      <c r="C144" s="1940"/>
      <c r="D144" s="1733"/>
      <c r="E144" s="1995"/>
      <c r="F144" s="1980"/>
      <c r="I144" s="1981"/>
      <c r="J144" s="1982"/>
      <c r="K144" s="1982"/>
    </row>
    <row r="145" spans="1:15" s="157" customFormat="1" ht="23.25">
      <c r="A145" s="2789" t="s">
        <v>1332</v>
      </c>
      <c r="B145" s="2789"/>
      <c r="C145" s="2789"/>
      <c r="D145" s="2789"/>
      <c r="E145" s="2789"/>
      <c r="F145" s="1962"/>
      <c r="G145" s="1976"/>
      <c r="H145" s="244"/>
      <c r="I145" s="1964"/>
      <c r="J145" s="1965"/>
      <c r="K145" s="1965"/>
      <c r="L145" s="185"/>
      <c r="M145" s="185"/>
      <c r="N145" s="185"/>
      <c r="O145" s="185"/>
    </row>
    <row r="146" spans="1:15" s="157" customFormat="1" ht="18">
      <c r="A146" s="2788" t="s">
        <v>1333</v>
      </c>
      <c r="B146" s="2788"/>
      <c r="C146" s="2788"/>
      <c r="D146" s="2788"/>
      <c r="E146" s="2788"/>
      <c r="F146" s="1962"/>
      <c r="G146" s="1976"/>
      <c r="H146" s="244"/>
      <c r="I146" s="1964"/>
      <c r="J146" s="1965"/>
      <c r="K146" s="1965"/>
      <c r="L146" s="185"/>
      <c r="M146" s="185"/>
      <c r="N146" s="185"/>
      <c r="O146" s="185"/>
    </row>
    <row r="147" spans="1:15" s="157" customFormat="1">
      <c r="A147" s="164" t="s">
        <v>8614</v>
      </c>
      <c r="B147" s="1960" t="s">
        <v>1334</v>
      </c>
      <c r="C147" s="1977" t="s">
        <v>1335</v>
      </c>
      <c r="D147" s="238" t="s">
        <v>4965</v>
      </c>
      <c r="E147" s="191" t="e">
        <f>I147*#REF!</f>
        <v>#REF!</v>
      </c>
      <c r="F147" s="1962" t="e">
        <f>I147*#REF!</f>
        <v>#REF!</v>
      </c>
      <c r="G147" s="1972">
        <v>291</v>
      </c>
      <c r="H147" s="244"/>
      <c r="I147" s="1964">
        <v>164</v>
      </c>
      <c r="J147" s="1965">
        <v>6800</v>
      </c>
      <c r="K147" s="1965">
        <v>5000</v>
      </c>
      <c r="L147" s="185"/>
      <c r="M147" s="185"/>
      <c r="N147" s="185"/>
      <c r="O147" s="185"/>
    </row>
    <row r="148" spans="1:15" s="157" customFormat="1">
      <c r="A148" s="171" t="s">
        <v>8614</v>
      </c>
      <c r="B148" s="1966" t="s">
        <v>1336</v>
      </c>
      <c r="C148" s="1984" t="s">
        <v>1337</v>
      </c>
      <c r="D148" s="242" t="s">
        <v>4965</v>
      </c>
      <c r="E148" s="192" t="e">
        <f>I148*#REF!</f>
        <v>#REF!</v>
      </c>
      <c r="F148" s="1962" t="e">
        <f>I148*#REF!</f>
        <v>#REF!</v>
      </c>
      <c r="G148" s="1972">
        <v>291</v>
      </c>
      <c r="H148" s="244"/>
      <c r="I148" s="1964">
        <v>164</v>
      </c>
      <c r="J148" s="1965">
        <v>6800</v>
      </c>
      <c r="K148" s="1965">
        <v>5000</v>
      </c>
      <c r="L148" s="185"/>
      <c r="M148" s="185"/>
      <c r="N148" s="185"/>
      <c r="O148" s="185"/>
    </row>
    <row r="149" spans="1:15" s="157" customFormat="1">
      <c r="A149" s="167" t="s">
        <v>8614</v>
      </c>
      <c r="B149" s="1968" t="s">
        <v>1338</v>
      </c>
      <c r="C149" s="1988" t="s">
        <v>1339</v>
      </c>
      <c r="D149" s="246" t="s">
        <v>4965</v>
      </c>
      <c r="E149" s="187" t="e">
        <f>I149*#REF!</f>
        <v>#REF!</v>
      </c>
      <c r="F149" s="1962" t="e">
        <f>I149*#REF!</f>
        <v>#REF!</v>
      </c>
      <c r="G149" s="1972">
        <v>291</v>
      </c>
      <c r="H149" s="244"/>
      <c r="I149" s="1964">
        <v>164</v>
      </c>
      <c r="J149" s="1965">
        <v>6800</v>
      </c>
      <c r="K149" s="1965">
        <v>5000</v>
      </c>
      <c r="L149" s="185"/>
      <c r="M149" s="185"/>
      <c r="N149" s="185"/>
      <c r="O149" s="185"/>
    </row>
    <row r="150" spans="1:15" s="1577" customFormat="1">
      <c r="A150" s="164" t="s">
        <v>8614</v>
      </c>
      <c r="B150" s="1575">
        <v>594</v>
      </c>
      <c r="C150" s="1977" t="s">
        <v>1335</v>
      </c>
      <c r="D150" s="1978" t="s">
        <v>4358</v>
      </c>
      <c r="E150" s="1979" t="e">
        <f>K150*#REF!</f>
        <v>#REF!</v>
      </c>
      <c r="F150" s="1980" t="e">
        <f>I150*#REF!</f>
        <v>#REF!</v>
      </c>
      <c r="I150" s="1981"/>
      <c r="J150" s="1982">
        <v>14900</v>
      </c>
      <c r="K150" s="1982">
        <v>11800</v>
      </c>
    </row>
    <row r="151" spans="1:15" s="1577" customFormat="1">
      <c r="A151" s="171" t="s">
        <v>8614</v>
      </c>
      <c r="B151" s="1983">
        <v>595</v>
      </c>
      <c r="C151" s="1984" t="s">
        <v>1337</v>
      </c>
      <c r="D151" s="1985" t="s">
        <v>4358</v>
      </c>
      <c r="E151" s="1986" t="e">
        <f>K151*#REF!</f>
        <v>#REF!</v>
      </c>
      <c r="F151" s="1980" t="e">
        <f>I151*#REF!</f>
        <v>#REF!</v>
      </c>
      <c r="I151" s="1981"/>
      <c r="J151" s="1982">
        <v>14900</v>
      </c>
      <c r="K151" s="1982">
        <v>11800</v>
      </c>
    </row>
    <row r="152" spans="1:15" s="1577" customFormat="1">
      <c r="A152" s="167" t="s">
        <v>8614</v>
      </c>
      <c r="B152" s="1987">
        <v>596</v>
      </c>
      <c r="C152" s="1988" t="s">
        <v>1339</v>
      </c>
      <c r="D152" s="1989" t="s">
        <v>4358</v>
      </c>
      <c r="E152" s="1990" t="e">
        <f>K152*#REF!</f>
        <v>#REF!</v>
      </c>
      <c r="F152" s="1980" t="e">
        <f>I152*#REF!</f>
        <v>#REF!</v>
      </c>
      <c r="I152" s="1981"/>
      <c r="J152" s="1982">
        <v>14900</v>
      </c>
      <c r="K152" s="1982">
        <v>11800</v>
      </c>
    </row>
    <row r="153" spans="1:15" s="1577" customFormat="1">
      <c r="A153" s="183" t="s">
        <v>8614</v>
      </c>
      <c r="B153" s="199">
        <v>430</v>
      </c>
      <c r="C153" s="1576" t="s">
        <v>1340</v>
      </c>
      <c r="D153" s="281" t="s">
        <v>1341</v>
      </c>
      <c r="E153" s="1991" t="e">
        <f>K153*#REF!</f>
        <v>#REF!</v>
      </c>
      <c r="F153" s="1980" t="e">
        <f>I153*#REF!</f>
        <v>#REF!</v>
      </c>
      <c r="I153" s="1981"/>
      <c r="J153" s="1982">
        <v>9700</v>
      </c>
      <c r="K153" s="1982">
        <v>8600</v>
      </c>
    </row>
    <row r="154" spans="1:15" s="1577" customFormat="1">
      <c r="A154" s="164" t="s">
        <v>8614</v>
      </c>
      <c r="B154" s="1575">
        <v>254</v>
      </c>
      <c r="C154" s="1977" t="s">
        <v>1342</v>
      </c>
      <c r="D154" s="1978" t="s">
        <v>1260</v>
      </c>
      <c r="E154" s="1979" t="e">
        <f>K154*#REF!</f>
        <v>#REF!</v>
      </c>
      <c r="F154" s="1980" t="e">
        <f>I154*#REF!</f>
        <v>#REF!</v>
      </c>
      <c r="I154" s="1981"/>
      <c r="J154" s="1982">
        <v>6500</v>
      </c>
      <c r="K154" s="1982">
        <v>5000</v>
      </c>
    </row>
    <row r="155" spans="1:15" s="1577" customFormat="1">
      <c r="A155" s="171" t="s">
        <v>8614</v>
      </c>
      <c r="B155" s="1983">
        <v>255</v>
      </c>
      <c r="C155" s="1984" t="s">
        <v>1343</v>
      </c>
      <c r="D155" s="1985" t="s">
        <v>1260</v>
      </c>
      <c r="E155" s="1986" t="e">
        <f>K155*#REF!</f>
        <v>#REF!</v>
      </c>
      <c r="F155" s="1980" t="e">
        <f>I155*#REF!</f>
        <v>#REF!</v>
      </c>
      <c r="I155" s="1981"/>
      <c r="J155" s="1982">
        <v>6500</v>
      </c>
      <c r="K155" s="1982">
        <v>5000</v>
      </c>
    </row>
    <row r="156" spans="1:15" s="1577" customFormat="1">
      <c r="A156" s="167" t="s">
        <v>8614</v>
      </c>
      <c r="B156" s="1987">
        <v>256</v>
      </c>
      <c r="C156" s="1988" t="s">
        <v>1344</v>
      </c>
      <c r="D156" s="1989" t="s">
        <v>1260</v>
      </c>
      <c r="E156" s="1990" t="e">
        <f>K156*#REF!</f>
        <v>#REF!</v>
      </c>
      <c r="F156" s="1980" t="e">
        <f>I156*#REF!</f>
        <v>#REF!</v>
      </c>
      <c r="I156" s="1981"/>
      <c r="J156" s="1982">
        <v>6500</v>
      </c>
      <c r="K156" s="1982">
        <v>5000</v>
      </c>
    </row>
    <row r="157" spans="1:15" s="157" customFormat="1">
      <c r="A157" s="164" t="s">
        <v>8614</v>
      </c>
      <c r="B157" s="1960" t="s">
        <v>1345</v>
      </c>
      <c r="C157" s="1961" t="s">
        <v>1346</v>
      </c>
      <c r="D157" s="238" t="s">
        <v>1253</v>
      </c>
      <c r="E157" s="191" t="e">
        <f>K157*#REF!</f>
        <v>#REF!</v>
      </c>
      <c r="F157" s="1962" t="e">
        <f>I157*#REF!</f>
        <v>#REF!</v>
      </c>
      <c r="G157" s="1972">
        <v>230</v>
      </c>
      <c r="H157" s="244"/>
      <c r="I157" s="1964"/>
      <c r="J157" s="1965">
        <v>6400</v>
      </c>
      <c r="K157" s="1965">
        <v>5500</v>
      </c>
      <c r="L157" s="185"/>
      <c r="M157" s="185"/>
      <c r="N157" s="185"/>
      <c r="O157" s="185"/>
    </row>
    <row r="158" spans="1:15" s="157" customFormat="1">
      <c r="A158" s="171" t="s">
        <v>8614</v>
      </c>
      <c r="B158" s="1966" t="s">
        <v>1347</v>
      </c>
      <c r="C158" s="1967" t="s">
        <v>1348</v>
      </c>
      <c r="D158" s="242" t="s">
        <v>1253</v>
      </c>
      <c r="E158" s="192" t="e">
        <f>K158*#REF!</f>
        <v>#REF!</v>
      </c>
      <c r="F158" s="1962" t="e">
        <f>I158*#REF!</f>
        <v>#REF!</v>
      </c>
      <c r="G158" s="1972">
        <v>230</v>
      </c>
      <c r="H158" s="244"/>
      <c r="I158" s="1964"/>
      <c r="J158" s="1965">
        <v>6400</v>
      </c>
      <c r="K158" s="1965">
        <v>5500</v>
      </c>
      <c r="L158" s="185"/>
      <c r="M158" s="185"/>
      <c r="N158" s="185"/>
      <c r="O158" s="185"/>
    </row>
    <row r="159" spans="1:15" s="157" customFormat="1">
      <c r="A159" s="167" t="s">
        <v>8614</v>
      </c>
      <c r="B159" s="1968" t="s">
        <v>1349</v>
      </c>
      <c r="C159" s="1969" t="s">
        <v>1350</v>
      </c>
      <c r="D159" s="246" t="s">
        <v>1253</v>
      </c>
      <c r="E159" s="187" t="e">
        <f>K159*#REF!</f>
        <v>#REF!</v>
      </c>
      <c r="F159" s="1962" t="e">
        <f>I159*#REF!</f>
        <v>#REF!</v>
      </c>
      <c r="G159" s="1972">
        <v>230</v>
      </c>
      <c r="H159" s="244"/>
      <c r="I159" s="1964"/>
      <c r="J159" s="1965">
        <v>6400</v>
      </c>
      <c r="K159" s="1965">
        <v>5500</v>
      </c>
      <c r="L159" s="185"/>
      <c r="M159" s="185"/>
      <c r="N159" s="185"/>
      <c r="O159" s="185"/>
    </row>
    <row r="160" spans="1:15" s="157" customFormat="1">
      <c r="A160" s="164" t="s">
        <v>8614</v>
      </c>
      <c r="B160" s="1960" t="s">
        <v>1351</v>
      </c>
      <c r="C160" s="1961" t="s">
        <v>1352</v>
      </c>
      <c r="D160" s="238" t="s">
        <v>4358</v>
      </c>
      <c r="E160" s="191" t="e">
        <f>K160*#REF!</f>
        <v>#REF!</v>
      </c>
      <c r="F160" s="1962" t="e">
        <f>I160*#REF!</f>
        <v>#REF!</v>
      </c>
      <c r="G160" s="1972">
        <v>256</v>
      </c>
      <c r="H160" s="244"/>
      <c r="I160" s="1964"/>
      <c r="J160" s="1965">
        <v>7000</v>
      </c>
      <c r="K160" s="1965">
        <v>7000</v>
      </c>
      <c r="L160" s="185"/>
      <c r="M160" s="185"/>
      <c r="N160" s="185"/>
      <c r="O160" s="185"/>
    </row>
    <row r="161" spans="1:15" s="157" customFormat="1">
      <c r="A161" s="167" t="s">
        <v>8614</v>
      </c>
      <c r="B161" s="1968" t="s">
        <v>1353</v>
      </c>
      <c r="C161" s="1969" t="s">
        <v>1352</v>
      </c>
      <c r="D161" s="246" t="s">
        <v>4358</v>
      </c>
      <c r="E161" s="187" t="e">
        <f>K161*#REF!</f>
        <v>#REF!</v>
      </c>
      <c r="F161" s="1962" t="e">
        <f>I161*#REF!</f>
        <v>#REF!</v>
      </c>
      <c r="G161" s="1972">
        <v>256</v>
      </c>
      <c r="H161" s="244"/>
      <c r="I161" s="1964"/>
      <c r="J161" s="1965">
        <v>7000</v>
      </c>
      <c r="K161" s="1965">
        <v>7000</v>
      </c>
      <c r="L161" s="185"/>
      <c r="M161" s="185"/>
      <c r="N161" s="185"/>
      <c r="O161" s="185"/>
    </row>
    <row r="162" spans="1:15" s="1577" customFormat="1">
      <c r="A162" s="1732"/>
      <c r="B162" s="1994"/>
      <c r="C162" s="1940"/>
      <c r="D162" s="1733"/>
      <c r="E162" s="1995"/>
      <c r="F162" s="1980"/>
      <c r="I162" s="1981"/>
      <c r="J162" s="1982"/>
      <c r="K162" s="1982"/>
    </row>
    <row r="163" spans="1:15" s="1577" customFormat="1">
      <c r="A163" s="1732"/>
      <c r="B163" s="1994"/>
      <c r="C163" s="1940"/>
      <c r="D163" s="1733"/>
      <c r="E163" s="1995"/>
      <c r="F163" s="1980"/>
      <c r="I163" s="1981"/>
      <c r="J163" s="1982"/>
      <c r="K163" s="1982"/>
    </row>
    <row r="164" spans="1:15" s="1577" customFormat="1">
      <c r="A164" s="1732"/>
      <c r="B164" s="1994"/>
      <c r="C164" s="1940"/>
      <c r="D164" s="1733"/>
      <c r="E164" s="1995"/>
      <c r="F164" s="1980"/>
      <c r="I164" s="1981"/>
      <c r="J164" s="1982"/>
      <c r="K164" s="1982"/>
    </row>
    <row r="165" spans="1:15" s="157" customFormat="1" ht="23.25">
      <c r="A165" s="2789" t="s">
        <v>1354</v>
      </c>
      <c r="B165" s="2789"/>
      <c r="C165" s="2789"/>
      <c r="D165" s="2789"/>
      <c r="E165" s="2789" t="e">
        <f>#REF!</f>
        <v>#REF!</v>
      </c>
      <c r="F165" s="1962"/>
      <c r="G165" s="1976"/>
      <c r="H165" s="244"/>
      <c r="I165" s="1964"/>
      <c r="J165" s="1965"/>
      <c r="K165" s="1965"/>
      <c r="L165" s="185"/>
      <c r="M165" s="185"/>
      <c r="N165" s="185"/>
      <c r="O165" s="185"/>
    </row>
    <row r="166" spans="1:15" s="157" customFormat="1" ht="18">
      <c r="A166" s="2788" t="s">
        <v>1355</v>
      </c>
      <c r="B166" s="2788"/>
      <c r="C166" s="2788"/>
      <c r="D166" s="2788"/>
      <c r="E166" s="2788"/>
      <c r="F166" s="1962"/>
      <c r="G166" s="1976"/>
      <c r="H166" s="244"/>
      <c r="I166" s="1964"/>
      <c r="J166" s="1965"/>
      <c r="K166" s="1965"/>
      <c r="L166" s="185"/>
      <c r="M166" s="185"/>
      <c r="N166" s="185"/>
      <c r="O166" s="185"/>
    </row>
    <row r="167" spans="1:15">
      <c r="A167" s="183" t="s">
        <v>8614</v>
      </c>
      <c r="B167" s="199">
        <v>107</v>
      </c>
      <c r="C167" s="1576" t="s">
        <v>0</v>
      </c>
      <c r="D167" s="281" t="s">
        <v>2939</v>
      </c>
      <c r="E167" s="1991" t="e">
        <f>K167*#REF!</f>
        <v>#REF!</v>
      </c>
      <c r="F167" s="1942" t="e">
        <f>I167*#REF!</f>
        <v>#REF!</v>
      </c>
      <c r="J167" s="1944">
        <v>2900</v>
      </c>
      <c r="K167" s="1944">
        <v>2900</v>
      </c>
    </row>
    <row r="168" spans="1:15">
      <c r="A168" s="183" t="s">
        <v>8614</v>
      </c>
      <c r="B168" s="199">
        <v>108</v>
      </c>
      <c r="C168" s="1576" t="s">
        <v>1</v>
      </c>
      <c r="D168" s="281" t="s">
        <v>2939</v>
      </c>
      <c r="E168" s="1991" t="e">
        <f>K168*#REF!</f>
        <v>#REF!</v>
      </c>
      <c r="F168" s="1942" t="e">
        <f>I168*#REF!</f>
        <v>#REF!</v>
      </c>
      <c r="J168" s="1944">
        <v>2900</v>
      </c>
      <c r="K168" s="1944">
        <v>2900</v>
      </c>
    </row>
    <row r="169" spans="1:15">
      <c r="A169" s="183" t="s">
        <v>8614</v>
      </c>
      <c r="B169" s="199">
        <v>111</v>
      </c>
      <c r="C169" s="1576" t="s">
        <v>2</v>
      </c>
      <c r="D169" s="281" t="s">
        <v>2939</v>
      </c>
      <c r="E169" s="1991" t="e">
        <f>K169*#REF!</f>
        <v>#REF!</v>
      </c>
      <c r="F169" s="1942" t="e">
        <f>I169*#REF!</f>
        <v>#REF!</v>
      </c>
      <c r="J169" s="1944">
        <v>2900</v>
      </c>
      <c r="K169" s="1944">
        <v>2900</v>
      </c>
    </row>
    <row r="170" spans="1:15">
      <c r="A170" s="183" t="s">
        <v>8614</v>
      </c>
      <c r="B170" s="199">
        <v>112</v>
      </c>
      <c r="C170" s="1576" t="s">
        <v>3</v>
      </c>
      <c r="D170" s="281" t="s">
        <v>2939</v>
      </c>
      <c r="E170" s="1991" t="e">
        <f>K170*#REF!</f>
        <v>#REF!</v>
      </c>
      <c r="F170" s="1942" t="e">
        <f>I170*#REF!</f>
        <v>#REF!</v>
      </c>
      <c r="J170" s="1944">
        <v>2900</v>
      </c>
      <c r="K170" s="1944">
        <v>2900</v>
      </c>
    </row>
    <row r="171" spans="1:15">
      <c r="A171" s="183" t="s">
        <v>8614</v>
      </c>
      <c r="B171" s="199">
        <v>118</v>
      </c>
      <c r="C171" s="1576" t="s">
        <v>4</v>
      </c>
      <c r="D171" s="281" t="s">
        <v>5</v>
      </c>
      <c r="E171" s="1991" t="e">
        <f>K171*#REF!</f>
        <v>#REF!</v>
      </c>
      <c r="F171" s="1942" t="e">
        <f>I171*#REF!</f>
        <v>#REF!</v>
      </c>
      <c r="J171" s="1944">
        <v>2900</v>
      </c>
      <c r="K171" s="1944">
        <v>2900</v>
      </c>
    </row>
    <row r="172" spans="1:15">
      <c r="A172" s="183" t="s">
        <v>8614</v>
      </c>
      <c r="B172" s="199">
        <v>113</v>
      </c>
      <c r="C172" s="1576" t="s">
        <v>6</v>
      </c>
      <c r="D172" s="281" t="s">
        <v>5</v>
      </c>
      <c r="E172" s="1991" t="e">
        <f>K172*#REF!</f>
        <v>#REF!</v>
      </c>
      <c r="F172" s="1942" t="e">
        <f>I172*#REF!</f>
        <v>#REF!</v>
      </c>
      <c r="J172" s="1944">
        <v>2900</v>
      </c>
      <c r="K172" s="1944">
        <v>2900</v>
      </c>
    </row>
    <row r="173" spans="1:15">
      <c r="A173" s="183" t="s">
        <v>8614</v>
      </c>
      <c r="B173" s="199">
        <v>114</v>
      </c>
      <c r="C173" s="1576" t="s">
        <v>7</v>
      </c>
      <c r="D173" s="281" t="s">
        <v>5</v>
      </c>
      <c r="E173" s="1991" t="e">
        <f>K173*#REF!</f>
        <v>#REF!</v>
      </c>
      <c r="F173" s="1942" t="e">
        <f>I173*#REF!</f>
        <v>#REF!</v>
      </c>
      <c r="J173" s="1944">
        <v>2900</v>
      </c>
      <c r="K173" s="1944">
        <v>2900</v>
      </c>
    </row>
    <row r="174" spans="1:15">
      <c r="A174" s="183" t="s">
        <v>8614</v>
      </c>
      <c r="B174" s="199">
        <v>115</v>
      </c>
      <c r="C174" s="1576" t="s">
        <v>8</v>
      </c>
      <c r="D174" s="281" t="s">
        <v>5</v>
      </c>
      <c r="E174" s="1991" t="e">
        <f>K174*#REF!</f>
        <v>#REF!</v>
      </c>
      <c r="F174" s="1942" t="e">
        <f>I174*#REF!</f>
        <v>#REF!</v>
      </c>
      <c r="J174" s="1944">
        <v>2900</v>
      </c>
      <c r="K174" s="1944">
        <v>2900</v>
      </c>
    </row>
    <row r="175" spans="1:15">
      <c r="A175" s="183" t="s">
        <v>8614</v>
      </c>
      <c r="B175" s="199">
        <v>116</v>
      </c>
      <c r="C175" s="1576" t="s">
        <v>9</v>
      </c>
      <c r="D175" s="281" t="s">
        <v>5</v>
      </c>
      <c r="E175" s="1991" t="e">
        <f>K175*#REF!</f>
        <v>#REF!</v>
      </c>
      <c r="F175" s="1942" t="e">
        <f>I175*#REF!</f>
        <v>#REF!</v>
      </c>
      <c r="J175" s="1944">
        <v>2900</v>
      </c>
      <c r="K175" s="1944">
        <v>2900</v>
      </c>
    </row>
    <row r="176" spans="1:15">
      <c r="A176" s="183" t="s">
        <v>8614</v>
      </c>
      <c r="B176" s="199">
        <v>117</v>
      </c>
      <c r="C176" s="1576" t="s">
        <v>10</v>
      </c>
      <c r="D176" s="281" t="s">
        <v>5</v>
      </c>
      <c r="E176" s="1991" t="e">
        <f>K176*#REF!</f>
        <v>#REF!</v>
      </c>
      <c r="F176" s="1942" t="e">
        <f>I176*#REF!</f>
        <v>#REF!</v>
      </c>
      <c r="J176" s="1944">
        <v>2900</v>
      </c>
      <c r="K176" s="1944">
        <v>2900</v>
      </c>
    </row>
    <row r="177" spans="1:15">
      <c r="A177" s="183" t="s">
        <v>8614</v>
      </c>
      <c r="B177" s="199">
        <v>119</v>
      </c>
      <c r="C177" s="1576" t="s">
        <v>11</v>
      </c>
      <c r="D177" s="281" t="s">
        <v>5</v>
      </c>
      <c r="E177" s="1991" t="e">
        <f>K177*#REF!</f>
        <v>#REF!</v>
      </c>
      <c r="F177" s="1942" t="e">
        <f>I177*#REF!</f>
        <v>#REF!</v>
      </c>
      <c r="J177" s="1944">
        <v>2900</v>
      </c>
      <c r="K177" s="1944">
        <v>2900</v>
      </c>
    </row>
    <row r="178" spans="1:15">
      <c r="A178" s="183" t="s">
        <v>8614</v>
      </c>
      <c r="B178" s="199">
        <v>127</v>
      </c>
      <c r="C178" s="1576" t="s">
        <v>12</v>
      </c>
      <c r="D178" s="281" t="s">
        <v>2939</v>
      </c>
      <c r="E178" s="1991" t="e">
        <f>K178*#REF!</f>
        <v>#REF!</v>
      </c>
      <c r="F178" s="1942" t="e">
        <f>I178*#REF!</f>
        <v>#REF!</v>
      </c>
      <c r="J178" s="1944">
        <v>2900</v>
      </c>
      <c r="K178" s="1944">
        <v>2900</v>
      </c>
    </row>
    <row r="179" spans="1:15">
      <c r="A179" s="183" t="s">
        <v>8614</v>
      </c>
      <c r="B179" s="199">
        <v>129</v>
      </c>
      <c r="C179" s="1576" t="s">
        <v>13</v>
      </c>
      <c r="D179" s="281" t="s">
        <v>2939</v>
      </c>
      <c r="E179" s="1991" t="e">
        <f>K179*#REF!</f>
        <v>#REF!</v>
      </c>
      <c r="F179" s="1942" t="e">
        <f>I179*#REF!</f>
        <v>#REF!</v>
      </c>
      <c r="J179" s="1944">
        <v>2900</v>
      </c>
      <c r="K179" s="1944">
        <v>2900</v>
      </c>
    </row>
    <row r="180" spans="1:15">
      <c r="A180" s="183" t="s">
        <v>8614</v>
      </c>
      <c r="B180" s="199">
        <v>130</v>
      </c>
      <c r="C180" s="1576" t="s">
        <v>14</v>
      </c>
      <c r="D180" s="281" t="s">
        <v>2939</v>
      </c>
      <c r="E180" s="1991" t="e">
        <f>K180*#REF!</f>
        <v>#REF!</v>
      </c>
      <c r="F180" s="1942" t="e">
        <f>I180*#REF!</f>
        <v>#REF!</v>
      </c>
      <c r="J180" s="1944">
        <v>2900</v>
      </c>
      <c r="K180" s="1944">
        <v>2900</v>
      </c>
    </row>
    <row r="181" spans="1:15" s="1577" customFormat="1">
      <c r="A181" s="183" t="s">
        <v>8614</v>
      </c>
      <c r="B181" s="199">
        <v>131</v>
      </c>
      <c r="C181" s="1576" t="s">
        <v>15</v>
      </c>
      <c r="D181" s="281" t="s">
        <v>4071</v>
      </c>
      <c r="E181" s="1991" t="e">
        <f>K181*#REF!</f>
        <v>#REF!</v>
      </c>
      <c r="F181" s="1980" t="e">
        <f>I181*#REF!</f>
        <v>#REF!</v>
      </c>
      <c r="I181" s="1981"/>
      <c r="J181" s="1982">
        <v>2900</v>
      </c>
      <c r="K181" s="1982">
        <v>2900</v>
      </c>
    </row>
    <row r="182" spans="1:15" s="1577" customFormat="1">
      <c r="A182" s="1732"/>
      <c r="B182" s="1994"/>
      <c r="C182" s="1940"/>
      <c r="D182" s="1733"/>
      <c r="E182" s="1995"/>
      <c r="F182" s="1980"/>
      <c r="I182" s="1981"/>
      <c r="J182" s="1982"/>
      <c r="K182" s="1982"/>
    </row>
    <row r="183" spans="1:15" s="1577" customFormat="1">
      <c r="A183" s="1732"/>
      <c r="B183" s="1994"/>
      <c r="C183" s="1940"/>
      <c r="D183" s="1733"/>
      <c r="E183" s="1995"/>
      <c r="F183" s="1980"/>
      <c r="I183" s="1981"/>
      <c r="J183" s="1982"/>
      <c r="K183" s="1982"/>
    </row>
    <row r="184" spans="1:15" s="56" customFormat="1" ht="23.25">
      <c r="A184" s="2789" t="s">
        <v>16</v>
      </c>
      <c r="B184" s="2789"/>
      <c r="C184" s="2789"/>
      <c r="D184" s="2789"/>
      <c r="E184" s="2789"/>
      <c r="F184" s="571"/>
      <c r="G184" s="1957"/>
      <c r="H184" s="573"/>
      <c r="I184" s="1958"/>
      <c r="J184" s="1959"/>
      <c r="K184" s="1959"/>
      <c r="L184" s="574"/>
      <c r="M184" s="574"/>
      <c r="N184" s="574"/>
      <c r="O184" s="574"/>
    </row>
    <row r="185" spans="1:15" s="56" customFormat="1" ht="18">
      <c r="A185" s="2788" t="s">
        <v>17</v>
      </c>
      <c r="B185" s="2788"/>
      <c r="C185" s="2788"/>
      <c r="D185" s="2788"/>
      <c r="E185" s="2788"/>
      <c r="F185" s="571"/>
      <c r="G185" s="1957"/>
      <c r="H185" s="573"/>
      <c r="I185" s="1958"/>
      <c r="J185" s="1959"/>
      <c r="K185" s="1959"/>
      <c r="L185" s="574"/>
      <c r="M185" s="574"/>
      <c r="N185" s="574"/>
      <c r="O185" s="574"/>
    </row>
    <row r="186" spans="1:15" s="1577" customFormat="1">
      <c r="A186" s="164" t="s">
        <v>8614</v>
      </c>
      <c r="B186" s="1575">
        <v>571</v>
      </c>
      <c r="C186" s="1977" t="s">
        <v>18</v>
      </c>
      <c r="D186" s="1978" t="s">
        <v>19</v>
      </c>
      <c r="E186" s="1979" t="e">
        <f>K186*#REF!</f>
        <v>#REF!</v>
      </c>
      <c r="F186" s="1980" t="e">
        <f>I186*#REF!</f>
        <v>#REF!</v>
      </c>
      <c r="I186" s="1981"/>
      <c r="J186" s="1982">
        <v>3800</v>
      </c>
      <c r="K186" s="1982">
        <v>3400</v>
      </c>
    </row>
    <row r="187" spans="1:15" s="1577" customFormat="1">
      <c r="A187" s="171" t="s">
        <v>8614</v>
      </c>
      <c r="B187" s="1983">
        <v>572</v>
      </c>
      <c r="C187" s="1984" t="s">
        <v>20</v>
      </c>
      <c r="D187" s="1985" t="s">
        <v>19</v>
      </c>
      <c r="E187" s="1986" t="e">
        <f>K187*#REF!</f>
        <v>#REF!</v>
      </c>
      <c r="F187" s="1980" t="e">
        <f>I187*#REF!</f>
        <v>#REF!</v>
      </c>
      <c r="I187" s="1981"/>
      <c r="J187" s="1982">
        <v>3800</v>
      </c>
      <c r="K187" s="1982">
        <v>3400</v>
      </c>
    </row>
    <row r="188" spans="1:15" s="1577" customFormat="1">
      <c r="A188" s="171" t="s">
        <v>8614</v>
      </c>
      <c r="B188" s="1983">
        <v>573</v>
      </c>
      <c r="C188" s="1984" t="s">
        <v>21</v>
      </c>
      <c r="D188" s="1985" t="s">
        <v>19</v>
      </c>
      <c r="E188" s="1986" t="e">
        <f>K188*#REF!</f>
        <v>#REF!</v>
      </c>
      <c r="F188" s="1980" t="e">
        <f>I188*#REF!</f>
        <v>#REF!</v>
      </c>
      <c r="I188" s="1981"/>
      <c r="J188" s="1982">
        <v>3800</v>
      </c>
      <c r="K188" s="1982">
        <v>3400</v>
      </c>
    </row>
    <row r="189" spans="1:15" s="1577" customFormat="1">
      <c r="A189" s="167" t="s">
        <v>8614</v>
      </c>
      <c r="B189" s="1987" t="s">
        <v>22</v>
      </c>
      <c r="C189" s="1988" t="s">
        <v>23</v>
      </c>
      <c r="D189" s="1989" t="s">
        <v>24</v>
      </c>
      <c r="E189" s="1990" t="e">
        <f>K189*#REF!</f>
        <v>#REF!</v>
      </c>
      <c r="F189" s="1980" t="e">
        <f>I189*#REF!</f>
        <v>#REF!</v>
      </c>
      <c r="I189" s="1981"/>
      <c r="J189" s="1982">
        <v>1300</v>
      </c>
      <c r="K189" s="1982">
        <v>1100</v>
      </c>
    </row>
    <row r="190" spans="1:15" s="1577" customFormat="1">
      <c r="A190" s="164" t="s">
        <v>8614</v>
      </c>
      <c r="B190" s="1575">
        <v>576</v>
      </c>
      <c r="C190" s="1977" t="s">
        <v>25</v>
      </c>
      <c r="D190" s="1978" t="s">
        <v>19</v>
      </c>
      <c r="E190" s="1979" t="e">
        <f>K190*#REF!</f>
        <v>#REF!</v>
      </c>
      <c r="F190" s="1980" t="e">
        <f>I190*#REF!</f>
        <v>#REF!</v>
      </c>
      <c r="I190" s="1981"/>
      <c r="J190" s="1982">
        <v>4700</v>
      </c>
      <c r="K190" s="1982">
        <v>4200</v>
      </c>
    </row>
    <row r="191" spans="1:15" s="1577" customFormat="1">
      <c r="A191" s="171" t="s">
        <v>8614</v>
      </c>
      <c r="B191" s="1983">
        <v>577</v>
      </c>
      <c r="C191" s="1984" t="s">
        <v>26</v>
      </c>
      <c r="D191" s="1985" t="s">
        <v>19</v>
      </c>
      <c r="E191" s="1986" t="e">
        <f>K191*#REF!</f>
        <v>#REF!</v>
      </c>
      <c r="F191" s="1980" t="e">
        <f>I191*#REF!</f>
        <v>#REF!</v>
      </c>
      <c r="I191" s="1981"/>
      <c r="J191" s="1982">
        <v>4700</v>
      </c>
      <c r="K191" s="1982">
        <v>4200</v>
      </c>
    </row>
    <row r="192" spans="1:15" s="1577" customFormat="1">
      <c r="A192" s="171" t="s">
        <v>8614</v>
      </c>
      <c r="B192" s="1983">
        <v>578</v>
      </c>
      <c r="C192" s="1984" t="s">
        <v>27</v>
      </c>
      <c r="D192" s="1985" t="s">
        <v>19</v>
      </c>
      <c r="E192" s="1986" t="e">
        <f>K192*#REF!</f>
        <v>#REF!</v>
      </c>
      <c r="F192" s="1980" t="e">
        <f>I192*#REF!</f>
        <v>#REF!</v>
      </c>
      <c r="I192" s="1981"/>
      <c r="J192" s="1982">
        <v>4700</v>
      </c>
      <c r="K192" s="1982">
        <v>4200</v>
      </c>
    </row>
    <row r="193" spans="1:15" s="1577" customFormat="1">
      <c r="A193" s="171" t="s">
        <v>8614</v>
      </c>
      <c r="B193" s="1983" t="s">
        <v>28</v>
      </c>
      <c r="C193" s="1984" t="s">
        <v>29</v>
      </c>
      <c r="D193" s="1985" t="s">
        <v>24</v>
      </c>
      <c r="E193" s="1986" t="e">
        <f>K193*#REF!</f>
        <v>#REF!</v>
      </c>
      <c r="F193" s="1980" t="e">
        <f>I193*#REF!</f>
        <v>#REF!</v>
      </c>
      <c r="I193" s="1981"/>
      <c r="J193" s="1982">
        <v>1800</v>
      </c>
      <c r="K193" s="1982">
        <v>1600</v>
      </c>
    </row>
    <row r="194" spans="1:15" s="1577" customFormat="1">
      <c r="A194" s="171" t="s">
        <v>8614</v>
      </c>
      <c r="B194" s="1983">
        <v>574</v>
      </c>
      <c r="C194" s="1984" t="s">
        <v>30</v>
      </c>
      <c r="D194" s="1985" t="s">
        <v>19</v>
      </c>
      <c r="E194" s="1986" t="e">
        <f>K194*#REF!</f>
        <v>#REF!</v>
      </c>
      <c r="F194" s="1980" t="e">
        <f>I194*#REF!</f>
        <v>#REF!</v>
      </c>
      <c r="I194" s="1981"/>
      <c r="J194" s="1982">
        <v>6000</v>
      </c>
      <c r="K194" s="1982">
        <v>5400</v>
      </c>
    </row>
    <row r="195" spans="1:15" s="1577" customFormat="1">
      <c r="A195" s="167" t="s">
        <v>8614</v>
      </c>
      <c r="B195" s="1987" t="s">
        <v>31</v>
      </c>
      <c r="C195" s="1988" t="s">
        <v>32</v>
      </c>
      <c r="D195" s="1989" t="s">
        <v>33</v>
      </c>
      <c r="E195" s="1990" t="e">
        <f>K195*#REF!</f>
        <v>#REF!</v>
      </c>
      <c r="F195" s="1980" t="e">
        <f>I195*#REF!</f>
        <v>#REF!</v>
      </c>
      <c r="I195" s="1981"/>
      <c r="J195" s="1982">
        <v>1500</v>
      </c>
      <c r="K195" s="1982">
        <v>1300</v>
      </c>
    </row>
    <row r="196" spans="1:15" s="1577" customFormat="1">
      <c r="A196" s="164" t="s">
        <v>8614</v>
      </c>
      <c r="B196" s="1575">
        <v>511</v>
      </c>
      <c r="C196" s="1977" t="s">
        <v>34</v>
      </c>
      <c r="D196" s="1978" t="s">
        <v>19</v>
      </c>
      <c r="E196" s="1979" t="e">
        <f>K196*#REF!</f>
        <v>#REF!</v>
      </c>
      <c r="F196" s="1980" t="e">
        <f>I196*#REF!</f>
        <v>#REF!</v>
      </c>
      <c r="I196" s="1981"/>
      <c r="J196" s="1982">
        <v>5100</v>
      </c>
      <c r="K196" s="1982">
        <v>4500</v>
      </c>
    </row>
    <row r="197" spans="1:15" s="1577" customFormat="1">
      <c r="A197" s="171" t="s">
        <v>8614</v>
      </c>
      <c r="B197" s="1983">
        <v>512</v>
      </c>
      <c r="C197" s="1984" t="s">
        <v>35</v>
      </c>
      <c r="D197" s="1985" t="s">
        <v>19</v>
      </c>
      <c r="E197" s="1986" t="e">
        <f>K197*#REF!</f>
        <v>#REF!</v>
      </c>
      <c r="F197" s="1980" t="e">
        <f>I197*#REF!</f>
        <v>#REF!</v>
      </c>
      <c r="I197" s="1981"/>
      <c r="J197" s="1982">
        <v>5100</v>
      </c>
      <c r="K197" s="1982">
        <v>4500</v>
      </c>
    </row>
    <row r="198" spans="1:15" s="1577" customFormat="1">
      <c r="A198" s="171" t="s">
        <v>8614</v>
      </c>
      <c r="B198" s="1983">
        <v>513</v>
      </c>
      <c r="C198" s="1984" t="s">
        <v>36</v>
      </c>
      <c r="D198" s="1985" t="s">
        <v>19</v>
      </c>
      <c r="E198" s="1986" t="e">
        <f>K198*#REF!</f>
        <v>#REF!</v>
      </c>
      <c r="F198" s="1980" t="e">
        <f>I198*#REF!</f>
        <v>#REF!</v>
      </c>
      <c r="I198" s="1981"/>
      <c r="J198" s="1982">
        <v>5100</v>
      </c>
      <c r="K198" s="1982">
        <v>4500</v>
      </c>
    </row>
    <row r="199" spans="1:15" s="1577" customFormat="1">
      <c r="A199" s="167" t="s">
        <v>8614</v>
      </c>
      <c r="B199" s="1987" t="s">
        <v>37</v>
      </c>
      <c r="C199" s="1988" t="s">
        <v>38</v>
      </c>
      <c r="D199" s="1989" t="s">
        <v>24</v>
      </c>
      <c r="E199" s="1990" t="e">
        <f>K199*#REF!</f>
        <v>#REF!</v>
      </c>
      <c r="F199" s="1980" t="e">
        <f>I199*#REF!</f>
        <v>#REF!</v>
      </c>
      <c r="I199" s="1981"/>
      <c r="J199" s="1982">
        <v>1900</v>
      </c>
      <c r="K199" s="1982">
        <v>1700</v>
      </c>
    </row>
    <row r="200" spans="1:15" s="1577" customFormat="1">
      <c r="A200" s="183" t="s">
        <v>8614</v>
      </c>
      <c r="B200" s="199">
        <v>587</v>
      </c>
      <c r="C200" s="1576" t="s">
        <v>39</v>
      </c>
      <c r="D200" s="281"/>
      <c r="E200" s="1991" t="e">
        <f>K200*#REF!</f>
        <v>#REF!</v>
      </c>
      <c r="F200" s="1980" t="e">
        <f>I200*#REF!</f>
        <v>#REF!</v>
      </c>
      <c r="I200" s="1981"/>
      <c r="J200" s="1982">
        <v>20</v>
      </c>
      <c r="K200" s="1982">
        <v>20</v>
      </c>
    </row>
    <row r="201" spans="1:15" s="1577" customFormat="1">
      <c r="A201" s="1732"/>
      <c r="B201" s="1994"/>
      <c r="C201" s="1940"/>
      <c r="D201" s="1733"/>
      <c r="E201" s="1995"/>
      <c r="F201" s="1980"/>
      <c r="I201" s="1981"/>
      <c r="J201" s="1982"/>
      <c r="K201" s="1982"/>
    </row>
    <row r="202" spans="1:15" s="157" customFormat="1" ht="23.25">
      <c r="A202" s="2789" t="s">
        <v>40</v>
      </c>
      <c r="B202" s="2789"/>
      <c r="C202" s="2789"/>
      <c r="D202" s="2789"/>
      <c r="E202" s="2789" t="e">
        <f>#REF!</f>
        <v>#REF!</v>
      </c>
      <c r="F202" s="1962"/>
      <c r="G202" s="1976"/>
      <c r="H202" s="244"/>
      <c r="I202" s="1964"/>
      <c r="J202" s="1965"/>
      <c r="K202" s="1965"/>
      <c r="L202" s="185"/>
      <c r="M202" s="185"/>
      <c r="N202" s="185"/>
      <c r="O202" s="185"/>
    </row>
    <row r="203" spans="1:15" s="157" customFormat="1" ht="18">
      <c r="A203" s="2788" t="s">
        <v>41</v>
      </c>
      <c r="B203" s="2788"/>
      <c r="C203" s="2788"/>
      <c r="D203" s="2788"/>
      <c r="E203" s="2788"/>
      <c r="F203" s="1962"/>
      <c r="G203" s="1976"/>
      <c r="H203" s="244"/>
      <c r="I203" s="1964"/>
      <c r="J203" s="1965"/>
      <c r="K203" s="1965"/>
      <c r="L203" s="185"/>
      <c r="M203" s="185"/>
      <c r="N203" s="185"/>
      <c r="O203" s="185"/>
    </row>
    <row r="204" spans="1:15" s="157" customFormat="1">
      <c r="A204" s="183" t="s">
        <v>8614</v>
      </c>
      <c r="B204" s="1970">
        <v>305</v>
      </c>
      <c r="C204" s="1971" t="s">
        <v>42</v>
      </c>
      <c r="D204" s="206" t="s">
        <v>43</v>
      </c>
      <c r="E204" s="1991" t="e">
        <f>K204*#REF!</f>
        <v>#REF!</v>
      </c>
      <c r="F204" s="1962" t="e">
        <f>I204*#REF!</f>
        <v>#REF!</v>
      </c>
      <c r="G204" s="1972"/>
      <c r="H204" s="244"/>
      <c r="I204" s="1964"/>
      <c r="J204" s="1965">
        <v>10200</v>
      </c>
      <c r="K204" s="1965">
        <v>8200</v>
      </c>
      <c r="L204" s="185"/>
      <c r="M204" s="185"/>
      <c r="N204" s="185"/>
      <c r="O204" s="185"/>
    </row>
    <row r="205" spans="1:15" s="1577" customFormat="1">
      <c r="A205" s="164" t="s">
        <v>8614</v>
      </c>
      <c r="B205" s="1575">
        <v>383</v>
      </c>
      <c r="C205" s="1977" t="s">
        <v>44</v>
      </c>
      <c r="D205" s="1978" t="s">
        <v>2826</v>
      </c>
      <c r="E205" s="1979" t="e">
        <f>K205*#REF!</f>
        <v>#REF!</v>
      </c>
      <c r="F205" s="1980" t="e">
        <f>I205*#REF!</f>
        <v>#REF!</v>
      </c>
      <c r="I205" s="1981"/>
      <c r="J205" s="1982">
        <v>9900</v>
      </c>
      <c r="K205" s="1982">
        <v>7900</v>
      </c>
    </row>
    <row r="206" spans="1:15" s="1577" customFormat="1">
      <c r="A206" s="167" t="s">
        <v>8614</v>
      </c>
      <c r="B206" s="1987">
        <v>384</v>
      </c>
      <c r="C206" s="1988" t="s">
        <v>45</v>
      </c>
      <c r="D206" s="1989" t="s">
        <v>2826</v>
      </c>
      <c r="E206" s="1990" t="e">
        <f>K206*#REF!</f>
        <v>#REF!</v>
      </c>
      <c r="F206" s="1980" t="e">
        <f>I206*#REF!</f>
        <v>#REF!</v>
      </c>
      <c r="I206" s="1981"/>
      <c r="J206" s="1982">
        <v>9900</v>
      </c>
      <c r="K206" s="1982">
        <v>7900</v>
      </c>
    </row>
    <row r="207" spans="1:15" s="157" customFormat="1">
      <c r="A207" s="183" t="s">
        <v>8614</v>
      </c>
      <c r="B207" s="1970">
        <v>535</v>
      </c>
      <c r="C207" s="1971" t="s">
        <v>46</v>
      </c>
      <c r="D207" s="206" t="s">
        <v>47</v>
      </c>
      <c r="E207" s="1991" t="e">
        <f>K207*#REF!</f>
        <v>#REF!</v>
      </c>
      <c r="F207" s="1962" t="e">
        <f>I207*#REF!</f>
        <v>#REF!</v>
      </c>
      <c r="G207" s="1972">
        <v>307</v>
      </c>
      <c r="H207" s="244"/>
      <c r="I207" s="1964"/>
      <c r="J207" s="1965">
        <v>8800</v>
      </c>
      <c r="K207" s="1965">
        <v>7000</v>
      </c>
      <c r="L207" s="185"/>
      <c r="M207" s="185"/>
      <c r="N207" s="185"/>
      <c r="O207" s="185"/>
    </row>
    <row r="208" spans="1:15" s="1577" customFormat="1">
      <c r="A208" s="164" t="s">
        <v>8614</v>
      </c>
      <c r="B208" s="1575">
        <v>400</v>
      </c>
      <c r="C208" s="1977" t="s">
        <v>48</v>
      </c>
      <c r="D208" s="1978" t="s">
        <v>49</v>
      </c>
      <c r="E208" s="1979" t="e">
        <f>K208*#REF!</f>
        <v>#REF!</v>
      </c>
      <c r="F208" s="1980" t="e">
        <f>I208*#REF!</f>
        <v>#REF!</v>
      </c>
      <c r="I208" s="1981"/>
      <c r="J208" s="1982">
        <v>10200</v>
      </c>
      <c r="K208" s="1982">
        <v>9500</v>
      </c>
    </row>
    <row r="209" spans="1:15" s="1577" customFormat="1">
      <c r="A209" s="167" t="s">
        <v>8614</v>
      </c>
      <c r="B209" s="1987">
        <v>405</v>
      </c>
      <c r="C209" s="1988" t="s">
        <v>50</v>
      </c>
      <c r="D209" s="1989" t="s">
        <v>49</v>
      </c>
      <c r="E209" s="1990" t="e">
        <f>K209*#REF!</f>
        <v>#REF!</v>
      </c>
      <c r="F209" s="1980" t="e">
        <f>I209*#REF!</f>
        <v>#REF!</v>
      </c>
      <c r="I209" s="1981"/>
      <c r="J209" s="1982">
        <v>10200</v>
      </c>
      <c r="K209" s="1982">
        <v>9500</v>
      </c>
    </row>
    <row r="210" spans="1:15" s="1577" customFormat="1">
      <c r="A210" s="164" t="s">
        <v>8614</v>
      </c>
      <c r="B210" s="1575">
        <v>527</v>
      </c>
      <c r="C210" s="1977" t="s">
        <v>51</v>
      </c>
      <c r="D210" s="1978" t="s">
        <v>1253</v>
      </c>
      <c r="E210" s="1979" t="e">
        <f>K210*#REF!</f>
        <v>#REF!</v>
      </c>
      <c r="F210" s="1980" t="e">
        <f>I210*#REF!</f>
        <v>#REF!</v>
      </c>
      <c r="I210" s="1981"/>
      <c r="J210" s="1982">
        <v>10200</v>
      </c>
      <c r="K210" s="1982">
        <v>8200</v>
      </c>
    </row>
    <row r="211" spans="1:15" s="1577" customFormat="1">
      <c r="A211" s="171" t="s">
        <v>8614</v>
      </c>
      <c r="B211" s="1983">
        <v>528</v>
      </c>
      <c r="C211" s="1984" t="s">
        <v>52</v>
      </c>
      <c r="D211" s="1985" t="s">
        <v>1253</v>
      </c>
      <c r="E211" s="1986" t="e">
        <f>K211*#REF!</f>
        <v>#REF!</v>
      </c>
      <c r="F211" s="1980" t="e">
        <f>I211*#REF!</f>
        <v>#REF!</v>
      </c>
      <c r="I211" s="1981"/>
      <c r="J211" s="1982">
        <v>10200</v>
      </c>
      <c r="K211" s="1982">
        <v>8200</v>
      </c>
    </row>
    <row r="212" spans="1:15" s="1577" customFormat="1">
      <c r="A212" s="167" t="s">
        <v>8614</v>
      </c>
      <c r="B212" s="1987">
        <v>529</v>
      </c>
      <c r="C212" s="1988" t="s">
        <v>3361</v>
      </c>
      <c r="D212" s="1989" t="s">
        <v>1253</v>
      </c>
      <c r="E212" s="1990" t="e">
        <f>K212*#REF!</f>
        <v>#REF!</v>
      </c>
      <c r="F212" s="1980" t="e">
        <f>I212*#REF!</f>
        <v>#REF!</v>
      </c>
      <c r="I212" s="1981"/>
      <c r="J212" s="1982">
        <v>10200</v>
      </c>
      <c r="K212" s="1982">
        <v>8200</v>
      </c>
    </row>
    <row r="213" spans="1:15" s="1577" customFormat="1">
      <c r="A213" s="1732"/>
      <c r="B213" s="1994"/>
      <c r="C213" s="1940"/>
      <c r="D213" s="1733"/>
      <c r="E213" s="1995"/>
      <c r="F213" s="1980"/>
      <c r="I213" s="1981"/>
      <c r="J213" s="1982"/>
      <c r="K213" s="1982"/>
    </row>
    <row r="214" spans="1:15" s="1577" customFormat="1">
      <c r="A214" s="1732"/>
      <c r="B214" s="1994"/>
      <c r="C214" s="1940"/>
      <c r="D214" s="1733"/>
      <c r="E214" s="1995"/>
      <c r="F214" s="1980"/>
      <c r="I214" s="1981"/>
      <c r="J214" s="1982"/>
      <c r="K214" s="1982"/>
    </row>
    <row r="215" spans="1:15" s="1577" customFormat="1">
      <c r="A215" s="1732"/>
      <c r="B215" s="1994"/>
      <c r="C215" s="1940"/>
      <c r="D215" s="1733"/>
      <c r="E215" s="1995"/>
      <c r="F215" s="1980"/>
      <c r="I215" s="1981"/>
      <c r="J215" s="1982"/>
      <c r="K215" s="1982"/>
    </row>
    <row r="216" spans="1:15" s="56" customFormat="1" ht="23.25">
      <c r="A216" s="2789" t="s">
        <v>3362</v>
      </c>
      <c r="B216" s="2789"/>
      <c r="C216" s="2789"/>
      <c r="D216" s="2789"/>
      <c r="E216" s="2789"/>
      <c r="F216" s="571"/>
      <c r="G216" s="1957"/>
      <c r="H216" s="573"/>
      <c r="I216" s="1958"/>
      <c r="J216" s="1959"/>
      <c r="K216" s="1959"/>
      <c r="L216" s="574"/>
      <c r="M216" s="574"/>
      <c r="N216" s="574"/>
      <c r="O216" s="574"/>
    </row>
    <row r="217" spans="1:15" s="56" customFormat="1" ht="18">
      <c r="A217" s="2788" t="s">
        <v>3363</v>
      </c>
      <c r="B217" s="2788"/>
      <c r="C217" s="2788"/>
      <c r="D217" s="2788"/>
      <c r="E217" s="2788"/>
      <c r="F217" s="571"/>
      <c r="G217" s="1957"/>
      <c r="H217" s="573"/>
      <c r="I217" s="1958"/>
      <c r="J217" s="1959"/>
      <c r="K217" s="1959"/>
      <c r="L217" s="574"/>
      <c r="M217" s="574"/>
      <c r="N217" s="574"/>
      <c r="O217" s="574"/>
    </row>
    <row r="218" spans="1:15" s="157" customFormat="1">
      <c r="A218" s="164" t="s">
        <v>8614</v>
      </c>
      <c r="B218" s="1960" t="s">
        <v>3364</v>
      </c>
      <c r="C218" s="1961" t="s">
        <v>3365</v>
      </c>
      <c r="D218" s="238" t="s">
        <v>1253</v>
      </c>
      <c r="E218" s="191" t="e">
        <f>K218*#REF!</f>
        <v>#REF!</v>
      </c>
      <c r="F218" s="1962" t="e">
        <f>I218*#REF!</f>
        <v>#REF!</v>
      </c>
      <c r="G218" s="1972">
        <v>248</v>
      </c>
      <c r="H218" s="244"/>
      <c r="I218" s="1964"/>
      <c r="J218" s="1965">
        <v>4700</v>
      </c>
      <c r="K218" s="1965">
        <v>4700</v>
      </c>
      <c r="L218" s="185"/>
      <c r="M218" s="185"/>
      <c r="N218" s="185"/>
      <c r="O218" s="185"/>
    </row>
    <row r="219" spans="1:15" s="157" customFormat="1">
      <c r="A219" s="171" t="s">
        <v>8614</v>
      </c>
      <c r="B219" s="1966" t="s">
        <v>3366</v>
      </c>
      <c r="C219" s="1967" t="s">
        <v>3367</v>
      </c>
      <c r="D219" s="242" t="s">
        <v>1253</v>
      </c>
      <c r="E219" s="192" t="e">
        <f>K219*#REF!</f>
        <v>#REF!</v>
      </c>
      <c r="F219" s="1962" t="e">
        <f>I219*#REF!</f>
        <v>#REF!</v>
      </c>
      <c r="G219" s="1972">
        <v>248</v>
      </c>
      <c r="H219" s="244"/>
      <c r="I219" s="1964"/>
      <c r="J219" s="1965">
        <v>4700</v>
      </c>
      <c r="K219" s="1965">
        <v>4700</v>
      </c>
      <c r="L219" s="185"/>
      <c r="M219" s="185"/>
      <c r="N219" s="185"/>
      <c r="O219" s="185"/>
    </row>
    <row r="220" spans="1:15" s="157" customFormat="1">
      <c r="A220" s="167" t="s">
        <v>8614</v>
      </c>
      <c r="B220" s="1968" t="s">
        <v>3368</v>
      </c>
      <c r="C220" s="1969" t="s">
        <v>3369</v>
      </c>
      <c r="D220" s="246" t="s">
        <v>1253</v>
      </c>
      <c r="E220" s="187" t="e">
        <f>K220*#REF!</f>
        <v>#REF!</v>
      </c>
      <c r="F220" s="1962" t="e">
        <f>I220*#REF!</f>
        <v>#REF!</v>
      </c>
      <c r="G220" s="1972">
        <v>248</v>
      </c>
      <c r="H220" s="244"/>
      <c r="I220" s="1964"/>
      <c r="J220" s="1965">
        <v>4700</v>
      </c>
      <c r="K220" s="1965">
        <v>4700</v>
      </c>
      <c r="L220" s="185"/>
      <c r="M220" s="185"/>
      <c r="N220" s="185"/>
      <c r="O220" s="185"/>
    </row>
    <row r="221" spans="1:15" s="56" customFormat="1" ht="15" customHeight="1">
      <c r="A221" s="164" t="s">
        <v>8614</v>
      </c>
      <c r="B221" s="106">
        <v>538</v>
      </c>
      <c r="C221" s="1992" t="s">
        <v>3370</v>
      </c>
      <c r="D221" s="120" t="s">
        <v>1253</v>
      </c>
      <c r="E221" s="107" t="e">
        <f>K221*#REF!</f>
        <v>#REF!</v>
      </c>
      <c r="F221" s="571" t="e">
        <f>I221*#REF!</f>
        <v>#REF!</v>
      </c>
      <c r="G221" s="1957"/>
      <c r="H221" s="573"/>
      <c r="I221" s="1958"/>
      <c r="J221" s="1959">
        <v>4900</v>
      </c>
      <c r="K221" s="1959">
        <v>4500</v>
      </c>
      <c r="L221" s="574"/>
      <c r="M221" s="574"/>
      <c r="N221" s="574"/>
      <c r="O221" s="574"/>
    </row>
    <row r="222" spans="1:15" s="56" customFormat="1">
      <c r="A222" s="167" t="s">
        <v>8614</v>
      </c>
      <c r="B222" s="101">
        <v>539</v>
      </c>
      <c r="C222" s="186" t="s">
        <v>3371</v>
      </c>
      <c r="D222" s="576" t="s">
        <v>1253</v>
      </c>
      <c r="E222" s="102" t="e">
        <f>K222*#REF!</f>
        <v>#REF!</v>
      </c>
      <c r="F222" s="571" t="e">
        <f>I222*#REF!</f>
        <v>#REF!</v>
      </c>
      <c r="G222" s="1957"/>
      <c r="H222" s="573"/>
      <c r="I222" s="1958"/>
      <c r="J222" s="1959">
        <v>4900</v>
      </c>
      <c r="K222" s="1959">
        <v>4500</v>
      </c>
      <c r="L222" s="574"/>
      <c r="M222" s="574"/>
      <c r="N222" s="574"/>
      <c r="O222" s="574"/>
    </row>
    <row r="223" spans="1:15" s="1577" customFormat="1">
      <c r="A223" s="1732"/>
      <c r="B223" s="1994"/>
      <c r="C223" s="1940"/>
      <c r="D223" s="1733"/>
      <c r="E223" s="1995"/>
      <c r="F223" s="1980"/>
      <c r="I223" s="1981"/>
      <c r="J223" s="1982"/>
      <c r="K223" s="1982"/>
    </row>
    <row r="224" spans="1:15" s="157" customFormat="1" ht="23.25">
      <c r="A224" s="2789" t="s">
        <v>3372</v>
      </c>
      <c r="B224" s="2789"/>
      <c r="C224" s="2789"/>
      <c r="D224" s="2789"/>
      <c r="E224" s="2789" t="e">
        <f>#REF!</f>
        <v>#REF!</v>
      </c>
      <c r="F224" s="1962"/>
      <c r="G224" s="1972"/>
      <c r="H224" s="244"/>
      <c r="I224" s="1964"/>
      <c r="J224" s="1965"/>
      <c r="K224" s="1965"/>
      <c r="L224" s="185"/>
      <c r="M224" s="185"/>
      <c r="N224" s="185"/>
      <c r="O224" s="185"/>
    </row>
    <row r="225" spans="1:15" s="157" customFormat="1" ht="18">
      <c r="A225" s="2788" t="s">
        <v>3373</v>
      </c>
      <c r="B225" s="2788"/>
      <c r="C225" s="2788"/>
      <c r="D225" s="2788"/>
      <c r="E225" s="2788"/>
      <c r="F225" s="1962"/>
      <c r="G225" s="1972"/>
      <c r="H225" s="244"/>
      <c r="I225" s="1964"/>
      <c r="J225" s="1965"/>
      <c r="K225" s="1965"/>
      <c r="L225" s="185"/>
      <c r="M225" s="185"/>
      <c r="N225" s="185"/>
      <c r="O225" s="185"/>
    </row>
    <row r="226" spans="1:15" s="56" customFormat="1">
      <c r="A226" s="164" t="s">
        <v>8614</v>
      </c>
      <c r="B226" s="106">
        <v>724</v>
      </c>
      <c r="C226" s="1992" t="s">
        <v>3374</v>
      </c>
      <c r="D226" s="120" t="s">
        <v>4335</v>
      </c>
      <c r="E226" s="107" t="e">
        <f>K226*#REF!</f>
        <v>#REF!</v>
      </c>
      <c r="F226" s="571" t="e">
        <f>I226*#REF!</f>
        <v>#REF!</v>
      </c>
      <c r="G226" s="1957"/>
      <c r="H226" s="573"/>
      <c r="I226" s="1958"/>
      <c r="J226" s="1959">
        <v>9900</v>
      </c>
      <c r="K226" s="1959">
        <v>9500</v>
      </c>
      <c r="L226" s="574"/>
      <c r="M226" s="574"/>
      <c r="N226" s="574"/>
      <c r="O226" s="574"/>
    </row>
    <row r="227" spans="1:15" s="56" customFormat="1">
      <c r="A227" s="171" t="s">
        <v>8614</v>
      </c>
      <c r="B227" s="98">
        <v>725</v>
      </c>
      <c r="C227" s="1993" t="s">
        <v>3375</v>
      </c>
      <c r="D227" s="96" t="s">
        <v>4325</v>
      </c>
      <c r="E227" s="99" t="e">
        <f>K227*#REF!</f>
        <v>#REF!</v>
      </c>
      <c r="F227" s="571" t="e">
        <f>I227*#REF!</f>
        <v>#REF!</v>
      </c>
      <c r="G227" s="1957"/>
      <c r="H227" s="573"/>
      <c r="I227" s="1958"/>
      <c r="J227" s="1959">
        <v>9900</v>
      </c>
      <c r="K227" s="1959">
        <v>9500</v>
      </c>
      <c r="L227" s="574"/>
      <c r="M227" s="574"/>
      <c r="N227" s="574"/>
      <c r="O227" s="574"/>
    </row>
    <row r="228" spans="1:15" s="56" customFormat="1">
      <c r="A228" s="171" t="s">
        <v>8614</v>
      </c>
      <c r="B228" s="98">
        <v>726</v>
      </c>
      <c r="C228" s="1993" t="s">
        <v>3376</v>
      </c>
      <c r="D228" s="96" t="s">
        <v>4325</v>
      </c>
      <c r="E228" s="99" t="e">
        <f>K228*#REF!</f>
        <v>#REF!</v>
      </c>
      <c r="F228" s="571" t="e">
        <f>I228*#REF!</f>
        <v>#REF!</v>
      </c>
      <c r="G228" s="1957"/>
      <c r="H228" s="573"/>
      <c r="I228" s="1958"/>
      <c r="J228" s="1959">
        <v>9900</v>
      </c>
      <c r="K228" s="1959">
        <v>9500</v>
      </c>
      <c r="L228" s="574"/>
      <c r="M228" s="574"/>
      <c r="N228" s="574"/>
      <c r="O228" s="574"/>
    </row>
    <row r="229" spans="1:15" s="56" customFormat="1">
      <c r="A229" s="167" t="s">
        <v>8614</v>
      </c>
      <c r="B229" s="101">
        <v>727</v>
      </c>
      <c r="C229" s="186" t="s">
        <v>3377</v>
      </c>
      <c r="D229" s="576" t="s">
        <v>4325</v>
      </c>
      <c r="E229" s="102" t="e">
        <f>K229*#REF!</f>
        <v>#REF!</v>
      </c>
      <c r="F229" s="571" t="e">
        <f>I229*#REF!</f>
        <v>#REF!</v>
      </c>
      <c r="G229" s="1957"/>
      <c r="H229" s="573"/>
      <c r="I229" s="1958"/>
      <c r="J229" s="1959">
        <v>9900</v>
      </c>
      <c r="K229" s="1959">
        <v>9500</v>
      </c>
      <c r="L229" s="574"/>
      <c r="M229" s="574"/>
      <c r="N229" s="574"/>
      <c r="O229" s="574"/>
    </row>
    <row r="230" spans="1:15" s="56" customFormat="1">
      <c r="A230" s="164" t="s">
        <v>8614</v>
      </c>
      <c r="B230" s="106">
        <v>450</v>
      </c>
      <c r="C230" s="1992" t="s">
        <v>3378</v>
      </c>
      <c r="D230" s="120" t="s">
        <v>4335</v>
      </c>
      <c r="E230" s="107" t="e">
        <f>K230*#REF!</f>
        <v>#REF!</v>
      </c>
      <c r="F230" s="571" t="e">
        <f>I230*#REF!</f>
        <v>#REF!</v>
      </c>
      <c r="G230" s="1957"/>
      <c r="H230" s="573"/>
      <c r="I230" s="1958"/>
      <c r="J230" s="1959">
        <v>7900</v>
      </c>
      <c r="K230" s="1959">
        <v>7500</v>
      </c>
      <c r="L230" s="574"/>
      <c r="M230" s="574"/>
      <c r="N230" s="574"/>
      <c r="O230" s="574"/>
    </row>
    <row r="231" spans="1:15" s="56" customFormat="1">
      <c r="A231" s="171" t="s">
        <v>8614</v>
      </c>
      <c r="B231" s="98">
        <v>451</v>
      </c>
      <c r="C231" s="1993" t="s">
        <v>3379</v>
      </c>
      <c r="D231" s="96" t="s">
        <v>4325</v>
      </c>
      <c r="E231" s="99" t="e">
        <f>K231*#REF!</f>
        <v>#REF!</v>
      </c>
      <c r="F231" s="571" t="e">
        <f>I231*#REF!</f>
        <v>#REF!</v>
      </c>
      <c r="G231" s="1957"/>
      <c r="H231" s="573"/>
      <c r="I231" s="1958"/>
      <c r="J231" s="1959">
        <v>7900</v>
      </c>
      <c r="K231" s="1959">
        <v>7500</v>
      </c>
      <c r="L231" s="574"/>
      <c r="M231" s="574"/>
      <c r="N231" s="574"/>
      <c r="O231" s="574"/>
    </row>
    <row r="232" spans="1:15" s="1577" customFormat="1">
      <c r="A232" s="171" t="s">
        <v>8614</v>
      </c>
      <c r="B232" s="1983">
        <v>452</v>
      </c>
      <c r="C232" s="1993" t="s">
        <v>3380</v>
      </c>
      <c r="D232" s="96" t="s">
        <v>4325</v>
      </c>
      <c r="E232" s="1986" t="e">
        <f>K232*#REF!</f>
        <v>#REF!</v>
      </c>
      <c r="F232" s="1980" t="e">
        <f>I232*#REF!</f>
        <v>#REF!</v>
      </c>
      <c r="I232" s="1981"/>
      <c r="J232" s="1959">
        <v>7900</v>
      </c>
      <c r="K232" s="1959">
        <v>7500</v>
      </c>
    </row>
    <row r="233" spans="1:15" s="1577" customFormat="1">
      <c r="A233" s="167" t="s">
        <v>8614</v>
      </c>
      <c r="B233" s="1987">
        <v>453</v>
      </c>
      <c r="C233" s="186" t="s">
        <v>3381</v>
      </c>
      <c r="D233" s="576" t="s">
        <v>4325</v>
      </c>
      <c r="E233" s="1990" t="e">
        <f>K233*#REF!</f>
        <v>#REF!</v>
      </c>
      <c r="F233" s="1980" t="e">
        <f>I233*#REF!</f>
        <v>#REF!</v>
      </c>
      <c r="I233" s="1981"/>
      <c r="J233" s="1959">
        <v>7900</v>
      </c>
      <c r="K233" s="1959">
        <v>7500</v>
      </c>
    </row>
    <row r="234" spans="1:15" s="1577" customFormat="1">
      <c r="A234" s="164" t="s">
        <v>8614</v>
      </c>
      <c r="B234" s="1575">
        <v>661</v>
      </c>
      <c r="C234" s="1992" t="s">
        <v>3382</v>
      </c>
      <c r="D234" s="1978" t="s">
        <v>2826</v>
      </c>
      <c r="E234" s="1979" t="e">
        <f>K234*#REF!</f>
        <v>#REF!</v>
      </c>
      <c r="F234" s="1980" t="e">
        <f>I234*#REF!</f>
        <v>#REF!</v>
      </c>
      <c r="I234" s="1981"/>
      <c r="J234" s="1982">
        <v>8800</v>
      </c>
      <c r="K234" s="1982">
        <v>7900</v>
      </c>
    </row>
    <row r="235" spans="1:15" s="1577" customFormat="1">
      <c r="A235" s="167" t="s">
        <v>8614</v>
      </c>
      <c r="B235" s="1987">
        <v>662</v>
      </c>
      <c r="C235" s="186" t="s">
        <v>3383</v>
      </c>
      <c r="D235" s="1989" t="s">
        <v>2826</v>
      </c>
      <c r="E235" s="1990" t="e">
        <f>K235*#REF!</f>
        <v>#REF!</v>
      </c>
      <c r="F235" s="1980" t="e">
        <f>I235*#REF!</f>
        <v>#REF!</v>
      </c>
      <c r="I235" s="1981"/>
      <c r="J235" s="1982">
        <v>8800</v>
      </c>
      <c r="K235" s="1982">
        <v>7900</v>
      </c>
    </row>
    <row r="236" spans="1:15" s="1577" customFormat="1">
      <c r="A236" s="164" t="s">
        <v>8614</v>
      </c>
      <c r="B236" s="1575">
        <v>663</v>
      </c>
      <c r="C236" s="1992" t="s">
        <v>3384</v>
      </c>
      <c r="D236" s="1978" t="s">
        <v>2826</v>
      </c>
      <c r="E236" s="1979" t="e">
        <f>K236*#REF!</f>
        <v>#REF!</v>
      </c>
      <c r="F236" s="1980" t="e">
        <f>I236*#REF!</f>
        <v>#REF!</v>
      </c>
      <c r="I236" s="1981"/>
      <c r="J236" s="1982">
        <v>8800</v>
      </c>
      <c r="K236" s="1982">
        <v>7900</v>
      </c>
    </row>
    <row r="237" spans="1:15" s="1577" customFormat="1">
      <c r="A237" s="167" t="s">
        <v>8614</v>
      </c>
      <c r="B237" s="1987">
        <v>664</v>
      </c>
      <c r="C237" s="186" t="s">
        <v>3385</v>
      </c>
      <c r="D237" s="1989" t="s">
        <v>2826</v>
      </c>
      <c r="E237" s="1990" t="e">
        <f>K237*#REF!</f>
        <v>#REF!</v>
      </c>
      <c r="F237" s="1980" t="e">
        <f>I237*#REF!</f>
        <v>#REF!</v>
      </c>
      <c r="I237" s="1981"/>
      <c r="J237" s="1982">
        <v>8800</v>
      </c>
      <c r="K237" s="1982">
        <v>7900</v>
      </c>
    </row>
    <row r="238" spans="1:15" s="1577" customFormat="1">
      <c r="A238" s="183" t="s">
        <v>8614</v>
      </c>
      <c r="B238" s="199">
        <v>456</v>
      </c>
      <c r="C238" s="197" t="s">
        <v>3386</v>
      </c>
      <c r="D238" s="281" t="s">
        <v>4377</v>
      </c>
      <c r="E238" s="1991" t="e">
        <f>K238*#REF!</f>
        <v>#REF!</v>
      </c>
      <c r="F238" s="1980" t="e">
        <f>I238*#REF!</f>
        <v>#REF!</v>
      </c>
      <c r="I238" s="1981"/>
      <c r="J238" s="1982">
        <v>8800</v>
      </c>
      <c r="K238" s="1982">
        <v>7000</v>
      </c>
    </row>
    <row r="239" spans="1:15" s="1577" customFormat="1">
      <c r="A239" s="1732"/>
      <c r="B239" s="1994"/>
      <c r="C239" s="1940"/>
      <c r="D239" s="1733"/>
      <c r="E239" s="1995"/>
      <c r="F239" s="1980"/>
      <c r="I239" s="1981"/>
      <c r="J239" s="1982"/>
      <c r="K239" s="1982"/>
    </row>
    <row r="240" spans="1:15" s="1577" customFormat="1" hidden="1">
      <c r="A240" s="1732"/>
      <c r="B240" s="1994"/>
      <c r="C240" s="1940"/>
      <c r="D240" s="1733"/>
      <c r="E240" s="1995"/>
      <c r="F240" s="1980"/>
      <c r="I240" s="1981"/>
      <c r="J240" s="1982"/>
      <c r="K240" s="1982"/>
    </row>
    <row r="241" spans="1:15" s="56" customFormat="1" ht="23.25">
      <c r="A241" s="2789" t="s">
        <v>3387</v>
      </c>
      <c r="B241" s="2789"/>
      <c r="C241" s="2789"/>
      <c r="D241" s="2789"/>
      <c r="E241" s="2789"/>
      <c r="F241" s="571"/>
      <c r="G241" s="1957"/>
      <c r="H241" s="573"/>
      <c r="I241" s="1958"/>
      <c r="J241" s="1959"/>
      <c r="K241" s="1959"/>
      <c r="L241" s="574"/>
      <c r="M241" s="574"/>
      <c r="N241" s="574"/>
      <c r="O241" s="574"/>
    </row>
    <row r="242" spans="1:15" s="56" customFormat="1" ht="18">
      <c r="A242" s="2788" t="s">
        <v>3388</v>
      </c>
      <c r="B242" s="2788"/>
      <c r="C242" s="2788"/>
      <c r="D242" s="2788"/>
      <c r="E242" s="2788"/>
      <c r="F242" s="571"/>
      <c r="G242" s="1957"/>
      <c r="H242" s="573"/>
      <c r="I242" s="1958"/>
      <c r="J242" s="1959"/>
      <c r="K242" s="1959"/>
      <c r="L242" s="574"/>
      <c r="M242" s="574"/>
      <c r="N242" s="574"/>
      <c r="O242" s="574"/>
    </row>
    <row r="243" spans="1:15">
      <c r="A243" s="183" t="s">
        <v>8614</v>
      </c>
      <c r="B243" s="199" t="s">
        <v>3389</v>
      </c>
      <c r="C243" s="1576" t="s">
        <v>3390</v>
      </c>
      <c r="D243" s="281" t="s">
        <v>49</v>
      </c>
      <c r="E243" s="1991" t="e">
        <f>K243*#REF!</f>
        <v>#REF!</v>
      </c>
      <c r="F243" s="1942" t="e">
        <f>I243*#REF!</f>
        <v>#REF!</v>
      </c>
      <c r="J243" s="1944">
        <v>8000</v>
      </c>
      <c r="K243" s="1944">
        <v>8000</v>
      </c>
    </row>
    <row r="244" spans="1:15" s="1577" customFormat="1">
      <c r="A244" s="164" t="s">
        <v>8614</v>
      </c>
      <c r="B244" s="1575">
        <v>454</v>
      </c>
      <c r="C244" s="1977" t="s">
        <v>3391</v>
      </c>
      <c r="D244" s="1978" t="s">
        <v>4358</v>
      </c>
      <c r="E244" s="1979" t="e">
        <f>K244*#REF!</f>
        <v>#REF!</v>
      </c>
      <c r="F244" s="1980" t="e">
        <f>I244*#REF!</f>
        <v>#REF!</v>
      </c>
      <c r="I244" s="1981"/>
      <c r="J244" s="1982">
        <v>7300</v>
      </c>
      <c r="K244" s="1982">
        <v>7300</v>
      </c>
    </row>
    <row r="245" spans="1:15" s="1577" customFormat="1">
      <c r="A245" s="167" t="s">
        <v>8614</v>
      </c>
      <c r="B245" s="1987">
        <v>455</v>
      </c>
      <c r="C245" s="1988" t="s">
        <v>3392</v>
      </c>
      <c r="D245" s="1989" t="s">
        <v>4358</v>
      </c>
      <c r="E245" s="1990" t="e">
        <f>K245*#REF!</f>
        <v>#REF!</v>
      </c>
      <c r="F245" s="1980" t="e">
        <f>I245*#REF!</f>
        <v>#REF!</v>
      </c>
      <c r="I245" s="1981"/>
      <c r="J245" s="1982">
        <v>7300</v>
      </c>
      <c r="K245" s="1982">
        <v>7300</v>
      </c>
    </row>
    <row r="246" spans="1:15">
      <c r="A246" s="183" t="s">
        <v>8614</v>
      </c>
      <c r="B246" s="199">
        <v>460</v>
      </c>
      <c r="C246" s="1576" t="s">
        <v>3393</v>
      </c>
      <c r="D246" s="281" t="s">
        <v>3394</v>
      </c>
      <c r="E246" s="1991" t="e">
        <f>K246*#REF!</f>
        <v>#REF!</v>
      </c>
      <c r="F246" s="1942" t="e">
        <f>I246*#REF!</f>
        <v>#REF!</v>
      </c>
      <c r="J246" s="1944">
        <v>8100</v>
      </c>
      <c r="K246" s="1944">
        <v>8100</v>
      </c>
    </row>
    <row r="247" spans="1:15" s="1577" customFormat="1">
      <c r="A247" s="164" t="s">
        <v>8614</v>
      </c>
      <c r="B247" s="1575">
        <v>461</v>
      </c>
      <c r="C247" s="1977" t="s">
        <v>3395</v>
      </c>
      <c r="D247" s="1978" t="s">
        <v>6305</v>
      </c>
      <c r="E247" s="1979" t="e">
        <f>K247*#REF!</f>
        <v>#REF!</v>
      </c>
      <c r="F247" s="1980" t="e">
        <f>I247*#REF!</f>
        <v>#REF!</v>
      </c>
      <c r="I247" s="1981"/>
      <c r="J247" s="1982">
        <v>7300</v>
      </c>
      <c r="K247" s="1982">
        <v>7300</v>
      </c>
    </row>
    <row r="248" spans="1:15" s="1577" customFormat="1">
      <c r="A248" s="171" t="s">
        <v>8614</v>
      </c>
      <c r="B248" s="1983">
        <v>462</v>
      </c>
      <c r="C248" s="1984" t="s">
        <v>3396</v>
      </c>
      <c r="D248" s="1985" t="s">
        <v>6305</v>
      </c>
      <c r="E248" s="1986" t="e">
        <f>K248*#REF!</f>
        <v>#REF!</v>
      </c>
      <c r="F248" s="1980" t="e">
        <f>I248*#REF!</f>
        <v>#REF!</v>
      </c>
      <c r="I248" s="1981"/>
      <c r="J248" s="1982">
        <v>7300</v>
      </c>
      <c r="K248" s="1982">
        <v>7300</v>
      </c>
    </row>
    <row r="249" spans="1:15" s="1577" customFormat="1">
      <c r="A249" s="167" t="s">
        <v>8614</v>
      </c>
      <c r="B249" s="1987">
        <v>463</v>
      </c>
      <c r="C249" s="1988" t="s">
        <v>3397</v>
      </c>
      <c r="D249" s="1989" t="s">
        <v>6305</v>
      </c>
      <c r="E249" s="1990" t="e">
        <f>K249*#REF!</f>
        <v>#REF!</v>
      </c>
      <c r="F249" s="1980" t="e">
        <f>I249*#REF!</f>
        <v>#REF!</v>
      </c>
      <c r="I249" s="1981"/>
      <c r="J249" s="1982">
        <v>7300</v>
      </c>
      <c r="K249" s="1982">
        <v>7300</v>
      </c>
    </row>
    <row r="250" spans="1:15" s="1577" customFormat="1">
      <c r="A250" s="164" t="s">
        <v>8614</v>
      </c>
      <c r="B250" s="1575">
        <v>466</v>
      </c>
      <c r="C250" s="1977" t="s">
        <v>3398</v>
      </c>
      <c r="D250" s="1978" t="s">
        <v>6305</v>
      </c>
      <c r="E250" s="1979" t="e">
        <f>K250*#REF!</f>
        <v>#REF!</v>
      </c>
      <c r="F250" s="1980" t="e">
        <f>I250*#REF!</f>
        <v>#REF!</v>
      </c>
      <c r="I250" s="1981"/>
      <c r="J250" s="1982">
        <v>7300</v>
      </c>
      <c r="K250" s="1982">
        <v>7300</v>
      </c>
    </row>
    <row r="251" spans="1:15" s="1577" customFormat="1">
      <c r="A251" s="167" t="s">
        <v>8614</v>
      </c>
      <c r="B251" s="1987">
        <v>467</v>
      </c>
      <c r="C251" s="1988" t="s">
        <v>3399</v>
      </c>
      <c r="D251" s="1989" t="s">
        <v>6305</v>
      </c>
      <c r="E251" s="1990" t="e">
        <f>K251*#REF!</f>
        <v>#REF!</v>
      </c>
      <c r="F251" s="1980" t="e">
        <f>I251*#REF!</f>
        <v>#REF!</v>
      </c>
      <c r="I251" s="1981"/>
      <c r="J251" s="1982">
        <v>7300</v>
      </c>
      <c r="K251" s="1982">
        <v>7300</v>
      </c>
    </row>
    <row r="252" spans="1:15" s="1577" customFormat="1">
      <c r="A252" s="164" t="s">
        <v>8614</v>
      </c>
      <c r="B252" s="1575">
        <v>409</v>
      </c>
      <c r="C252" s="1977" t="s">
        <v>3400</v>
      </c>
      <c r="D252" s="1978" t="s">
        <v>6305</v>
      </c>
      <c r="E252" s="1979" t="e">
        <f>K252*#REF!</f>
        <v>#REF!</v>
      </c>
      <c r="F252" s="1980" t="e">
        <f>I252*#REF!</f>
        <v>#REF!</v>
      </c>
      <c r="I252" s="1981"/>
      <c r="J252" s="1982">
        <v>7300</v>
      </c>
      <c r="K252" s="1982">
        <v>7300</v>
      </c>
    </row>
    <row r="253" spans="1:15" s="1577" customFormat="1">
      <c r="A253" s="167" t="s">
        <v>8614</v>
      </c>
      <c r="B253" s="1987">
        <v>419</v>
      </c>
      <c r="C253" s="1988" t="s">
        <v>3401</v>
      </c>
      <c r="D253" s="1989" t="s">
        <v>6305</v>
      </c>
      <c r="E253" s="1990" t="e">
        <f>K253*#REF!</f>
        <v>#REF!</v>
      </c>
      <c r="F253" s="1980" t="e">
        <f>I253*#REF!</f>
        <v>#REF!</v>
      </c>
      <c r="I253" s="1981"/>
      <c r="J253" s="1982">
        <v>7300</v>
      </c>
      <c r="K253" s="1982">
        <v>7300</v>
      </c>
    </row>
    <row r="254" spans="1:15" s="1577" customFormat="1">
      <c r="A254" s="164" t="s">
        <v>8614</v>
      </c>
      <c r="B254" s="1575">
        <v>423</v>
      </c>
      <c r="C254" s="1977" t="s">
        <v>3402</v>
      </c>
      <c r="D254" s="1978" t="s">
        <v>6305</v>
      </c>
      <c r="E254" s="1979" t="e">
        <f>K254*#REF!</f>
        <v>#REF!</v>
      </c>
      <c r="F254" s="1980" t="e">
        <f>I254*#REF!</f>
        <v>#REF!</v>
      </c>
      <c r="I254" s="1981"/>
      <c r="J254" s="1982">
        <v>7300</v>
      </c>
      <c r="K254" s="1982">
        <v>7300</v>
      </c>
    </row>
    <row r="255" spans="1:15" s="1577" customFormat="1">
      <c r="A255" s="167" t="s">
        <v>8614</v>
      </c>
      <c r="B255" s="1987">
        <v>424</v>
      </c>
      <c r="C255" s="1988" t="s">
        <v>3403</v>
      </c>
      <c r="D255" s="1989" t="s">
        <v>6305</v>
      </c>
      <c r="E255" s="1990" t="e">
        <f>K255*#REF!</f>
        <v>#REF!</v>
      </c>
      <c r="F255" s="1980" t="e">
        <f>I255*#REF!</f>
        <v>#REF!</v>
      </c>
      <c r="I255" s="1981"/>
      <c r="J255" s="1982">
        <v>7300</v>
      </c>
      <c r="K255" s="1982">
        <v>7300</v>
      </c>
    </row>
    <row r="256" spans="1:15" s="1577" customFormat="1">
      <c r="A256" s="164" t="s">
        <v>8614</v>
      </c>
      <c r="B256" s="1575">
        <v>438</v>
      </c>
      <c r="C256" s="1977" t="s">
        <v>3404</v>
      </c>
      <c r="D256" s="1978" t="s">
        <v>6305</v>
      </c>
      <c r="E256" s="1979" t="e">
        <f>K256*#REF!</f>
        <v>#REF!</v>
      </c>
      <c r="F256" s="1980" t="e">
        <f>I256*#REF!</f>
        <v>#REF!</v>
      </c>
      <c r="I256" s="1981"/>
      <c r="J256" s="1982">
        <v>7300</v>
      </c>
      <c r="K256" s="1982">
        <v>7300</v>
      </c>
    </row>
    <row r="257" spans="1:11" s="1577" customFormat="1">
      <c r="A257" s="167" t="s">
        <v>8614</v>
      </c>
      <c r="B257" s="1987">
        <v>439</v>
      </c>
      <c r="C257" s="1988" t="s">
        <v>3405</v>
      </c>
      <c r="D257" s="1989" t="s">
        <v>6305</v>
      </c>
      <c r="E257" s="1990" t="e">
        <f>K257*#REF!</f>
        <v>#REF!</v>
      </c>
      <c r="F257" s="1980" t="e">
        <f>I257*#REF!</f>
        <v>#REF!</v>
      </c>
      <c r="I257" s="1981"/>
      <c r="J257" s="1982">
        <v>7300</v>
      </c>
      <c r="K257" s="1982">
        <v>7300</v>
      </c>
    </row>
    <row r="258" spans="1:11" s="1577" customFormat="1">
      <c r="A258" s="164" t="s">
        <v>8614</v>
      </c>
      <c r="B258" s="1575">
        <v>441</v>
      </c>
      <c r="C258" s="1977" t="s">
        <v>3406</v>
      </c>
      <c r="D258" s="1978" t="s">
        <v>3394</v>
      </c>
      <c r="E258" s="1979" t="e">
        <f>K258*#REF!</f>
        <v>#REF!</v>
      </c>
      <c r="F258" s="1980" t="e">
        <f>I258*#REF!</f>
        <v>#REF!</v>
      </c>
      <c r="I258" s="1981"/>
      <c r="J258" s="1982">
        <v>19500</v>
      </c>
      <c r="K258" s="1982">
        <v>19500</v>
      </c>
    </row>
    <row r="259" spans="1:11" s="1577" customFormat="1">
      <c r="A259" s="171" t="s">
        <v>8614</v>
      </c>
      <c r="B259" s="1983">
        <v>442</v>
      </c>
      <c r="C259" s="1984" t="s">
        <v>3407</v>
      </c>
      <c r="D259" s="1985" t="s">
        <v>3394</v>
      </c>
      <c r="E259" s="1986" t="e">
        <f>K259*#REF!</f>
        <v>#REF!</v>
      </c>
      <c r="F259" s="1980" t="e">
        <f>I259*#REF!</f>
        <v>#REF!</v>
      </c>
      <c r="I259" s="1981"/>
      <c r="J259" s="1982">
        <v>19500</v>
      </c>
      <c r="K259" s="1982">
        <v>19500</v>
      </c>
    </row>
    <row r="260" spans="1:11" s="1577" customFormat="1">
      <c r="A260" s="171" t="s">
        <v>8614</v>
      </c>
      <c r="B260" s="1983">
        <v>443</v>
      </c>
      <c r="C260" s="1984" t="s">
        <v>3408</v>
      </c>
      <c r="D260" s="1985" t="s">
        <v>3394</v>
      </c>
      <c r="E260" s="1986" t="e">
        <f>K260*#REF!</f>
        <v>#REF!</v>
      </c>
      <c r="F260" s="1980" t="e">
        <f>I260*#REF!</f>
        <v>#REF!</v>
      </c>
      <c r="I260" s="1981"/>
      <c r="J260" s="1982">
        <v>19500</v>
      </c>
      <c r="K260" s="1982">
        <v>19500</v>
      </c>
    </row>
    <row r="261" spans="1:11" s="1577" customFormat="1">
      <c r="A261" s="167" t="s">
        <v>8614</v>
      </c>
      <c r="B261" s="1987">
        <v>444</v>
      </c>
      <c r="C261" s="1988" t="s">
        <v>3409</v>
      </c>
      <c r="D261" s="1989" t="s">
        <v>3394</v>
      </c>
      <c r="E261" s="1990" t="e">
        <f>K261*#REF!</f>
        <v>#REF!</v>
      </c>
      <c r="F261" s="1980" t="e">
        <f>I261*#REF!</f>
        <v>#REF!</v>
      </c>
      <c r="I261" s="1981"/>
      <c r="J261" s="1982">
        <v>19500</v>
      </c>
      <c r="K261" s="1982">
        <v>19500</v>
      </c>
    </row>
    <row r="262" spans="1:11" s="1577" customFormat="1">
      <c r="A262" s="164" t="s">
        <v>8614</v>
      </c>
      <c r="B262" s="1575">
        <v>468</v>
      </c>
      <c r="C262" s="1977" t="s">
        <v>3410</v>
      </c>
      <c r="D262" s="1978" t="s">
        <v>3394</v>
      </c>
      <c r="E262" s="1979" t="e">
        <f>K262*#REF!</f>
        <v>#REF!</v>
      </c>
      <c r="F262" s="1980" t="e">
        <f>I262*#REF!</f>
        <v>#REF!</v>
      </c>
      <c r="I262" s="1981"/>
      <c r="J262" s="1982">
        <v>19500</v>
      </c>
      <c r="K262" s="1982">
        <v>19500</v>
      </c>
    </row>
    <row r="263" spans="1:11" s="1577" customFormat="1">
      <c r="A263" s="167" t="s">
        <v>8614</v>
      </c>
      <c r="B263" s="1987">
        <v>469</v>
      </c>
      <c r="C263" s="1988" t="s">
        <v>3411</v>
      </c>
      <c r="D263" s="1989" t="s">
        <v>3394</v>
      </c>
      <c r="E263" s="1990" t="e">
        <f>K263*#REF!</f>
        <v>#REF!</v>
      </c>
      <c r="F263" s="1980" t="e">
        <f>I263*#REF!</f>
        <v>#REF!</v>
      </c>
      <c r="I263" s="1981"/>
      <c r="J263" s="1982">
        <v>19500</v>
      </c>
      <c r="K263" s="1982">
        <v>19500</v>
      </c>
    </row>
    <row r="264" spans="1:11" s="1577" customFormat="1" hidden="1">
      <c r="A264" s="164" t="s">
        <v>8614</v>
      </c>
      <c r="B264" s="1575">
        <v>758</v>
      </c>
      <c r="C264" s="1977" t="s">
        <v>3412</v>
      </c>
      <c r="D264" s="1978" t="s">
        <v>4377</v>
      </c>
      <c r="E264" s="1979" t="e">
        <f>K264*#REF!</f>
        <v>#REF!</v>
      </c>
      <c r="F264" s="1980" t="e">
        <f>I264*#REF!</f>
        <v>#REF!</v>
      </c>
      <c r="I264" s="1981"/>
      <c r="J264" s="1982">
        <v>13200</v>
      </c>
      <c r="K264" s="1982">
        <v>0</v>
      </c>
    </row>
    <row r="265" spans="1:11" s="1577" customFormat="1" hidden="1">
      <c r="A265" s="167" t="s">
        <v>8614</v>
      </c>
      <c r="B265" s="1987">
        <v>759</v>
      </c>
      <c r="C265" s="1988" t="s">
        <v>3413</v>
      </c>
      <c r="D265" s="1989" t="s">
        <v>4377</v>
      </c>
      <c r="E265" s="1990" t="e">
        <f>K265*#REF!</f>
        <v>#REF!</v>
      </c>
      <c r="F265" s="1980" t="e">
        <f>I265*#REF!</f>
        <v>#REF!</v>
      </c>
      <c r="I265" s="1981"/>
      <c r="J265" s="1982">
        <v>13200</v>
      </c>
      <c r="K265" s="1982">
        <v>0</v>
      </c>
    </row>
    <row r="266" spans="1:11">
      <c r="A266" s="183" t="s">
        <v>8614</v>
      </c>
      <c r="B266" s="199">
        <v>610</v>
      </c>
      <c r="C266" s="1576" t="s">
        <v>3414</v>
      </c>
      <c r="D266" s="281" t="s">
        <v>3415</v>
      </c>
      <c r="E266" s="1991" t="e">
        <f>K266*#REF!</f>
        <v>#REF!</v>
      </c>
      <c r="F266" s="1942" t="e">
        <f>I266*#REF!</f>
        <v>#REF!</v>
      </c>
      <c r="J266" s="1944">
        <v>19500</v>
      </c>
      <c r="K266" s="1944">
        <v>19500</v>
      </c>
    </row>
    <row r="267" spans="1:11">
      <c r="A267" s="183" t="s">
        <v>8614</v>
      </c>
      <c r="B267" s="199">
        <v>9611</v>
      </c>
      <c r="C267" s="1576" t="s">
        <v>3416</v>
      </c>
      <c r="D267" s="281" t="s">
        <v>3417</v>
      </c>
      <c r="E267" s="1991" t="e">
        <f>K267*#REF!</f>
        <v>#REF!</v>
      </c>
      <c r="F267" s="1942" t="e">
        <f>I267*#REF!</f>
        <v>#REF!</v>
      </c>
      <c r="J267" s="1944">
        <v>4000</v>
      </c>
      <c r="K267" s="1944">
        <v>4000</v>
      </c>
    </row>
    <row r="268" spans="1:11">
      <c r="A268" s="183" t="s">
        <v>8614</v>
      </c>
      <c r="B268" s="199">
        <v>9612</v>
      </c>
      <c r="C268" s="1576" t="s">
        <v>3418</v>
      </c>
      <c r="D268" s="281" t="s">
        <v>3417</v>
      </c>
      <c r="E268" s="1991" t="e">
        <f>K268*#REF!</f>
        <v>#REF!</v>
      </c>
      <c r="F268" s="1942" t="e">
        <f>I268*#REF!</f>
        <v>#REF!</v>
      </c>
      <c r="J268" s="1944">
        <v>4000</v>
      </c>
      <c r="K268" s="1944">
        <v>4000</v>
      </c>
    </row>
    <row r="269" spans="1:11">
      <c r="A269" s="183" t="s">
        <v>8614</v>
      </c>
      <c r="B269" s="199">
        <v>9613</v>
      </c>
      <c r="C269" s="1576" t="s">
        <v>3419</v>
      </c>
      <c r="D269" s="281" t="s">
        <v>3417</v>
      </c>
      <c r="E269" s="1991" t="e">
        <f>K269*#REF!</f>
        <v>#REF!</v>
      </c>
      <c r="F269" s="1942" t="e">
        <f>I269*#REF!</f>
        <v>#REF!</v>
      </c>
      <c r="J269" s="1944">
        <v>4000</v>
      </c>
      <c r="K269" s="1944">
        <v>4000</v>
      </c>
    </row>
    <row r="270" spans="1:11">
      <c r="A270" s="183" t="s">
        <v>8614</v>
      </c>
      <c r="B270" s="199">
        <v>9614</v>
      </c>
      <c r="C270" s="1576" t="s">
        <v>3420</v>
      </c>
      <c r="D270" s="281" t="s">
        <v>3417</v>
      </c>
      <c r="E270" s="1991" t="e">
        <f>K270*#REF!</f>
        <v>#REF!</v>
      </c>
      <c r="F270" s="1942" t="e">
        <f>I270*#REF!</f>
        <v>#REF!</v>
      </c>
      <c r="J270" s="1944">
        <v>4000</v>
      </c>
      <c r="K270" s="1944">
        <v>4000</v>
      </c>
    </row>
    <row r="271" spans="1:11">
      <c r="A271" s="183" t="s">
        <v>8614</v>
      </c>
      <c r="B271" s="199">
        <v>9615</v>
      </c>
      <c r="C271" s="1576" t="s">
        <v>3421</v>
      </c>
      <c r="D271" s="281" t="s">
        <v>3417</v>
      </c>
      <c r="E271" s="1991" t="e">
        <f>K271*#REF!</f>
        <v>#REF!</v>
      </c>
      <c r="F271" s="1942" t="e">
        <f>I271*#REF!</f>
        <v>#REF!</v>
      </c>
      <c r="J271" s="1944">
        <v>4000</v>
      </c>
      <c r="K271" s="1944">
        <v>4000</v>
      </c>
    </row>
    <row r="272" spans="1:11">
      <c r="A272" s="183" t="s">
        <v>8614</v>
      </c>
      <c r="B272" s="199">
        <v>9616</v>
      </c>
      <c r="C272" s="1576" t="s">
        <v>3422</v>
      </c>
      <c r="D272" s="281" t="s">
        <v>3417</v>
      </c>
      <c r="E272" s="1991" t="e">
        <f>K272*#REF!</f>
        <v>#REF!</v>
      </c>
      <c r="F272" s="1942" t="e">
        <f>I272*#REF!</f>
        <v>#REF!</v>
      </c>
      <c r="J272" s="1944">
        <v>4000</v>
      </c>
      <c r="K272" s="1944">
        <v>4000</v>
      </c>
    </row>
    <row r="273" spans="1:15" s="1577" customFormat="1">
      <c r="A273" s="183" t="s">
        <v>8614</v>
      </c>
      <c r="B273" s="199">
        <v>9620</v>
      </c>
      <c r="C273" s="1576" t="s">
        <v>3423</v>
      </c>
      <c r="D273" s="281" t="s">
        <v>3417</v>
      </c>
      <c r="E273" s="1991" t="e">
        <f>K273*#REF!</f>
        <v>#REF!</v>
      </c>
      <c r="F273" s="1980" t="e">
        <f>I273*#REF!</f>
        <v>#REF!</v>
      </c>
      <c r="I273" s="1981"/>
      <c r="J273" s="1982">
        <v>4000</v>
      </c>
      <c r="K273" s="1982">
        <v>4000</v>
      </c>
    </row>
    <row r="274" spans="1:15" s="1577" customFormat="1">
      <c r="A274" s="1732"/>
      <c r="B274" s="1994"/>
      <c r="C274" s="1940"/>
      <c r="D274" s="1733"/>
      <c r="E274" s="1995"/>
      <c r="F274" s="1980"/>
      <c r="I274" s="1981"/>
      <c r="J274" s="1982"/>
      <c r="K274" s="1982"/>
    </row>
    <row r="275" spans="1:15" s="157" customFormat="1" ht="23.25">
      <c r="A275" s="2789" t="s">
        <v>3424</v>
      </c>
      <c r="B275" s="2789"/>
      <c r="C275" s="2789"/>
      <c r="D275" s="2789"/>
      <c r="E275" s="2789" t="e">
        <f>#REF!</f>
        <v>#REF!</v>
      </c>
      <c r="F275" s="1962"/>
      <c r="G275" s="1976"/>
      <c r="H275" s="244"/>
      <c r="I275" s="1964"/>
      <c r="J275" s="1965"/>
      <c r="K275" s="1965"/>
      <c r="L275" s="185"/>
      <c r="M275" s="185"/>
      <c r="N275" s="185"/>
      <c r="O275" s="185"/>
    </row>
    <row r="276" spans="1:15" s="157" customFormat="1" ht="18">
      <c r="A276" s="2788" t="s">
        <v>3425</v>
      </c>
      <c r="B276" s="2788"/>
      <c r="C276" s="2788"/>
      <c r="D276" s="2788"/>
      <c r="E276" s="2788"/>
      <c r="F276" s="1962"/>
      <c r="G276" s="1976"/>
      <c r="H276" s="244"/>
      <c r="I276" s="1964"/>
      <c r="J276" s="1965"/>
      <c r="K276" s="1965"/>
      <c r="L276" s="185"/>
      <c r="M276" s="185"/>
      <c r="N276" s="185"/>
      <c r="O276" s="185"/>
    </row>
    <row r="277" spans="1:15" s="1577" customFormat="1">
      <c r="A277" s="164" t="s">
        <v>8614</v>
      </c>
      <c r="B277" s="1575" t="s">
        <v>3426</v>
      </c>
      <c r="C277" s="1977" t="s">
        <v>3427</v>
      </c>
      <c r="D277" s="1978" t="s">
        <v>1313</v>
      </c>
      <c r="E277" s="1979" t="e">
        <f>I277*#REF!</f>
        <v>#REF!</v>
      </c>
      <c r="F277" s="1980" t="e">
        <f>I277*#REF!</f>
        <v>#REF!</v>
      </c>
      <c r="I277" s="1981">
        <v>211</v>
      </c>
      <c r="J277" s="1982">
        <v>6300</v>
      </c>
      <c r="K277" s="1982">
        <v>5700</v>
      </c>
    </row>
    <row r="278" spans="1:15" s="1577" customFormat="1">
      <c r="A278" s="167" t="s">
        <v>8614</v>
      </c>
      <c r="B278" s="1987" t="s">
        <v>3428</v>
      </c>
      <c r="C278" s="1988" t="s">
        <v>3429</v>
      </c>
      <c r="D278" s="1989" t="s">
        <v>3430</v>
      </c>
      <c r="E278" s="1990" t="e">
        <f>K278*#REF!</f>
        <v>#REF!</v>
      </c>
      <c r="F278" s="1980" t="e">
        <f>I278*#REF!</f>
        <v>#REF!</v>
      </c>
      <c r="I278" s="1981"/>
      <c r="J278" s="1982">
        <v>3000</v>
      </c>
      <c r="K278" s="1982">
        <v>2300</v>
      </c>
    </row>
    <row r="279" spans="1:15" s="1577" customFormat="1">
      <c r="A279" s="164" t="s">
        <v>8614</v>
      </c>
      <c r="B279" s="1575" t="s">
        <v>3431</v>
      </c>
      <c r="C279" s="1977" t="s">
        <v>3432</v>
      </c>
      <c r="D279" s="1978" t="s">
        <v>1313</v>
      </c>
      <c r="E279" s="1979" t="e">
        <f>I279*#REF!</f>
        <v>#REF!</v>
      </c>
      <c r="F279" s="1980" t="e">
        <f>I279*#REF!</f>
        <v>#REF!</v>
      </c>
      <c r="I279" s="1981">
        <v>329</v>
      </c>
      <c r="J279" s="1982">
        <v>7650</v>
      </c>
      <c r="K279" s="1982">
        <v>6900</v>
      </c>
    </row>
    <row r="280" spans="1:15" s="1577" customFormat="1">
      <c r="A280" s="167" t="s">
        <v>8614</v>
      </c>
      <c r="B280" s="1987" t="s">
        <v>3433</v>
      </c>
      <c r="C280" s="1988" t="s">
        <v>3434</v>
      </c>
      <c r="D280" s="1989" t="s">
        <v>3430</v>
      </c>
      <c r="E280" s="1990" t="e">
        <f>K280*#REF!</f>
        <v>#REF!</v>
      </c>
      <c r="F280" s="1980" t="e">
        <f>I280*#REF!</f>
        <v>#REF!</v>
      </c>
      <c r="I280" s="1981"/>
      <c r="J280" s="1982">
        <v>3650</v>
      </c>
      <c r="K280" s="1982">
        <v>2600</v>
      </c>
    </row>
    <row r="281" spans="1:15" s="1577" customFormat="1">
      <c r="A281" s="164" t="s">
        <v>8614</v>
      </c>
      <c r="B281" s="1575" t="s">
        <v>3435</v>
      </c>
      <c r="C281" s="1977" t="s">
        <v>3436</v>
      </c>
      <c r="D281" s="1978" t="s">
        <v>1313</v>
      </c>
      <c r="E281" s="1979" t="e">
        <f>I281*#REF!</f>
        <v>#REF!</v>
      </c>
      <c r="F281" s="1980" t="e">
        <f>I281*#REF!</f>
        <v>#REF!</v>
      </c>
      <c r="I281" s="1981">
        <v>151</v>
      </c>
      <c r="J281" s="1982">
        <v>5300</v>
      </c>
      <c r="K281" s="1982">
        <v>4500</v>
      </c>
    </row>
    <row r="282" spans="1:15" s="1577" customFormat="1">
      <c r="A282" s="167" t="s">
        <v>8614</v>
      </c>
      <c r="B282" s="1987" t="s">
        <v>3437</v>
      </c>
      <c r="C282" s="1988" t="s">
        <v>3438</v>
      </c>
      <c r="D282" s="1989" t="s">
        <v>3430</v>
      </c>
      <c r="E282" s="1990" t="e">
        <f>K282*#REF!</f>
        <v>#REF!</v>
      </c>
      <c r="F282" s="1980" t="e">
        <f>I282*#REF!</f>
        <v>#REF!</v>
      </c>
      <c r="I282" s="1981"/>
      <c r="J282" s="1982">
        <v>2850</v>
      </c>
      <c r="K282" s="1982">
        <v>1800</v>
      </c>
    </row>
    <row r="283" spans="1:15" s="1577" customFormat="1">
      <c r="A283" s="164" t="s">
        <v>8614</v>
      </c>
      <c r="B283" s="1575">
        <v>229</v>
      </c>
      <c r="C283" s="1977" t="s">
        <v>3439</v>
      </c>
      <c r="D283" s="1978" t="s">
        <v>1304</v>
      </c>
      <c r="E283" s="1979" t="e">
        <f>K283*#REF!</f>
        <v>#REF!</v>
      </c>
      <c r="F283" s="1980" t="e">
        <f>I283*#REF!</f>
        <v>#REF!</v>
      </c>
      <c r="I283" s="1981"/>
      <c r="J283" s="1982">
        <v>11900</v>
      </c>
      <c r="K283" s="1982">
        <v>10400</v>
      </c>
    </row>
    <row r="284" spans="1:15" s="1577" customFormat="1">
      <c r="A284" s="171" t="s">
        <v>8614</v>
      </c>
      <c r="B284" s="1983">
        <v>230</v>
      </c>
      <c r="C284" s="1984" t="s">
        <v>3440</v>
      </c>
      <c r="D284" s="1985" t="s">
        <v>1304</v>
      </c>
      <c r="E284" s="1986" t="e">
        <f>K284*#REF!</f>
        <v>#REF!</v>
      </c>
      <c r="F284" s="1980" t="e">
        <f>I284*#REF!</f>
        <v>#REF!</v>
      </c>
      <c r="I284" s="1981"/>
      <c r="J284" s="1982">
        <v>3900</v>
      </c>
      <c r="K284" s="1982">
        <v>3400</v>
      </c>
    </row>
    <row r="285" spans="1:15" s="1577" customFormat="1">
      <c r="A285" s="167" t="s">
        <v>8614</v>
      </c>
      <c r="B285" s="1987" t="s">
        <v>3441</v>
      </c>
      <c r="C285" s="1988" t="s">
        <v>3442</v>
      </c>
      <c r="D285" s="1989" t="s">
        <v>3443</v>
      </c>
      <c r="E285" s="1990" t="e">
        <f>K285*#REF!</f>
        <v>#REF!</v>
      </c>
      <c r="F285" s="1980" t="e">
        <f>I285*#REF!</f>
        <v>#REF!</v>
      </c>
      <c r="I285" s="1981"/>
      <c r="J285" s="1982">
        <v>4900</v>
      </c>
      <c r="K285" s="1982">
        <v>4700</v>
      </c>
    </row>
    <row r="286" spans="1:15">
      <c r="A286" s="183" t="s">
        <v>8614</v>
      </c>
      <c r="B286" s="199">
        <v>132</v>
      </c>
      <c r="C286" s="1576" t="s">
        <v>3444</v>
      </c>
      <c r="D286" s="281" t="s">
        <v>4354</v>
      </c>
      <c r="E286" s="1991" t="e">
        <f>K286*#REF!</f>
        <v>#REF!</v>
      </c>
      <c r="F286" s="1942" t="e">
        <f>I286*#REF!</f>
        <v>#REF!</v>
      </c>
      <c r="J286" s="1944">
        <v>3900</v>
      </c>
      <c r="K286" s="1944">
        <v>3900</v>
      </c>
    </row>
    <row r="287" spans="1:15" s="1577" customFormat="1">
      <c r="A287" s="164" t="s">
        <v>8614</v>
      </c>
      <c r="B287" s="1575">
        <v>133</v>
      </c>
      <c r="C287" s="1977" t="s">
        <v>3445</v>
      </c>
      <c r="D287" s="1978" t="s">
        <v>4354</v>
      </c>
      <c r="E287" s="1979" t="e">
        <f>K287*#REF!</f>
        <v>#REF!</v>
      </c>
      <c r="F287" s="1980" t="e">
        <f>I287*#REF!</f>
        <v>#REF!</v>
      </c>
      <c r="I287" s="1981"/>
      <c r="J287" s="1982">
        <v>3900</v>
      </c>
      <c r="K287" s="1982">
        <v>3900</v>
      </c>
    </row>
    <row r="288" spans="1:15" s="1577" customFormat="1">
      <c r="A288" s="167" t="s">
        <v>8614</v>
      </c>
      <c r="B288" s="1987" t="s">
        <v>3446</v>
      </c>
      <c r="C288" s="1988" t="s">
        <v>3447</v>
      </c>
      <c r="D288" s="1989" t="s">
        <v>4354</v>
      </c>
      <c r="E288" s="1990" t="e">
        <f>K288*#REF!</f>
        <v>#REF!</v>
      </c>
      <c r="F288" s="1980" t="e">
        <f>I288*#REF!</f>
        <v>#REF!</v>
      </c>
      <c r="I288" s="1981"/>
      <c r="J288" s="1982">
        <v>3900</v>
      </c>
      <c r="K288" s="1982">
        <v>3900</v>
      </c>
    </row>
    <row r="289" spans="1:11" s="1577" customFormat="1">
      <c r="A289" s="164" t="s">
        <v>8614</v>
      </c>
      <c r="B289" s="1575">
        <v>134</v>
      </c>
      <c r="C289" s="1977" t="s">
        <v>3448</v>
      </c>
      <c r="D289" s="1978" t="s">
        <v>4354</v>
      </c>
      <c r="E289" s="1979" t="e">
        <f>K289*#REF!</f>
        <v>#REF!</v>
      </c>
      <c r="F289" s="1980" t="e">
        <f>I289*#REF!</f>
        <v>#REF!</v>
      </c>
      <c r="I289" s="1981"/>
      <c r="J289" s="1982">
        <v>3900</v>
      </c>
      <c r="K289" s="1982">
        <v>3900</v>
      </c>
    </row>
    <row r="290" spans="1:11" s="1577" customFormat="1">
      <c r="A290" s="167" t="s">
        <v>8614</v>
      </c>
      <c r="B290" s="1987" t="s">
        <v>3449</v>
      </c>
      <c r="C290" s="1988" t="s">
        <v>3450</v>
      </c>
      <c r="D290" s="1989" t="s">
        <v>4354</v>
      </c>
      <c r="E290" s="1990" t="e">
        <f>K290*#REF!</f>
        <v>#REF!</v>
      </c>
      <c r="F290" s="1980" t="e">
        <f>I290*#REF!</f>
        <v>#REF!</v>
      </c>
      <c r="I290" s="1981"/>
      <c r="J290" s="1982">
        <v>3900</v>
      </c>
      <c r="K290" s="1982">
        <v>3900</v>
      </c>
    </row>
    <row r="291" spans="1:11" s="1577" customFormat="1">
      <c r="A291" s="164" t="s">
        <v>8614</v>
      </c>
      <c r="B291" s="1575">
        <v>135</v>
      </c>
      <c r="C291" s="1977" t="s">
        <v>3451</v>
      </c>
      <c r="D291" s="1978" t="s">
        <v>3452</v>
      </c>
      <c r="E291" s="1979" t="e">
        <f>K291*#REF!</f>
        <v>#REF!</v>
      </c>
      <c r="F291" s="1980" t="e">
        <f>I291*#REF!</f>
        <v>#REF!</v>
      </c>
      <c r="I291" s="1981"/>
      <c r="J291" s="1982">
        <v>5500</v>
      </c>
      <c r="K291" s="1982">
        <v>5500</v>
      </c>
    </row>
    <row r="292" spans="1:11" s="1577" customFormat="1">
      <c r="A292" s="171" t="s">
        <v>8614</v>
      </c>
      <c r="B292" s="1983">
        <v>136</v>
      </c>
      <c r="C292" s="1984" t="s">
        <v>3453</v>
      </c>
      <c r="D292" s="1985" t="s">
        <v>3452</v>
      </c>
      <c r="E292" s="1986" t="e">
        <f>K292*#REF!</f>
        <v>#REF!</v>
      </c>
      <c r="F292" s="1980" t="e">
        <f>I292*#REF!</f>
        <v>#REF!</v>
      </c>
      <c r="I292" s="1981"/>
      <c r="J292" s="1982">
        <v>5500</v>
      </c>
      <c r="K292" s="1982">
        <v>5500</v>
      </c>
    </row>
    <row r="293" spans="1:11" s="1577" customFormat="1">
      <c r="A293" s="167" t="s">
        <v>8614</v>
      </c>
      <c r="B293" s="1987" t="s">
        <v>3454</v>
      </c>
      <c r="C293" s="1988" t="s">
        <v>3455</v>
      </c>
      <c r="D293" s="1989" t="s">
        <v>3456</v>
      </c>
      <c r="E293" s="1990" t="e">
        <f>K293*#REF!</f>
        <v>#REF!</v>
      </c>
      <c r="F293" s="1980" t="e">
        <f>I293*#REF!</f>
        <v>#REF!</v>
      </c>
      <c r="I293" s="1981"/>
      <c r="J293" s="1982">
        <v>2900</v>
      </c>
      <c r="K293" s="1982">
        <v>2900</v>
      </c>
    </row>
    <row r="294" spans="1:11" s="1577" customFormat="1">
      <c r="A294" s="1732"/>
      <c r="B294" s="1994"/>
      <c r="C294" s="1940"/>
      <c r="D294" s="1733"/>
      <c r="E294" s="1995"/>
      <c r="F294" s="1980"/>
      <c r="I294" s="1981"/>
      <c r="J294" s="1982"/>
      <c r="K294" s="1982"/>
    </row>
    <row r="295" spans="1:11" s="1577" customFormat="1">
      <c r="A295" s="1732"/>
      <c r="B295" s="1994"/>
      <c r="C295" s="1940"/>
      <c r="D295" s="1733"/>
      <c r="E295" s="1995"/>
      <c r="F295" s="1980"/>
      <c r="I295" s="1981"/>
      <c r="J295" s="1982"/>
      <c r="K295" s="1982"/>
    </row>
    <row r="296" spans="1:11" s="1577" customFormat="1">
      <c r="A296" s="1732"/>
      <c r="B296" s="1994"/>
      <c r="C296" s="1940"/>
      <c r="D296" s="1733"/>
      <c r="E296" s="1995"/>
      <c r="F296" s="1980"/>
      <c r="I296" s="1981"/>
      <c r="J296" s="1982"/>
      <c r="K296" s="1982"/>
    </row>
    <row r="297" spans="1:11" s="1577" customFormat="1">
      <c r="A297" s="1732"/>
      <c r="B297" s="1994"/>
      <c r="C297" s="1940"/>
      <c r="D297" s="1733"/>
      <c r="E297" s="1995"/>
      <c r="F297" s="1980"/>
      <c r="I297" s="1981"/>
      <c r="J297" s="1982"/>
      <c r="K297" s="1982"/>
    </row>
    <row r="312" spans="1:11" s="1577" customFormat="1">
      <c r="A312" s="1732"/>
      <c r="B312" s="1994"/>
      <c r="C312" s="1940"/>
      <c r="D312" s="1733"/>
      <c r="E312" s="1995"/>
      <c r="F312" s="1980"/>
      <c r="I312" s="1981"/>
      <c r="J312" s="1982"/>
      <c r="K312" s="1982"/>
    </row>
  </sheetData>
  <sheetProtection sheet="1"/>
  <mergeCells count="31">
    <mergeCell ref="A4:E4"/>
    <mergeCell ref="A7:E7"/>
    <mergeCell ref="A8:E8"/>
    <mergeCell ref="A32:E32"/>
    <mergeCell ref="A33:E33"/>
    <mergeCell ref="A57:E57"/>
    <mergeCell ref="A74:E74"/>
    <mergeCell ref="A58:E58"/>
    <mergeCell ref="A73:E73"/>
    <mergeCell ref="A146:E146"/>
    <mergeCell ref="A89:E89"/>
    <mergeCell ref="A90:E90"/>
    <mergeCell ref="A99:E99"/>
    <mergeCell ref="A216:E216"/>
    <mergeCell ref="A100:E100"/>
    <mergeCell ref="A111:E111"/>
    <mergeCell ref="A112:E112"/>
    <mergeCell ref="A185:E185"/>
    <mergeCell ref="A202:E202"/>
    <mergeCell ref="A145:E145"/>
    <mergeCell ref="A166:E166"/>
    <mergeCell ref="A184:E184"/>
    <mergeCell ref="A165:E165"/>
    <mergeCell ref="A203:E203"/>
    <mergeCell ref="A276:E276"/>
    <mergeCell ref="A217:E217"/>
    <mergeCell ref="A224:E224"/>
    <mergeCell ref="A225:E225"/>
    <mergeCell ref="A241:E241"/>
    <mergeCell ref="A242:E242"/>
    <mergeCell ref="A275:E275"/>
  </mergeCells>
  <phoneticPr fontId="132" type="noConversion"/>
  <pageMargins left="0.59027777777777779" right="0.59027777777777779" top="0.59027777777777779" bottom="0.59027777777777779" header="0.51180555555555562" footer="0.51180555555555562"/>
  <pageSetup paperSize="9" firstPageNumber="0"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sheetPr codeName="Лист4"/>
  <dimension ref="A1:D168"/>
  <sheetViews>
    <sheetView topLeftCell="A67" workbookViewId="0">
      <selection activeCell="H100" sqref="H100"/>
    </sheetView>
  </sheetViews>
  <sheetFormatPr defaultColWidth="9.140625" defaultRowHeight="12.75"/>
  <cols>
    <col min="1" max="1" width="4.85546875" style="27" customWidth="1"/>
    <col min="2" max="2" width="9.140625" style="28"/>
    <col min="3" max="3" width="69" style="27" customWidth="1"/>
    <col min="4" max="4" width="9.140625" style="28"/>
    <col min="5" max="16384" width="9.140625" style="27"/>
  </cols>
  <sheetData>
    <row r="1" spans="1:4" s="28" customFormat="1" ht="15.75">
      <c r="A1" s="2666" t="s">
        <v>9452</v>
      </c>
      <c r="B1" s="2666"/>
      <c r="C1" s="29" t="s">
        <v>9453</v>
      </c>
      <c r="D1" s="29" t="s">
        <v>9454</v>
      </c>
    </row>
    <row r="2" spans="1:4" s="30" customFormat="1">
      <c r="B2" s="31"/>
      <c r="D2" s="31"/>
    </row>
    <row r="3" spans="1:4" s="30" customFormat="1">
      <c r="B3" s="31"/>
      <c r="D3" s="31"/>
    </row>
    <row r="4" spans="1:4" ht="45.75">
      <c r="A4" s="2667" t="s">
        <v>9455</v>
      </c>
      <c r="B4" s="2667"/>
      <c r="C4" s="2667"/>
      <c r="D4" s="2667"/>
    </row>
    <row r="5" spans="1:4" s="30" customFormat="1">
      <c r="B5" s="31"/>
      <c r="D5" s="31"/>
    </row>
    <row r="6" spans="1:4" s="30" customFormat="1">
      <c r="B6" s="31"/>
      <c r="D6" s="31"/>
    </row>
    <row r="7" spans="1:4" s="34" customFormat="1" ht="18">
      <c r="A7" s="2665" t="s">
        <v>9456</v>
      </c>
      <c r="B7" s="2665"/>
      <c r="C7" s="32" t="s">
        <v>9457</v>
      </c>
      <c r="D7" s="33" t="s">
        <v>9458</v>
      </c>
    </row>
    <row r="8" spans="1:4" s="35" customFormat="1" ht="6.75" hidden="1">
      <c r="B8" s="36"/>
      <c r="D8" s="36"/>
    </row>
    <row r="9" spans="1:4" s="30" customFormat="1" ht="15.75">
      <c r="B9" s="37" t="s">
        <v>9459</v>
      </c>
      <c r="C9" s="38" t="s">
        <v>9460</v>
      </c>
      <c r="D9" s="39">
        <v>4</v>
      </c>
    </row>
    <row r="10" spans="1:4" s="30" customFormat="1" ht="15.75">
      <c r="B10" s="37" t="s">
        <v>9461</v>
      </c>
      <c r="C10" s="40" t="s">
        <v>9462</v>
      </c>
      <c r="D10" s="39">
        <v>4</v>
      </c>
    </row>
    <row r="11" spans="1:4" s="30" customFormat="1" ht="15.75">
      <c r="B11" s="37" t="s">
        <v>9463</v>
      </c>
      <c r="C11" s="40" t="s">
        <v>9464</v>
      </c>
      <c r="D11" s="39">
        <v>4</v>
      </c>
    </row>
    <row r="12" spans="1:4" s="30" customFormat="1" ht="15.75">
      <c r="B12" s="37" t="s">
        <v>9465</v>
      </c>
      <c r="C12" s="40" t="s">
        <v>9466</v>
      </c>
      <c r="D12" s="39">
        <v>5</v>
      </c>
    </row>
    <row r="13" spans="1:4" s="30" customFormat="1" ht="15.75">
      <c r="B13" s="37" t="s">
        <v>9467</v>
      </c>
      <c r="C13" s="40" t="s">
        <v>9468</v>
      </c>
      <c r="D13" s="39">
        <v>5</v>
      </c>
    </row>
    <row r="14" spans="1:4" ht="15.75">
      <c r="B14" s="37" t="s">
        <v>9469</v>
      </c>
      <c r="C14" s="40" t="s">
        <v>9470</v>
      </c>
      <c r="D14" s="39">
        <v>5</v>
      </c>
    </row>
    <row r="15" spans="1:4" s="30" customFormat="1" ht="15.75">
      <c r="B15" s="37" t="s">
        <v>9471</v>
      </c>
      <c r="C15" s="40" t="s">
        <v>9472</v>
      </c>
      <c r="D15" s="39">
        <v>5</v>
      </c>
    </row>
    <row r="16" spans="1:4" s="30" customFormat="1" ht="15.75">
      <c r="B16" s="37" t="s">
        <v>9473</v>
      </c>
      <c r="C16" s="40" t="s">
        <v>9474</v>
      </c>
      <c r="D16" s="39">
        <v>5</v>
      </c>
    </row>
    <row r="17" spans="1:4" s="30" customFormat="1" ht="15.75">
      <c r="B17" s="37" t="s">
        <v>9475</v>
      </c>
      <c r="C17" s="40" t="s">
        <v>9476</v>
      </c>
      <c r="D17" s="39">
        <v>5</v>
      </c>
    </row>
    <row r="18" spans="1:4" s="35" customFormat="1" ht="6.75">
      <c r="B18" s="36"/>
      <c r="C18" s="41"/>
      <c r="D18" s="36"/>
    </row>
    <row r="19" spans="1:4" s="34" customFormat="1" ht="18">
      <c r="A19" s="2665" t="s">
        <v>9477</v>
      </c>
      <c r="B19" s="2665"/>
      <c r="C19" s="32" t="s">
        <v>9478</v>
      </c>
      <c r="D19" s="33" t="s">
        <v>9479</v>
      </c>
    </row>
    <row r="20" spans="1:4" s="35" customFormat="1" ht="6.75" hidden="1">
      <c r="B20" s="36"/>
      <c r="D20" s="36"/>
    </row>
    <row r="21" spans="1:4" s="30" customFormat="1" ht="15.75">
      <c r="B21" s="37" t="s">
        <v>9459</v>
      </c>
      <c r="C21" s="38" t="s">
        <v>9480</v>
      </c>
      <c r="D21" s="39">
        <v>6</v>
      </c>
    </row>
    <row r="22" spans="1:4" s="30" customFormat="1" ht="15.75">
      <c r="B22" s="37" t="s">
        <v>9461</v>
      </c>
      <c r="C22" s="40" t="s">
        <v>9481</v>
      </c>
      <c r="D22" s="39">
        <v>6</v>
      </c>
    </row>
    <row r="23" spans="1:4" s="30" customFormat="1" ht="15.75">
      <c r="B23" s="37" t="s">
        <v>9463</v>
      </c>
      <c r="C23" s="40" t="s">
        <v>9482</v>
      </c>
      <c r="D23" s="39">
        <v>6</v>
      </c>
    </row>
    <row r="24" spans="1:4" s="30" customFormat="1" ht="15.75">
      <c r="B24" s="37" t="s">
        <v>9465</v>
      </c>
      <c r="C24" s="40" t="s">
        <v>9483</v>
      </c>
      <c r="D24" s="39">
        <v>7</v>
      </c>
    </row>
    <row r="25" spans="1:4" s="30" customFormat="1" ht="15.75">
      <c r="B25" s="37" t="s">
        <v>9467</v>
      </c>
      <c r="C25" s="40" t="s">
        <v>9484</v>
      </c>
      <c r="D25" s="39">
        <v>7</v>
      </c>
    </row>
    <row r="26" spans="1:4" s="30" customFormat="1" ht="15.75" hidden="1">
      <c r="B26" s="37" t="s">
        <v>9469</v>
      </c>
      <c r="C26" s="40" t="s">
        <v>9485</v>
      </c>
      <c r="D26" s="39">
        <v>7</v>
      </c>
    </row>
    <row r="27" spans="1:4" s="30" customFormat="1" ht="15.75">
      <c r="B27" s="37" t="s">
        <v>9469</v>
      </c>
      <c r="C27" s="40" t="s">
        <v>9486</v>
      </c>
      <c r="D27" s="39">
        <v>7</v>
      </c>
    </row>
    <row r="28" spans="1:4" s="35" customFormat="1" ht="6.75">
      <c r="B28" s="36"/>
      <c r="C28" s="41"/>
      <c r="D28" s="36"/>
    </row>
    <row r="29" spans="1:4" s="34" customFormat="1" ht="18">
      <c r="A29" s="2665" t="s">
        <v>9487</v>
      </c>
      <c r="B29" s="2665"/>
      <c r="C29" s="32" t="s">
        <v>9488</v>
      </c>
      <c r="D29" s="33" t="s">
        <v>9489</v>
      </c>
    </row>
    <row r="30" spans="1:4" s="35" customFormat="1" ht="6.75" hidden="1">
      <c r="B30" s="42"/>
      <c r="C30" s="43"/>
      <c r="D30" s="36"/>
    </row>
    <row r="31" spans="1:4" s="30" customFormat="1" ht="15.75">
      <c r="B31" s="37" t="s">
        <v>9459</v>
      </c>
      <c r="C31" s="38" t="s">
        <v>9480</v>
      </c>
      <c r="D31" s="39">
        <v>8</v>
      </c>
    </row>
    <row r="32" spans="1:4" s="30" customFormat="1" ht="15.75">
      <c r="B32" s="37" t="s">
        <v>9461</v>
      </c>
      <c r="C32" s="40" t="s">
        <v>9481</v>
      </c>
      <c r="D32" s="39">
        <v>8</v>
      </c>
    </row>
    <row r="33" spans="1:4" s="30" customFormat="1" ht="15.75">
      <c r="B33" s="37" t="s">
        <v>9463</v>
      </c>
      <c r="C33" s="40" t="s">
        <v>9482</v>
      </c>
      <c r="D33" s="39">
        <v>9</v>
      </c>
    </row>
    <row r="34" spans="1:4" s="30" customFormat="1" ht="15.75">
      <c r="B34" s="37" t="s">
        <v>9465</v>
      </c>
      <c r="C34" s="40" t="s">
        <v>9490</v>
      </c>
      <c r="D34" s="39">
        <v>10</v>
      </c>
    </row>
    <row r="35" spans="1:4" s="30" customFormat="1" ht="15.75">
      <c r="B35" s="37" t="s">
        <v>9467</v>
      </c>
      <c r="C35" s="40" t="s">
        <v>9491</v>
      </c>
      <c r="D35" s="39">
        <v>10</v>
      </c>
    </row>
    <row r="36" spans="1:4" s="30" customFormat="1" ht="15.75">
      <c r="B36" s="37" t="s">
        <v>9469</v>
      </c>
      <c r="C36" s="40" t="s">
        <v>9492</v>
      </c>
      <c r="D36" s="39">
        <v>10</v>
      </c>
    </row>
    <row r="37" spans="1:4" s="30" customFormat="1" ht="15.75">
      <c r="B37" s="37" t="s">
        <v>9471</v>
      </c>
      <c r="C37" s="40" t="s">
        <v>9483</v>
      </c>
      <c r="D37" s="39">
        <v>11</v>
      </c>
    </row>
    <row r="38" spans="1:4" s="30" customFormat="1" ht="15.75">
      <c r="B38" s="37" t="s">
        <v>9473</v>
      </c>
      <c r="C38" s="40" t="s">
        <v>9493</v>
      </c>
      <c r="D38" s="39">
        <v>11</v>
      </c>
    </row>
    <row r="39" spans="1:4" s="30" customFormat="1" ht="15.75">
      <c r="B39" s="37" t="s">
        <v>9475</v>
      </c>
      <c r="C39" s="40" t="s">
        <v>9494</v>
      </c>
      <c r="D39" s="39">
        <v>11</v>
      </c>
    </row>
    <row r="40" spans="1:4" s="30" customFormat="1" ht="15.75">
      <c r="B40" s="37" t="s">
        <v>9495</v>
      </c>
      <c r="C40" s="40" t="s">
        <v>9496</v>
      </c>
      <c r="D40" s="39">
        <v>12</v>
      </c>
    </row>
    <row r="41" spans="1:4" s="30" customFormat="1" ht="15.75">
      <c r="B41" s="37" t="s">
        <v>9497</v>
      </c>
      <c r="C41" s="40" t="s">
        <v>9498</v>
      </c>
      <c r="D41" s="39">
        <v>13</v>
      </c>
    </row>
    <row r="42" spans="1:4" s="30" customFormat="1" ht="15.75">
      <c r="B42" s="37" t="s">
        <v>9499</v>
      </c>
      <c r="C42" s="40" t="s">
        <v>9500</v>
      </c>
      <c r="D42" s="39">
        <v>13</v>
      </c>
    </row>
    <row r="43" spans="1:4" s="44" customFormat="1" ht="6.75">
      <c r="B43" s="45"/>
      <c r="C43" s="41"/>
      <c r="D43" s="45"/>
    </row>
    <row r="44" spans="1:4" s="34" customFormat="1" ht="18">
      <c r="A44" s="2665" t="s">
        <v>9501</v>
      </c>
      <c r="B44" s="2665"/>
      <c r="C44" s="46" t="s">
        <v>9502</v>
      </c>
      <c r="D44" s="33" t="s">
        <v>9503</v>
      </c>
    </row>
    <row r="45" spans="1:4" s="35" customFormat="1" ht="6.75" hidden="1">
      <c r="B45" s="36"/>
      <c r="D45" s="36"/>
    </row>
    <row r="46" spans="1:4" s="30" customFormat="1" ht="15.75">
      <c r="B46" s="37" t="s">
        <v>9459</v>
      </c>
      <c r="C46" s="38" t="s">
        <v>9504</v>
      </c>
      <c r="D46" s="39">
        <v>16</v>
      </c>
    </row>
    <row r="47" spans="1:4" s="30" customFormat="1" ht="15.75">
      <c r="B47" s="37" t="s">
        <v>9461</v>
      </c>
      <c r="C47" s="40" t="s">
        <v>9505</v>
      </c>
      <c r="D47" s="39">
        <v>17</v>
      </c>
    </row>
    <row r="48" spans="1:4" s="30" customFormat="1" ht="15.75">
      <c r="B48" s="37" t="s">
        <v>9463</v>
      </c>
      <c r="C48" s="40" t="s">
        <v>9506</v>
      </c>
      <c r="D48" s="39">
        <v>18</v>
      </c>
    </row>
    <row r="49" spans="1:4" s="30" customFormat="1" ht="15.75">
      <c r="B49" s="37" t="s">
        <v>9465</v>
      </c>
      <c r="C49" s="40" t="s">
        <v>9507</v>
      </c>
      <c r="D49" s="39">
        <v>18</v>
      </c>
    </row>
    <row r="50" spans="1:4" s="30" customFormat="1" ht="15.75">
      <c r="B50" s="37" t="s">
        <v>9467</v>
      </c>
      <c r="C50" s="40" t="s">
        <v>9485</v>
      </c>
      <c r="D50" s="39">
        <v>18</v>
      </c>
    </row>
    <row r="51" spans="1:4" s="30" customFormat="1" ht="15.75">
      <c r="B51" s="37" t="s">
        <v>9469</v>
      </c>
      <c r="C51" s="40" t="s">
        <v>9508</v>
      </c>
      <c r="D51" s="39">
        <v>19</v>
      </c>
    </row>
    <row r="52" spans="1:4" s="35" customFormat="1" ht="6.75">
      <c r="B52" s="42"/>
      <c r="C52" s="47"/>
      <c r="D52" s="36"/>
    </row>
    <row r="53" spans="1:4" s="34" customFormat="1" ht="18">
      <c r="A53" s="2665" t="s">
        <v>9509</v>
      </c>
      <c r="B53" s="2665"/>
      <c r="C53" s="32" t="s">
        <v>9510</v>
      </c>
      <c r="D53" s="33" t="s">
        <v>9511</v>
      </c>
    </row>
    <row r="54" spans="1:4" s="35" customFormat="1" ht="6.75" hidden="1">
      <c r="B54" s="36"/>
      <c r="D54" s="36"/>
    </row>
    <row r="55" spans="1:4" s="30" customFormat="1" ht="15.75">
      <c r="B55" s="37" t="s">
        <v>9459</v>
      </c>
      <c r="C55" s="38" t="s">
        <v>9512</v>
      </c>
      <c r="D55" s="39">
        <v>20</v>
      </c>
    </row>
    <row r="56" spans="1:4" s="30" customFormat="1" ht="15.75">
      <c r="B56" s="37" t="s">
        <v>9461</v>
      </c>
      <c r="C56" s="40" t="s">
        <v>9485</v>
      </c>
      <c r="D56" s="39">
        <v>21</v>
      </c>
    </row>
    <row r="57" spans="1:4" s="30" customFormat="1" ht="15.75">
      <c r="B57" s="37" t="s">
        <v>9463</v>
      </c>
      <c r="C57" s="40" t="s">
        <v>9508</v>
      </c>
      <c r="D57" s="39">
        <v>21</v>
      </c>
    </row>
    <row r="58" spans="1:4" s="48" customFormat="1" ht="6.75">
      <c r="B58" s="49"/>
      <c r="C58" s="50"/>
      <c r="D58" s="49"/>
    </row>
    <row r="59" spans="1:4" s="51" customFormat="1" ht="6.75">
      <c r="B59" s="52"/>
      <c r="D59" s="52"/>
    </row>
    <row r="60" spans="1:4" s="51" customFormat="1" ht="6.75">
      <c r="A60" s="53"/>
      <c r="B60" s="54"/>
      <c r="C60" s="53"/>
      <c r="D60" s="54"/>
    </row>
    <row r="61" spans="1:4" s="55" customFormat="1" ht="18">
      <c r="A61" s="2665" t="s">
        <v>9513</v>
      </c>
      <c r="B61" s="2665"/>
      <c r="C61" s="46" t="s">
        <v>9514</v>
      </c>
      <c r="D61" s="33" t="s">
        <v>9515</v>
      </c>
    </row>
    <row r="62" spans="1:4" s="35" customFormat="1" ht="6.75" hidden="1">
      <c r="B62" s="36"/>
      <c r="D62" s="36"/>
    </row>
    <row r="63" spans="1:4" s="30" customFormat="1" ht="15.75">
      <c r="B63" s="37" t="s">
        <v>9459</v>
      </c>
      <c r="C63" s="38" t="s">
        <v>9516</v>
      </c>
      <c r="D63" s="39">
        <v>22</v>
      </c>
    </row>
    <row r="64" spans="1:4" s="30" customFormat="1" ht="15.75">
      <c r="B64" s="37" t="s">
        <v>9461</v>
      </c>
      <c r="C64" s="40" t="s">
        <v>9517</v>
      </c>
      <c r="D64" s="39">
        <v>22</v>
      </c>
    </row>
    <row r="65" spans="1:4" s="30" customFormat="1" ht="15.75">
      <c r="B65" s="37" t="s">
        <v>9463</v>
      </c>
      <c r="C65" s="40" t="s">
        <v>9518</v>
      </c>
      <c r="D65" s="39">
        <v>22</v>
      </c>
    </row>
    <row r="66" spans="1:4" s="30" customFormat="1" ht="15.75">
      <c r="B66" s="37" t="s">
        <v>9465</v>
      </c>
      <c r="C66" s="40" t="s">
        <v>9519</v>
      </c>
      <c r="D66" s="39">
        <v>22</v>
      </c>
    </row>
    <row r="67" spans="1:4" s="35" customFormat="1" ht="6.75">
      <c r="B67" s="36"/>
      <c r="C67" s="41"/>
      <c r="D67" s="36"/>
    </row>
    <row r="68" spans="1:4" s="34" customFormat="1" ht="18">
      <c r="A68" s="2665" t="s">
        <v>9520</v>
      </c>
      <c r="B68" s="2665"/>
      <c r="C68" s="32" t="s">
        <v>9521</v>
      </c>
      <c r="D68" s="33" t="s">
        <v>9522</v>
      </c>
    </row>
    <row r="69" spans="1:4" s="35" customFormat="1" ht="6.75" hidden="1">
      <c r="B69" s="36"/>
      <c r="D69" s="36"/>
    </row>
    <row r="70" spans="1:4" s="30" customFormat="1" ht="15.75">
      <c r="B70" s="37" t="s">
        <v>9459</v>
      </c>
      <c r="C70" s="38" t="s">
        <v>9523</v>
      </c>
      <c r="D70" s="39">
        <v>23</v>
      </c>
    </row>
    <row r="71" spans="1:4" s="30" customFormat="1" ht="15.75">
      <c r="B71" s="37" t="s">
        <v>9461</v>
      </c>
      <c r="C71" s="40" t="s">
        <v>9524</v>
      </c>
      <c r="D71" s="39">
        <v>25</v>
      </c>
    </row>
    <row r="72" spans="1:4" s="35" customFormat="1" ht="6.75">
      <c r="B72" s="36"/>
      <c r="C72" s="41"/>
      <c r="D72" s="36"/>
    </row>
    <row r="73" spans="1:4" s="34" customFormat="1" ht="18">
      <c r="A73" s="2665" t="s">
        <v>9525</v>
      </c>
      <c r="B73" s="2665"/>
      <c r="C73" s="32" t="s">
        <v>9526</v>
      </c>
      <c r="D73" s="33" t="s">
        <v>9527</v>
      </c>
    </row>
    <row r="74" spans="1:4" s="35" customFormat="1" ht="6.75" hidden="1">
      <c r="B74" s="36"/>
      <c r="D74" s="36"/>
    </row>
    <row r="75" spans="1:4" s="30" customFormat="1" ht="15.75">
      <c r="B75" s="37" t="s">
        <v>9459</v>
      </c>
      <c r="C75" s="38" t="s">
        <v>9528</v>
      </c>
      <c r="D75" s="39">
        <v>26</v>
      </c>
    </row>
    <row r="76" spans="1:4" s="30" customFormat="1" ht="15.75">
      <c r="B76" s="37" t="s">
        <v>9461</v>
      </c>
      <c r="C76" s="40" t="s">
        <v>9529</v>
      </c>
      <c r="D76" s="39">
        <v>26</v>
      </c>
    </row>
    <row r="77" spans="1:4" s="30" customFormat="1" ht="15.75">
      <c r="B77" s="37" t="s">
        <v>9463</v>
      </c>
      <c r="C77" s="40" t="s">
        <v>9530</v>
      </c>
      <c r="D77" s="39">
        <v>26</v>
      </c>
    </row>
    <row r="78" spans="1:4" s="30" customFormat="1" ht="15.75">
      <c r="B78" s="37" t="s">
        <v>9465</v>
      </c>
      <c r="C78" s="40" t="s">
        <v>9531</v>
      </c>
      <c r="D78" s="39">
        <v>26</v>
      </c>
    </row>
    <row r="79" spans="1:4" s="30" customFormat="1" ht="15.75">
      <c r="B79" s="37" t="s">
        <v>9467</v>
      </c>
      <c r="C79" s="40" t="s">
        <v>9532</v>
      </c>
      <c r="D79" s="39">
        <v>26</v>
      </c>
    </row>
    <row r="80" spans="1:4" s="30" customFormat="1" ht="15.75">
      <c r="B80" s="37" t="s">
        <v>9469</v>
      </c>
      <c r="C80" s="40" t="s">
        <v>9533</v>
      </c>
      <c r="D80" s="39">
        <v>27</v>
      </c>
    </row>
    <row r="81" spans="1:4" s="30" customFormat="1" ht="15.75">
      <c r="B81" s="37" t="s">
        <v>9471</v>
      </c>
      <c r="C81" s="40" t="s">
        <v>9534</v>
      </c>
      <c r="D81" s="39">
        <v>27</v>
      </c>
    </row>
    <row r="82" spans="1:4" s="30" customFormat="1" ht="15.75">
      <c r="B82" s="37" t="s">
        <v>9473</v>
      </c>
      <c r="C82" s="40" t="s">
        <v>9535</v>
      </c>
      <c r="D82" s="39">
        <v>27</v>
      </c>
    </row>
    <row r="83" spans="1:4" s="30" customFormat="1" ht="15.75">
      <c r="B83" s="37" t="s">
        <v>9475</v>
      </c>
      <c r="C83" s="40" t="s">
        <v>9536</v>
      </c>
      <c r="D83" s="39">
        <v>27</v>
      </c>
    </row>
    <row r="84" spans="1:4" s="30" customFormat="1" ht="15.75">
      <c r="B84" s="37" t="s">
        <v>9495</v>
      </c>
      <c r="C84" s="40" t="s">
        <v>9537</v>
      </c>
      <c r="D84" s="39">
        <v>27</v>
      </c>
    </row>
    <row r="85" spans="1:4" s="30" customFormat="1" ht="15.75">
      <c r="B85" s="37" t="s">
        <v>9497</v>
      </c>
      <c r="C85" s="40" t="s">
        <v>9538</v>
      </c>
      <c r="D85" s="39">
        <v>27</v>
      </c>
    </row>
    <row r="86" spans="1:4" s="30" customFormat="1" ht="15.75">
      <c r="B86" s="37" t="s">
        <v>9499</v>
      </c>
      <c r="C86" s="40" t="s">
        <v>9539</v>
      </c>
      <c r="D86" s="39">
        <v>27</v>
      </c>
    </row>
    <row r="87" spans="1:4" s="35" customFormat="1" ht="6.75">
      <c r="B87" s="36"/>
      <c r="C87" s="41"/>
      <c r="D87" s="36"/>
    </row>
    <row r="88" spans="1:4" s="34" customFormat="1" ht="18">
      <c r="A88" s="2665" t="s">
        <v>9540</v>
      </c>
      <c r="B88" s="2665"/>
      <c r="C88" s="32" t="s">
        <v>9541</v>
      </c>
      <c r="D88" s="33" t="s">
        <v>9542</v>
      </c>
    </row>
    <row r="89" spans="1:4" s="35" customFormat="1" ht="6.75" hidden="1">
      <c r="B89" s="36"/>
      <c r="D89" s="36"/>
    </row>
    <row r="90" spans="1:4" s="30" customFormat="1" ht="15.75">
      <c r="B90" s="37" t="s">
        <v>9459</v>
      </c>
      <c r="C90" s="38" t="s">
        <v>8546</v>
      </c>
      <c r="D90" s="39">
        <v>28</v>
      </c>
    </row>
    <row r="91" spans="1:4" s="30" customFormat="1" ht="15.75">
      <c r="B91" s="37" t="s">
        <v>9461</v>
      </c>
      <c r="C91" s="40" t="s">
        <v>8547</v>
      </c>
      <c r="D91" s="39">
        <v>28</v>
      </c>
    </row>
    <row r="92" spans="1:4" s="30" customFormat="1" ht="15.75">
      <c r="B92" s="37" t="s">
        <v>9463</v>
      </c>
      <c r="C92" s="40" t="s">
        <v>8548</v>
      </c>
      <c r="D92" s="39">
        <v>28</v>
      </c>
    </row>
    <row r="93" spans="1:4" s="35" customFormat="1" ht="6.75">
      <c r="B93" s="36"/>
      <c r="C93" s="41"/>
      <c r="D93" s="36"/>
    </row>
    <row r="94" spans="1:4" s="34" customFormat="1" ht="18">
      <c r="A94" s="2665" t="s">
        <v>8549</v>
      </c>
      <c r="B94" s="2665"/>
      <c r="C94" s="32" t="s">
        <v>8550</v>
      </c>
      <c r="D94" s="33" t="s">
        <v>8551</v>
      </c>
    </row>
    <row r="95" spans="1:4" s="35" customFormat="1" ht="6.75" hidden="1">
      <c r="B95" s="36"/>
      <c r="D95" s="36"/>
    </row>
    <row r="96" spans="1:4" s="30" customFormat="1" ht="15.75">
      <c r="B96" s="37" t="s">
        <v>9459</v>
      </c>
      <c r="C96" s="38" t="s">
        <v>8552</v>
      </c>
      <c r="D96" s="39">
        <v>29</v>
      </c>
    </row>
    <row r="97" spans="1:4" s="30" customFormat="1" ht="15.75">
      <c r="B97" s="37" t="s">
        <v>9461</v>
      </c>
      <c r="C97" s="40" t="s">
        <v>8553</v>
      </c>
      <c r="D97" s="39">
        <v>29</v>
      </c>
    </row>
    <row r="98" spans="1:4" s="30" customFormat="1" ht="15.75">
      <c r="B98" s="37" t="s">
        <v>9463</v>
      </c>
      <c r="C98" s="40" t="s">
        <v>8554</v>
      </c>
      <c r="D98" s="39">
        <v>30</v>
      </c>
    </row>
    <row r="99" spans="1:4" s="30" customFormat="1" ht="15.75">
      <c r="B99" s="37" t="s">
        <v>9465</v>
      </c>
      <c r="C99" s="38" t="s">
        <v>8555</v>
      </c>
      <c r="D99" s="39">
        <v>31</v>
      </c>
    </row>
    <row r="100" spans="1:4" s="30" customFormat="1" ht="15.75">
      <c r="B100" s="37" t="s">
        <v>9467</v>
      </c>
      <c r="C100" s="40" t="s">
        <v>8556</v>
      </c>
      <c r="D100" s="39">
        <v>32</v>
      </c>
    </row>
    <row r="101" spans="1:4" s="30" customFormat="1" ht="15.75">
      <c r="B101" s="37" t="s">
        <v>9469</v>
      </c>
      <c r="C101" s="40" t="s">
        <v>8557</v>
      </c>
      <c r="D101" s="39">
        <v>33</v>
      </c>
    </row>
    <row r="102" spans="1:4" s="30" customFormat="1" ht="15.75">
      <c r="B102" s="37" t="s">
        <v>9471</v>
      </c>
      <c r="C102" s="40" t="s">
        <v>8558</v>
      </c>
      <c r="D102" s="39">
        <v>34</v>
      </c>
    </row>
    <row r="103" spans="1:4" s="30" customFormat="1" ht="15.75">
      <c r="B103" s="37" t="s">
        <v>9473</v>
      </c>
      <c r="C103" s="40" t="s">
        <v>8559</v>
      </c>
      <c r="D103" s="39">
        <v>34</v>
      </c>
    </row>
    <row r="104" spans="1:4" s="35" customFormat="1" ht="6.75">
      <c r="B104" s="42"/>
      <c r="C104" s="47"/>
      <c r="D104" s="36"/>
    </row>
    <row r="105" spans="1:4" s="34" customFormat="1" ht="18">
      <c r="A105" s="2665" t="s">
        <v>8560</v>
      </c>
      <c r="B105" s="2665"/>
      <c r="C105" s="32" t="s">
        <v>8561</v>
      </c>
      <c r="D105" s="33" t="s">
        <v>8562</v>
      </c>
    </row>
    <row r="106" spans="1:4" s="35" customFormat="1" ht="6.75" hidden="1">
      <c r="B106" s="36"/>
      <c r="D106" s="36"/>
    </row>
    <row r="107" spans="1:4" s="30" customFormat="1" ht="15.75">
      <c r="B107" s="37" t="s">
        <v>9459</v>
      </c>
      <c r="C107" s="38" t="s">
        <v>8563</v>
      </c>
      <c r="D107" s="39">
        <v>35</v>
      </c>
    </row>
    <row r="108" spans="1:4" s="30" customFormat="1" ht="15.75">
      <c r="B108" s="37" t="s">
        <v>9461</v>
      </c>
      <c r="C108" s="40" t="s">
        <v>8564</v>
      </c>
      <c r="D108" s="39">
        <v>35</v>
      </c>
    </row>
    <row r="109" spans="1:4" s="30" customFormat="1" ht="15.75">
      <c r="B109" s="37" t="s">
        <v>9463</v>
      </c>
      <c r="C109" s="40" t="s">
        <v>8565</v>
      </c>
      <c r="D109" s="39">
        <v>35</v>
      </c>
    </row>
    <row r="110" spans="1:4" s="30" customFormat="1" ht="15.75">
      <c r="B110" s="37" t="s">
        <v>9465</v>
      </c>
      <c r="C110" s="40" t="s">
        <v>9482</v>
      </c>
      <c r="D110" s="39">
        <v>35</v>
      </c>
    </row>
    <row r="111" spans="1:4" s="30" customFormat="1" ht="15.75">
      <c r="B111" s="37" t="s">
        <v>9467</v>
      </c>
      <c r="C111" s="40" t="s">
        <v>8566</v>
      </c>
      <c r="D111" s="39">
        <v>36</v>
      </c>
    </row>
    <row r="112" spans="1:4" s="30" customFormat="1" ht="15.75">
      <c r="B112" s="37" t="s">
        <v>9469</v>
      </c>
      <c r="C112" s="40" t="s">
        <v>9500</v>
      </c>
      <c r="D112" s="39">
        <v>36</v>
      </c>
    </row>
    <row r="113" spans="1:4" s="30" customFormat="1" ht="15.75">
      <c r="B113" s="37" t="s">
        <v>9471</v>
      </c>
      <c r="C113" s="40" t="s">
        <v>8567</v>
      </c>
      <c r="D113" s="39">
        <v>36</v>
      </c>
    </row>
    <row r="114" spans="1:4" s="30" customFormat="1" ht="15.75">
      <c r="B114" s="37" t="s">
        <v>9473</v>
      </c>
      <c r="C114" s="40" t="s">
        <v>8568</v>
      </c>
      <c r="D114" s="39">
        <v>37</v>
      </c>
    </row>
    <row r="115" spans="1:4" s="30" customFormat="1" ht="15.75">
      <c r="B115" s="37" t="s">
        <v>9475</v>
      </c>
      <c r="C115" s="40" t="s">
        <v>9507</v>
      </c>
      <c r="D115" s="39">
        <v>38</v>
      </c>
    </row>
    <row r="116" spans="1:4" s="35" customFormat="1" ht="6.75" hidden="1">
      <c r="B116" s="36"/>
      <c r="C116" s="41"/>
      <c r="D116" s="36"/>
    </row>
    <row r="117" spans="1:4" s="34" customFormat="1" ht="18" hidden="1">
      <c r="A117" s="2665" t="s">
        <v>8569</v>
      </c>
      <c r="B117" s="2665"/>
      <c r="C117" s="32" t="s">
        <v>8570</v>
      </c>
      <c r="D117" s="33" t="s">
        <v>8571</v>
      </c>
    </row>
    <row r="118" spans="1:4" s="30" customFormat="1" hidden="1">
      <c r="D118" s="31"/>
    </row>
    <row r="119" spans="1:4" s="34" customFormat="1" ht="18" hidden="1">
      <c r="A119" s="2665" t="s">
        <v>8572</v>
      </c>
      <c r="B119" s="2665"/>
      <c r="C119" s="32" t="s">
        <v>8573</v>
      </c>
      <c r="D119" s="33" t="s">
        <v>8571</v>
      </c>
    </row>
    <row r="120" spans="1:4" s="30" customFormat="1" hidden="1">
      <c r="D120" s="31"/>
    </row>
    <row r="121" spans="1:4" s="34" customFormat="1" ht="18" hidden="1">
      <c r="A121" s="2665" t="s">
        <v>8574</v>
      </c>
      <c r="B121" s="2665"/>
      <c r="C121" s="32" t="s">
        <v>8575</v>
      </c>
      <c r="D121" s="33" t="s">
        <v>8571</v>
      </c>
    </row>
    <row r="122" spans="1:4" s="30" customFormat="1" hidden="1">
      <c r="D122" s="31"/>
    </row>
    <row r="123" spans="1:4" s="34" customFormat="1" ht="18" hidden="1">
      <c r="A123" s="2665" t="s">
        <v>8576</v>
      </c>
      <c r="B123" s="2665"/>
      <c r="C123" s="32" t="s">
        <v>8577</v>
      </c>
      <c r="D123" s="33" t="s">
        <v>8571</v>
      </c>
    </row>
    <row r="124" spans="1:4" s="30" customFormat="1" hidden="1">
      <c r="D124" s="31"/>
    </row>
    <row r="125" spans="1:4" s="34" customFormat="1" ht="18" hidden="1">
      <c r="A125" s="2665" t="s">
        <v>8578</v>
      </c>
      <c r="B125" s="2665"/>
      <c r="C125" s="32" t="s">
        <v>8579</v>
      </c>
      <c r="D125" s="33" t="s">
        <v>8571</v>
      </c>
    </row>
    <row r="126" spans="1:4" s="30" customFormat="1" hidden="1">
      <c r="D126" s="31"/>
    </row>
    <row r="127" spans="1:4" s="34" customFormat="1" ht="18" hidden="1">
      <c r="A127" s="2665" t="s">
        <v>8580</v>
      </c>
      <c r="B127" s="2665"/>
      <c r="C127" s="32" t="s">
        <v>8581</v>
      </c>
      <c r="D127" s="33" t="s">
        <v>8571</v>
      </c>
    </row>
    <row r="128" spans="1:4" s="30" customFormat="1" hidden="1">
      <c r="D128" s="31"/>
    </row>
    <row r="129" spans="1:4" s="34" customFormat="1" ht="18" hidden="1">
      <c r="A129" s="2665" t="s">
        <v>8582</v>
      </c>
      <c r="B129" s="2665"/>
      <c r="C129" s="32" t="s">
        <v>8583</v>
      </c>
      <c r="D129" s="33" t="s">
        <v>8571</v>
      </c>
    </row>
    <row r="130" spans="1:4" s="30" customFormat="1" hidden="1">
      <c r="D130" s="31"/>
    </row>
    <row r="131" spans="1:4" s="34" customFormat="1" ht="18" hidden="1">
      <c r="A131" s="2665" t="s">
        <v>8584</v>
      </c>
      <c r="B131" s="2665"/>
      <c r="C131" s="32" t="s">
        <v>8585</v>
      </c>
      <c r="D131" s="33" t="s">
        <v>8571</v>
      </c>
    </row>
    <row r="132" spans="1:4" s="30" customFormat="1" hidden="1">
      <c r="B132" s="31"/>
      <c r="D132" s="31"/>
    </row>
    <row r="133" spans="1:4" s="34" customFormat="1" ht="18" hidden="1">
      <c r="A133" s="2665" t="s">
        <v>8586</v>
      </c>
      <c r="B133" s="2665"/>
      <c r="C133" s="32" t="s">
        <v>8587</v>
      </c>
      <c r="D133" s="33" t="s">
        <v>8588</v>
      </c>
    </row>
    <row r="134" spans="1:4" hidden="1"/>
    <row r="135" spans="1:4" s="34" customFormat="1" ht="18" hidden="1">
      <c r="A135" s="2665" t="s">
        <v>9520</v>
      </c>
      <c r="B135" s="2665"/>
      <c r="C135" s="32" t="s">
        <v>8589</v>
      </c>
      <c r="D135" s="33" t="s">
        <v>8590</v>
      </c>
    </row>
    <row r="136" spans="1:4" s="35" customFormat="1" ht="6.75" hidden="1">
      <c r="B136" s="36"/>
      <c r="D136" s="36"/>
    </row>
    <row r="137" spans="1:4" s="30" customFormat="1" ht="15.75" hidden="1">
      <c r="B137" s="37" t="s">
        <v>9459</v>
      </c>
      <c r="C137" s="38" t="s">
        <v>9504</v>
      </c>
      <c r="D137" s="39">
        <v>55</v>
      </c>
    </row>
    <row r="138" spans="1:4" s="30" customFormat="1" ht="15.75" hidden="1">
      <c r="B138" s="37" t="s">
        <v>9461</v>
      </c>
      <c r="C138" s="40" t="s">
        <v>9505</v>
      </c>
      <c r="D138" s="39">
        <v>55</v>
      </c>
    </row>
    <row r="139" spans="1:4" s="30" customFormat="1" ht="15.75" hidden="1">
      <c r="B139" s="37" t="s">
        <v>9463</v>
      </c>
      <c r="C139" s="40" t="s">
        <v>9506</v>
      </c>
      <c r="D139" s="39">
        <v>55</v>
      </c>
    </row>
    <row r="140" spans="1:4" s="30" customFormat="1" ht="15.75" hidden="1">
      <c r="B140" s="37" t="s">
        <v>9465</v>
      </c>
      <c r="C140" s="40" t="s">
        <v>8591</v>
      </c>
      <c r="D140" s="39">
        <v>56</v>
      </c>
    </row>
    <row r="141" spans="1:4" s="30" customFormat="1" ht="15.75" hidden="1">
      <c r="B141" s="37" t="s">
        <v>9467</v>
      </c>
      <c r="C141" s="40" t="s">
        <v>9485</v>
      </c>
      <c r="D141" s="39">
        <v>56</v>
      </c>
    </row>
    <row r="142" spans="1:4" s="30" customFormat="1" ht="15.75" hidden="1">
      <c r="B142" s="37" t="s">
        <v>9469</v>
      </c>
      <c r="C142" s="40" t="s">
        <v>9508</v>
      </c>
      <c r="D142" s="39">
        <v>57</v>
      </c>
    </row>
    <row r="143" spans="1:4" s="35" customFormat="1" ht="6.75" hidden="1">
      <c r="B143" s="36"/>
      <c r="C143" s="41"/>
      <c r="D143" s="36"/>
    </row>
    <row r="144" spans="1:4" s="34" customFormat="1" ht="18" hidden="1">
      <c r="A144" s="2665" t="s">
        <v>9525</v>
      </c>
      <c r="B144" s="2665"/>
      <c r="C144" s="32" t="s">
        <v>8592</v>
      </c>
      <c r="D144" s="33" t="s">
        <v>8593</v>
      </c>
    </row>
    <row r="145" spans="1:4" s="30" customFormat="1" hidden="1">
      <c r="B145" s="31"/>
      <c r="D145" s="31"/>
    </row>
    <row r="146" spans="1:4" s="34" customFormat="1" ht="18" hidden="1">
      <c r="A146" s="2665" t="s">
        <v>9540</v>
      </c>
      <c r="B146" s="2665"/>
      <c r="C146" s="32" t="s">
        <v>8594</v>
      </c>
      <c r="D146" s="33" t="s">
        <v>8593</v>
      </c>
    </row>
    <row r="147" spans="1:4" s="30" customFormat="1" hidden="1">
      <c r="B147" s="31"/>
      <c r="D147" s="31"/>
    </row>
    <row r="148" spans="1:4" s="34" customFormat="1" ht="18" hidden="1">
      <c r="A148" s="2665" t="s">
        <v>8549</v>
      </c>
      <c r="B148" s="2665"/>
      <c r="C148" s="32" t="s">
        <v>8595</v>
      </c>
      <c r="D148" s="33" t="s">
        <v>8593</v>
      </c>
    </row>
    <row r="149" spans="1:4" s="30" customFormat="1" hidden="1">
      <c r="B149" s="31"/>
      <c r="D149" s="31"/>
    </row>
    <row r="150" spans="1:4" s="34" customFormat="1" ht="18" hidden="1">
      <c r="A150" s="2665" t="s">
        <v>8560</v>
      </c>
      <c r="B150" s="2665"/>
      <c r="C150" s="32" t="s">
        <v>8596</v>
      </c>
      <c r="D150" s="33" t="s">
        <v>8593</v>
      </c>
    </row>
    <row r="151" spans="1:4" s="30" customFormat="1" hidden="1">
      <c r="B151" s="31"/>
      <c r="D151" s="31"/>
    </row>
    <row r="152" spans="1:4" s="34" customFormat="1" ht="18" hidden="1">
      <c r="A152" s="2665" t="s">
        <v>8597</v>
      </c>
      <c r="B152" s="2665"/>
      <c r="C152" s="32" t="s">
        <v>8598</v>
      </c>
      <c r="D152" s="33" t="s">
        <v>8599</v>
      </c>
    </row>
    <row r="153" spans="1:4" s="35" customFormat="1" ht="6.75" hidden="1">
      <c r="B153" s="36"/>
      <c r="D153" s="36"/>
    </row>
    <row r="154" spans="1:4" s="30" customFormat="1" ht="15.75" hidden="1">
      <c r="B154" s="37" t="s">
        <v>9459</v>
      </c>
      <c r="C154" s="38" t="s">
        <v>9512</v>
      </c>
      <c r="D154" s="39">
        <v>73</v>
      </c>
    </row>
    <row r="155" spans="1:4" s="30" customFormat="1" ht="15.75" hidden="1">
      <c r="B155" s="37" t="s">
        <v>9461</v>
      </c>
      <c r="C155" s="40" t="s">
        <v>9508</v>
      </c>
      <c r="D155" s="39">
        <v>73</v>
      </c>
    </row>
    <row r="156" spans="1:4" s="35" customFormat="1" ht="6.75" hidden="1">
      <c r="B156" s="36"/>
      <c r="C156" s="41"/>
      <c r="D156" s="36"/>
    </row>
    <row r="157" spans="1:4" s="34" customFormat="1" ht="18" hidden="1">
      <c r="A157" s="2665" t="s">
        <v>8600</v>
      </c>
      <c r="B157" s="2665"/>
      <c r="C157" s="32" t="s">
        <v>8601</v>
      </c>
      <c r="D157" s="33" t="s">
        <v>8602</v>
      </c>
    </row>
    <row r="158" spans="1:4" s="35" customFormat="1" ht="6.75" hidden="1">
      <c r="B158" s="36"/>
      <c r="D158" s="36"/>
    </row>
    <row r="159" spans="1:4" s="30" customFormat="1" ht="15.75" hidden="1">
      <c r="B159" s="37" t="s">
        <v>9459</v>
      </c>
      <c r="C159" s="38" t="s">
        <v>9512</v>
      </c>
      <c r="D159" s="39">
        <v>74</v>
      </c>
    </row>
    <row r="160" spans="1:4" s="35" customFormat="1" ht="6.75" hidden="1">
      <c r="B160" s="36"/>
      <c r="C160" s="41"/>
      <c r="D160" s="36"/>
    </row>
    <row r="161" spans="1:4" s="34" customFormat="1" ht="18" hidden="1">
      <c r="A161" s="2665" t="s">
        <v>8603</v>
      </c>
      <c r="B161" s="2665"/>
      <c r="C161" s="32" t="s">
        <v>9541</v>
      </c>
      <c r="D161" s="33" t="s">
        <v>8604</v>
      </c>
    </row>
    <row r="162" spans="1:4" s="30" customFormat="1" hidden="1">
      <c r="B162" s="31"/>
      <c r="D162" s="31"/>
    </row>
    <row r="163" spans="1:4" s="34" customFormat="1" ht="18" hidden="1">
      <c r="A163" s="2665" t="s">
        <v>8605</v>
      </c>
      <c r="B163" s="2665"/>
      <c r="C163" s="32" t="s">
        <v>8606</v>
      </c>
      <c r="D163" s="33" t="s">
        <v>8604</v>
      </c>
    </row>
    <row r="164" spans="1:4" s="30" customFormat="1" ht="6.6" customHeight="1">
      <c r="B164" s="31"/>
      <c r="D164" s="31"/>
    </row>
    <row r="165" spans="1:4" s="34" customFormat="1" ht="18">
      <c r="A165" s="2665" t="s">
        <v>8607</v>
      </c>
      <c r="B165" s="2665"/>
      <c r="C165" s="32" t="s">
        <v>8608</v>
      </c>
      <c r="D165" s="33" t="s">
        <v>8609</v>
      </c>
    </row>
    <row r="166" spans="1:4" s="35" customFormat="1" ht="6.75">
      <c r="B166" s="36"/>
      <c r="D166" s="36"/>
    </row>
    <row r="167" spans="1:4" s="34" customFormat="1" ht="18">
      <c r="A167" s="2665" t="s">
        <v>8610</v>
      </c>
      <c r="B167" s="2665"/>
      <c r="C167" s="32" t="s">
        <v>8611</v>
      </c>
      <c r="D167" s="33" t="s">
        <v>8609</v>
      </c>
    </row>
    <row r="168" spans="1:4" s="35" customFormat="1" ht="6.75">
      <c r="B168" s="36"/>
      <c r="D168" s="36"/>
    </row>
  </sheetData>
  <sheetProtection sheet="1"/>
  <mergeCells count="33">
    <mergeCell ref="A44:B44"/>
    <mergeCell ref="A1:B1"/>
    <mergeCell ref="A4:D4"/>
    <mergeCell ref="A7:B7"/>
    <mergeCell ref="A19:B19"/>
    <mergeCell ref="A29:B29"/>
    <mergeCell ref="A53:B53"/>
    <mergeCell ref="A61:B61"/>
    <mergeCell ref="A127:B127"/>
    <mergeCell ref="A129:B129"/>
    <mergeCell ref="A68:B68"/>
    <mergeCell ref="A73:B73"/>
    <mergeCell ref="A88:B88"/>
    <mergeCell ref="A94:B94"/>
    <mergeCell ref="A135:B135"/>
    <mergeCell ref="A144:B144"/>
    <mergeCell ref="A105:B105"/>
    <mergeCell ref="A117:B117"/>
    <mergeCell ref="A119:B119"/>
    <mergeCell ref="A121:B121"/>
    <mergeCell ref="A123:B123"/>
    <mergeCell ref="A125:B125"/>
    <mergeCell ref="A131:B131"/>
    <mergeCell ref="A133:B133"/>
    <mergeCell ref="A165:B165"/>
    <mergeCell ref="A167:B167"/>
    <mergeCell ref="A146:B146"/>
    <mergeCell ref="A148:B148"/>
    <mergeCell ref="A150:B150"/>
    <mergeCell ref="A152:B152"/>
    <mergeCell ref="A157:B157"/>
    <mergeCell ref="A161:B161"/>
    <mergeCell ref="A163:B163"/>
  </mergeCells>
  <phoneticPr fontId="132" type="noConversion"/>
  <pageMargins left="0.59027777777777779" right="0.59027777777777779" top="0.59097222222222223" bottom="0.59097222222222223" header="0.31527777777777777" footer="0.31527777777777777"/>
  <pageSetup paperSize="9" firstPageNumber="2" orientation="portrait" useFirstPageNumber="1" horizontalDpi="300" verticalDpi="300" r:id="rId1"/>
  <headerFooter alignWithMargins="0">
    <oddHeader>&amp;C&amp;"Monotype Corsiva,Обычный"&amp;11&amp;UДІАМЕБ - Ваш партнер в лабораторній діагностиці !</oddHeader>
    <oddFooter>&amp;LЗміст&amp;C- &amp;P -&amp;RЗміст</oddFooter>
  </headerFooter>
</worksheet>
</file>

<file path=xl/worksheets/sheet5.xml><?xml version="1.0" encoding="utf-8"?>
<worksheet xmlns="http://schemas.openxmlformats.org/spreadsheetml/2006/main" xmlns:r="http://schemas.openxmlformats.org/officeDocument/2006/relationships">
  <sheetPr filterMode="1">
    <tabColor rgb="FF00B050"/>
  </sheetPr>
  <dimension ref="A1:AE761"/>
  <sheetViews>
    <sheetView topLeftCell="C1" zoomScale="85" zoomScaleNormal="85" workbookViewId="0">
      <pane ySplit="3" topLeftCell="A4" activePane="bottomLeft" state="frozen"/>
      <selection activeCell="A6" sqref="A6:L6"/>
      <selection pane="bottomLeft" activeCell="M220" sqref="M220"/>
    </sheetView>
  </sheetViews>
  <sheetFormatPr defaultColWidth="9.140625" defaultRowHeight="15.75" outlineLevelCol="1"/>
  <cols>
    <col min="1" max="1" width="9.140625" style="215" customWidth="1" outlineLevel="1"/>
    <col min="2" max="2" width="11.85546875" style="215" customWidth="1" outlineLevel="1"/>
    <col min="3" max="3" width="10.85546875" style="216" customWidth="1"/>
    <col min="4" max="4" width="11" style="2585" customWidth="1"/>
    <col min="5" max="5" width="50.5703125" style="817" customWidth="1"/>
    <col min="6" max="7" width="30.85546875" style="69" hidden="1" customWidth="1" outlineLevel="1"/>
    <col min="8" max="9" width="9.85546875" style="216" hidden="1" customWidth="1" outlineLevel="1"/>
    <col min="10" max="11" width="9.85546875" style="69" hidden="1" customWidth="1" outlineLevel="1"/>
    <col min="12" max="12" width="9.85546875" style="2034" customWidth="1" collapsed="1"/>
    <col min="13" max="16" width="12.140625" style="217" customWidth="1"/>
    <col min="17" max="18" width="9.140625" style="219" customWidth="1"/>
    <col min="19" max="19" width="9.140625" style="220" customWidth="1"/>
    <col min="20" max="23" width="9.140625" style="219" customWidth="1"/>
    <col min="24" max="25" width="9.140625" style="219"/>
    <col min="26" max="16384" width="9.140625" style="69"/>
  </cols>
  <sheetData>
    <row r="1" spans="1:25" s="229" customFormat="1" ht="36.75" customHeight="1" thickBot="1">
      <c r="A1" s="75" t="s">
        <v>8669</v>
      </c>
      <c r="B1" s="75" t="s">
        <v>10721</v>
      </c>
      <c r="C1" s="84" t="s">
        <v>8670</v>
      </c>
      <c r="D1" s="2580" t="s">
        <v>8671</v>
      </c>
      <c r="E1" s="222" t="s">
        <v>8672</v>
      </c>
      <c r="F1" s="223" t="s">
        <v>8673</v>
      </c>
      <c r="G1" s="223" t="s">
        <v>8674</v>
      </c>
      <c r="H1" s="158" t="s">
        <v>9315</v>
      </c>
      <c r="I1" s="158" t="s">
        <v>9316</v>
      </c>
      <c r="J1" s="159" t="s">
        <v>9317</v>
      </c>
      <c r="K1" s="159" t="s">
        <v>9318</v>
      </c>
      <c r="L1" s="158" t="s">
        <v>9319</v>
      </c>
      <c r="M1" s="227" t="s">
        <v>9421</v>
      </c>
      <c r="N1" s="160" t="s">
        <v>9321</v>
      </c>
      <c r="O1" s="161" t="s">
        <v>9322</v>
      </c>
      <c r="P1" s="2452">
        <v>2013</v>
      </c>
      <c r="Q1" s="229" t="s">
        <v>8624</v>
      </c>
      <c r="R1" s="229" t="s">
        <v>9422</v>
      </c>
      <c r="S1" s="230" t="s">
        <v>9423</v>
      </c>
      <c r="T1" s="231" t="s">
        <v>9424</v>
      </c>
      <c r="U1" s="231">
        <v>2011</v>
      </c>
      <c r="V1" s="231">
        <v>2012</v>
      </c>
      <c r="W1" s="2233" t="s">
        <v>9715</v>
      </c>
      <c r="X1" s="232"/>
    </row>
    <row r="2" spans="1:25" s="229" customFormat="1" ht="12.75" hidden="1" customHeight="1">
      <c r="A2" s="75" t="s">
        <v>8678</v>
      </c>
      <c r="B2" s="75"/>
      <c r="C2" s="84" t="s">
        <v>8679</v>
      </c>
      <c r="D2" s="2557" t="s">
        <v>8671</v>
      </c>
      <c r="E2" s="233" t="s">
        <v>8672</v>
      </c>
      <c r="F2" s="223" t="s">
        <v>8673</v>
      </c>
      <c r="G2" s="223" t="s">
        <v>8674</v>
      </c>
      <c r="H2" s="158" t="s">
        <v>9323</v>
      </c>
      <c r="I2" s="158" t="s">
        <v>9324</v>
      </c>
      <c r="J2" s="159" t="s">
        <v>9325</v>
      </c>
      <c r="K2" s="159" t="s">
        <v>9326</v>
      </c>
      <c r="L2" s="158" t="s">
        <v>9327</v>
      </c>
      <c r="M2" s="86" t="s">
        <v>8680</v>
      </c>
      <c r="N2" s="83" t="s">
        <v>8681</v>
      </c>
      <c r="O2" s="162" t="s">
        <v>8682</v>
      </c>
      <c r="P2" s="2366"/>
      <c r="S2" s="230"/>
      <c r="W2" s="232"/>
      <c r="X2" s="232"/>
    </row>
    <row r="3" spans="1:25" s="229" customFormat="1" ht="12.75" hidden="1" customHeight="1">
      <c r="A3" s="75" t="s">
        <v>8678</v>
      </c>
      <c r="B3" s="75"/>
      <c r="C3" s="84" t="s">
        <v>8683</v>
      </c>
      <c r="D3" s="2557" t="s">
        <v>9328</v>
      </c>
      <c r="E3" s="233" t="s">
        <v>8672</v>
      </c>
      <c r="F3" s="223" t="s">
        <v>8673</v>
      </c>
      <c r="G3" s="223" t="s">
        <v>8674</v>
      </c>
      <c r="H3" s="158" t="s">
        <v>9329</v>
      </c>
      <c r="I3" s="158" t="s">
        <v>9330</v>
      </c>
      <c r="J3" s="159" t="s">
        <v>9331</v>
      </c>
      <c r="K3" s="159" t="s">
        <v>9332</v>
      </c>
      <c r="L3" s="158" t="s">
        <v>9425</v>
      </c>
      <c r="M3" s="86" t="s">
        <v>8685</v>
      </c>
      <c r="N3" s="86" t="s">
        <v>8686</v>
      </c>
      <c r="O3" s="163" t="s">
        <v>8687</v>
      </c>
      <c r="P3" s="2366"/>
      <c r="S3" s="230"/>
      <c r="W3" s="232"/>
      <c r="X3" s="232"/>
    </row>
    <row r="4" spans="1:25" ht="13.5" hidden="1" customHeight="1">
      <c r="D4" s="216"/>
      <c r="M4" s="218"/>
      <c r="N4" s="218"/>
      <c r="O4" s="218"/>
      <c r="S4" s="219"/>
      <c r="Y4" s="69"/>
    </row>
    <row r="5" spans="1:25" s="157" customFormat="1" ht="13.5" hidden="1" customHeight="1">
      <c r="A5" s="234"/>
      <c r="B5" s="234"/>
      <c r="C5" s="154"/>
      <c r="D5" s="235"/>
      <c r="E5" s="687"/>
      <c r="F5" s="155"/>
      <c r="G5" s="155"/>
      <c r="H5" s="234"/>
      <c r="I5" s="234"/>
      <c r="J5" s="205"/>
      <c r="K5" s="205"/>
      <c r="L5" s="1573"/>
      <c r="M5" s="156"/>
      <c r="N5" s="156"/>
      <c r="O5" s="156"/>
      <c r="P5" s="156"/>
    </row>
    <row r="6" spans="1:25" ht="79.349999999999994" hidden="1" customHeight="1">
      <c r="A6" s="87" t="s">
        <v>8688</v>
      </c>
      <c r="B6" s="87"/>
      <c r="C6" s="2670" t="s">
        <v>9426</v>
      </c>
      <c r="D6" s="2670"/>
      <c r="E6" s="2671"/>
      <c r="F6" s="2670"/>
      <c r="G6" s="2670"/>
      <c r="H6" s="2670"/>
      <c r="I6" s="2670"/>
      <c r="J6" s="2670"/>
      <c r="K6" s="2670"/>
      <c r="L6" s="2672"/>
      <c r="M6" s="2670"/>
      <c r="N6" s="2556"/>
      <c r="O6" s="2556"/>
      <c r="P6" s="2556"/>
      <c r="S6" s="219"/>
      <c r="Y6" s="69"/>
    </row>
    <row r="7" spans="1:25" ht="12.75" hidden="1" customHeight="1">
      <c r="A7" s="87" t="s">
        <v>8689</v>
      </c>
      <c r="B7" s="87"/>
      <c r="C7" s="2670" t="s">
        <v>9427</v>
      </c>
      <c r="D7" s="2670"/>
      <c r="E7" s="2670"/>
      <c r="F7" s="2670"/>
      <c r="G7" s="2670"/>
      <c r="H7" s="2670"/>
      <c r="I7" s="2670"/>
      <c r="J7" s="2670"/>
      <c r="K7" s="2670"/>
      <c r="L7" s="2670"/>
      <c r="M7" s="2670"/>
      <c r="N7" s="2556"/>
      <c r="O7" s="2556"/>
      <c r="P7" s="2556"/>
      <c r="S7" s="219"/>
      <c r="Y7" s="69"/>
    </row>
    <row r="8" spans="1:25" ht="12.75" hidden="1" customHeight="1">
      <c r="A8" s="87" t="s">
        <v>8689</v>
      </c>
      <c r="B8" s="87"/>
      <c r="C8" s="2670" t="s">
        <v>9428</v>
      </c>
      <c r="D8" s="2670"/>
      <c r="E8" s="2670"/>
      <c r="F8" s="2670"/>
      <c r="G8" s="2670"/>
      <c r="H8" s="2670"/>
      <c r="I8" s="2670"/>
      <c r="J8" s="2670"/>
      <c r="K8" s="2670"/>
      <c r="L8" s="2670"/>
      <c r="M8" s="2670"/>
      <c r="N8" s="2556"/>
      <c r="O8" s="2556"/>
      <c r="P8" s="2556"/>
      <c r="S8" s="219"/>
      <c r="Y8" s="69"/>
    </row>
    <row r="9" spans="1:25" ht="13.5" hidden="1" customHeight="1">
      <c r="A9" s="236"/>
      <c r="B9" s="236"/>
      <c r="C9" s="236"/>
      <c r="D9" s="236"/>
      <c r="E9" s="1757"/>
      <c r="F9" s="237"/>
      <c r="G9" s="237"/>
      <c r="H9" s="215"/>
      <c r="I9" s="215"/>
      <c r="J9" s="219"/>
      <c r="K9" s="219"/>
      <c r="M9" s="61"/>
      <c r="N9" s="61"/>
      <c r="O9" s="61"/>
      <c r="P9" s="61"/>
      <c r="S9" s="219"/>
      <c r="Y9" s="69"/>
    </row>
    <row r="10" spans="1:25" ht="13.5" hidden="1" customHeight="1">
      <c r="A10" s="236"/>
      <c r="B10" s="236"/>
      <c r="C10" s="236"/>
      <c r="D10" s="236"/>
      <c r="E10" s="1757"/>
      <c r="F10" s="237"/>
      <c r="G10" s="237"/>
      <c r="H10" s="215"/>
      <c r="I10" s="215"/>
      <c r="J10" s="219"/>
      <c r="K10" s="219"/>
      <c r="M10" s="61"/>
      <c r="N10" s="61"/>
      <c r="O10" s="61"/>
      <c r="P10" s="61"/>
      <c r="S10" s="219"/>
      <c r="Y10" s="69"/>
    </row>
    <row r="11" spans="1:25" ht="23.25" hidden="1" customHeight="1">
      <c r="A11" s="89" t="s">
        <v>8692</v>
      </c>
      <c r="B11" s="89"/>
      <c r="C11" s="2668" t="s">
        <v>9334</v>
      </c>
      <c r="D11" s="2669"/>
      <c r="E11" s="2669"/>
      <c r="F11" s="2669"/>
      <c r="G11" s="2669"/>
      <c r="H11" s="2669"/>
      <c r="I11" s="2669"/>
      <c r="J11" s="2669"/>
      <c r="K11" s="2669"/>
      <c r="L11" s="2669"/>
      <c r="M11" s="2669"/>
      <c r="N11" s="2669"/>
      <c r="O11" s="2669"/>
      <c r="P11" s="2558"/>
      <c r="S11" s="219"/>
      <c r="Y11" s="69"/>
    </row>
    <row r="12" spans="1:25" ht="23.25" hidden="1" customHeight="1">
      <c r="A12" s="89" t="s">
        <v>8690</v>
      </c>
      <c r="B12" s="89"/>
      <c r="C12" s="2668" t="s">
        <v>9335</v>
      </c>
      <c r="D12" s="2668"/>
      <c r="E12" s="2668"/>
      <c r="F12" s="2668"/>
      <c r="G12" s="2668"/>
      <c r="H12" s="2668"/>
      <c r="I12" s="2668"/>
      <c r="J12" s="2668"/>
      <c r="K12" s="2668"/>
      <c r="L12" s="2668"/>
      <c r="M12" s="2668"/>
      <c r="N12" s="2554"/>
      <c r="O12" s="2554"/>
      <c r="P12" s="2558"/>
      <c r="S12" s="219"/>
      <c r="Y12" s="69"/>
    </row>
    <row r="13" spans="1:25" ht="23.25" hidden="1" customHeight="1">
      <c r="A13" s="89" t="s">
        <v>8690</v>
      </c>
      <c r="B13" s="89"/>
      <c r="C13" s="2668" t="s">
        <v>9429</v>
      </c>
      <c r="D13" s="2668"/>
      <c r="E13" s="2668"/>
      <c r="F13" s="2668"/>
      <c r="G13" s="2668"/>
      <c r="H13" s="2668"/>
      <c r="I13" s="2668"/>
      <c r="J13" s="2668"/>
      <c r="K13" s="2668"/>
      <c r="L13" s="2668"/>
      <c r="M13" s="2668"/>
      <c r="N13" s="2554"/>
      <c r="O13" s="2554"/>
      <c r="P13" s="2558"/>
      <c r="S13" s="219"/>
      <c r="Y13" s="69"/>
    </row>
    <row r="14" spans="1:25" s="157" customFormat="1" ht="13.5" hidden="1" customHeight="1">
      <c r="A14" s="248">
        <v>1</v>
      </c>
      <c r="B14" s="234">
        <v>0</v>
      </c>
      <c r="C14" s="2229" t="s">
        <v>9430</v>
      </c>
      <c r="D14" s="2028" t="s">
        <v>9431</v>
      </c>
      <c r="E14" s="2469" t="s">
        <v>9432</v>
      </c>
      <c r="F14" s="170" t="s">
        <v>9338</v>
      </c>
      <c r="G14" s="165" t="s">
        <v>9433</v>
      </c>
      <c r="H14" s="238"/>
      <c r="I14" s="238"/>
      <c r="J14" s="240"/>
      <c r="K14" s="249"/>
      <c r="L14" s="2468">
        <v>96</v>
      </c>
      <c r="M14" s="2026" t="e">
        <f>#REF!*[3]коеф!$P$74+10</f>
        <v>#REF!</v>
      </c>
      <c r="N14" s="2232"/>
      <c r="O14" s="2026"/>
      <c r="P14" s="156" t="e">
        <f>#REF!</f>
        <v>#REF!</v>
      </c>
      <c r="Q14" s="157">
        <v>2497</v>
      </c>
      <c r="R14" s="157">
        <v>2771</v>
      </c>
      <c r="U14" s="157">
        <v>725</v>
      </c>
      <c r="V14" s="2005">
        <v>761</v>
      </c>
    </row>
    <row r="15" spans="1:25" s="157" customFormat="1" ht="13.5" hidden="1" customHeight="1">
      <c r="A15" s="248">
        <v>1</v>
      </c>
      <c r="B15" s="234">
        <v>1</v>
      </c>
      <c r="C15" s="2230" t="s">
        <v>9434</v>
      </c>
      <c r="D15" s="2581" t="s">
        <v>9435</v>
      </c>
      <c r="E15" s="2472" t="s">
        <v>9436</v>
      </c>
      <c r="F15" s="170" t="s">
        <v>9338</v>
      </c>
      <c r="G15" s="172" t="s">
        <v>9437</v>
      </c>
      <c r="H15" s="242"/>
      <c r="I15" s="242"/>
      <c r="J15" s="243"/>
      <c r="K15" s="250"/>
      <c r="L15" s="2470">
        <v>96</v>
      </c>
      <c r="M15" s="2007" t="e">
        <f>P15*#REF!+15</f>
        <v>#REF!</v>
      </c>
      <c r="N15" s="156"/>
      <c r="O15" s="2007"/>
      <c r="P15" s="156">
        <v>680</v>
      </c>
      <c r="S15" s="244">
        <v>575</v>
      </c>
      <c r="U15" s="157">
        <v>740</v>
      </c>
      <c r="V15" s="157">
        <v>2750</v>
      </c>
    </row>
    <row r="16" spans="1:25" s="157" customFormat="1" ht="13.5" hidden="1" customHeight="1">
      <c r="A16" s="248">
        <v>1</v>
      </c>
      <c r="B16" s="234">
        <v>1</v>
      </c>
      <c r="C16" s="2230" t="s">
        <v>10477</v>
      </c>
      <c r="D16" s="2030" t="s">
        <v>10650</v>
      </c>
      <c r="E16" s="2472" t="s">
        <v>9436</v>
      </c>
      <c r="F16" s="2370" t="s">
        <v>9338</v>
      </c>
      <c r="G16" s="2054" t="s">
        <v>9437</v>
      </c>
      <c r="H16" s="2338" t="s">
        <v>10615</v>
      </c>
      <c r="I16" s="2338" t="s">
        <v>10649</v>
      </c>
      <c r="J16" s="2338"/>
      <c r="K16" s="2456" t="s">
        <v>9340</v>
      </c>
      <c r="L16" s="2470">
        <v>96</v>
      </c>
      <c r="M16" s="2007" t="e">
        <f>P16*#REF!</f>
        <v>#REF!</v>
      </c>
      <c r="N16" s="156"/>
      <c r="O16" s="2007"/>
      <c r="P16" s="156">
        <v>768</v>
      </c>
      <c r="S16" s="244"/>
    </row>
    <row r="17" spans="1:22" s="157" customFormat="1" ht="13.5" hidden="1" customHeight="1">
      <c r="A17" s="248">
        <v>1</v>
      </c>
      <c r="B17" s="234">
        <v>1</v>
      </c>
      <c r="C17" s="2231" t="s">
        <v>9438</v>
      </c>
      <c r="D17" s="2032" t="s">
        <v>9439</v>
      </c>
      <c r="E17" s="2467" t="s">
        <v>9436</v>
      </c>
      <c r="F17" s="170" t="s">
        <v>9338</v>
      </c>
      <c r="G17" s="168" t="s">
        <v>9433</v>
      </c>
      <c r="H17" s="246"/>
      <c r="I17" s="246"/>
      <c r="J17" s="247"/>
      <c r="K17" s="251"/>
      <c r="L17" s="2466">
        <v>96</v>
      </c>
      <c r="M17" s="2006" t="e">
        <f>P17*#REF!*#REF!+15</f>
        <v>#REF!</v>
      </c>
      <c r="N17" s="2228"/>
      <c r="O17" s="2006"/>
      <c r="P17" s="156">
        <f>V17</f>
        <v>3615</v>
      </c>
      <c r="Q17" s="157">
        <v>2376</v>
      </c>
      <c r="T17" s="157">
        <v>2630</v>
      </c>
      <c r="U17" s="157">
        <v>1012</v>
      </c>
      <c r="V17" s="157">
        <v>3615</v>
      </c>
    </row>
    <row r="18" spans="1:22" s="157" customFormat="1" ht="13.5" hidden="1" customHeight="1">
      <c r="A18" s="248">
        <v>1</v>
      </c>
      <c r="B18" s="234">
        <v>1</v>
      </c>
      <c r="C18" s="2229" t="s">
        <v>9434</v>
      </c>
      <c r="D18" s="2582" t="s">
        <v>9444</v>
      </c>
      <c r="E18" s="2469" t="s">
        <v>9441</v>
      </c>
      <c r="F18" s="170" t="s">
        <v>9342</v>
      </c>
      <c r="G18" s="165" t="s">
        <v>9445</v>
      </c>
      <c r="H18" s="238"/>
      <c r="I18" s="238"/>
      <c r="J18" s="240"/>
      <c r="K18" s="249"/>
      <c r="L18" s="2468">
        <v>96</v>
      </c>
      <c r="M18" s="2007" t="e">
        <f>P18*#REF!+15</f>
        <v>#REF!</v>
      </c>
      <c r="N18" s="2232"/>
      <c r="O18" s="2026"/>
      <c r="P18" s="156">
        <v>680</v>
      </c>
      <c r="S18" s="244">
        <v>575</v>
      </c>
      <c r="U18" s="157">
        <v>740</v>
      </c>
      <c r="V18" s="157">
        <v>2750</v>
      </c>
    </row>
    <row r="19" spans="1:22" s="157" customFormat="1" ht="13.5" hidden="1" customHeight="1">
      <c r="A19" s="248">
        <v>1</v>
      </c>
      <c r="B19" s="234">
        <v>0</v>
      </c>
      <c r="C19" s="2230" t="s">
        <v>9430</v>
      </c>
      <c r="D19" s="2030" t="s">
        <v>9440</v>
      </c>
      <c r="E19" s="2472" t="s">
        <v>9441</v>
      </c>
      <c r="F19" s="170" t="s">
        <v>9342</v>
      </c>
      <c r="G19" s="172" t="s">
        <v>9442</v>
      </c>
      <c r="H19" s="242"/>
      <c r="I19" s="242"/>
      <c r="J19" s="243"/>
      <c r="K19" s="250"/>
      <c r="L19" s="2470">
        <v>96</v>
      </c>
      <c r="M19" s="2007" t="e">
        <f>#REF!*[3]коеф!$P$74+10</f>
        <v>#REF!</v>
      </c>
      <c r="N19" s="156"/>
      <c r="O19" s="2007"/>
      <c r="P19" s="156" t="e">
        <f>#REF!</f>
        <v>#REF!</v>
      </c>
      <c r="Q19" s="157">
        <v>2635</v>
      </c>
      <c r="R19" s="157">
        <v>2924</v>
      </c>
      <c r="U19" s="157">
        <v>765</v>
      </c>
      <c r="V19" s="2005">
        <v>805</v>
      </c>
    </row>
    <row r="20" spans="1:22" s="157" customFormat="1" ht="13.5" hidden="1" customHeight="1">
      <c r="A20" s="248">
        <v>1</v>
      </c>
      <c r="B20" s="234">
        <v>1</v>
      </c>
      <c r="C20" s="2230" t="s">
        <v>10477</v>
      </c>
      <c r="D20" s="2030" t="s">
        <v>10648</v>
      </c>
      <c r="E20" s="2472" t="s">
        <v>9441</v>
      </c>
      <c r="F20" s="2370" t="s">
        <v>9342</v>
      </c>
      <c r="G20" s="2054" t="s">
        <v>9445</v>
      </c>
      <c r="H20" s="2338" t="s">
        <v>10615</v>
      </c>
      <c r="I20" s="2338" t="s">
        <v>10647</v>
      </c>
      <c r="J20" s="2338"/>
      <c r="K20" s="2456" t="s">
        <v>10646</v>
      </c>
      <c r="L20" s="2470">
        <v>96</v>
      </c>
      <c r="M20" s="2007" t="e">
        <f>P20*#REF!</f>
        <v>#REF!</v>
      </c>
      <c r="N20" s="156"/>
      <c r="O20" s="2007"/>
      <c r="P20" s="156">
        <v>768</v>
      </c>
      <c r="V20" s="2005"/>
    </row>
    <row r="21" spans="1:22" s="157" customFormat="1" ht="13.5" hidden="1" customHeight="1">
      <c r="A21" s="248">
        <v>1</v>
      </c>
      <c r="B21" s="234">
        <v>1</v>
      </c>
      <c r="C21" s="2231" t="s">
        <v>9438</v>
      </c>
      <c r="D21" s="2032" t="s">
        <v>9443</v>
      </c>
      <c r="E21" s="2467" t="s">
        <v>9441</v>
      </c>
      <c r="F21" s="170" t="s">
        <v>9342</v>
      </c>
      <c r="G21" s="168" t="s">
        <v>9442</v>
      </c>
      <c r="H21" s="246"/>
      <c r="I21" s="246"/>
      <c r="J21" s="247"/>
      <c r="K21" s="251"/>
      <c r="L21" s="2466">
        <v>96</v>
      </c>
      <c r="M21" s="2006" t="e">
        <f>P21*#REF!*#REF!+15</f>
        <v>#REF!</v>
      </c>
      <c r="N21" s="2228"/>
      <c r="O21" s="2006"/>
      <c r="P21" s="156">
        <f>V21</f>
        <v>2968</v>
      </c>
      <c r="Q21" s="157">
        <v>2574</v>
      </c>
      <c r="T21" s="157">
        <v>2775</v>
      </c>
      <c r="U21" s="157">
        <v>831</v>
      </c>
      <c r="V21" s="157">
        <v>2968</v>
      </c>
    </row>
    <row r="22" spans="1:22" s="157" customFormat="1" ht="13.5" hidden="1" customHeight="1">
      <c r="A22" s="248">
        <v>1</v>
      </c>
      <c r="B22" s="234">
        <v>0</v>
      </c>
      <c r="C22" s="2229" t="s">
        <v>9430</v>
      </c>
      <c r="D22" s="2028" t="s">
        <v>9446</v>
      </c>
      <c r="E22" s="2469" t="s">
        <v>9447</v>
      </c>
      <c r="F22" s="170" t="s">
        <v>9344</v>
      </c>
      <c r="G22" s="165" t="s">
        <v>8812</v>
      </c>
      <c r="H22" s="238"/>
      <c r="I22" s="238"/>
      <c r="J22" s="240"/>
      <c r="K22" s="249"/>
      <c r="L22" s="2468">
        <v>96</v>
      </c>
      <c r="M22" s="2026" t="e">
        <f>#REF!*[3]коеф!$P$74+10</f>
        <v>#REF!</v>
      </c>
      <c r="N22" s="2232"/>
      <c r="O22" s="2026"/>
      <c r="P22" s="156" t="e">
        <f>#REF!</f>
        <v>#REF!</v>
      </c>
      <c r="Q22" s="157">
        <v>2590</v>
      </c>
      <c r="R22" s="157">
        <v>2874</v>
      </c>
      <c r="U22" s="157">
        <v>827</v>
      </c>
      <c r="V22" s="2005">
        <v>868</v>
      </c>
    </row>
    <row r="23" spans="1:22" s="157" customFormat="1" ht="13.5" hidden="1" customHeight="1">
      <c r="A23" s="248">
        <v>1</v>
      </c>
      <c r="B23" s="234">
        <v>1</v>
      </c>
      <c r="C23" s="2230" t="s">
        <v>9438</v>
      </c>
      <c r="D23" s="2030" t="s">
        <v>8813</v>
      </c>
      <c r="E23" s="2472" t="s">
        <v>9447</v>
      </c>
      <c r="F23" s="170" t="s">
        <v>9344</v>
      </c>
      <c r="G23" s="172" t="s">
        <v>8812</v>
      </c>
      <c r="H23" s="242"/>
      <c r="I23" s="242"/>
      <c r="J23" s="243"/>
      <c r="K23" s="250"/>
      <c r="L23" s="2470">
        <v>96</v>
      </c>
      <c r="M23" s="2006" t="e">
        <f>P23*#REF!*#REF!+15</f>
        <v>#REF!</v>
      </c>
      <c r="N23" s="156"/>
      <c r="O23" s="2007"/>
      <c r="P23" s="156">
        <f>V23</f>
        <v>3223</v>
      </c>
      <c r="Q23" s="157">
        <v>2309</v>
      </c>
      <c r="T23" s="157">
        <v>3010</v>
      </c>
      <c r="U23" s="157">
        <v>902</v>
      </c>
      <c r="V23" s="157">
        <v>3223</v>
      </c>
    </row>
    <row r="24" spans="1:22" s="157" customFormat="1" ht="13.5" hidden="1" customHeight="1">
      <c r="A24" s="248">
        <v>1</v>
      </c>
      <c r="B24" s="234">
        <v>1</v>
      </c>
      <c r="C24" s="2230" t="s">
        <v>10477</v>
      </c>
      <c r="D24" s="2030" t="s">
        <v>10645</v>
      </c>
      <c r="E24" s="2472" t="s">
        <v>9447</v>
      </c>
      <c r="F24" s="2370" t="s">
        <v>9344</v>
      </c>
      <c r="G24" s="2054" t="s">
        <v>8812</v>
      </c>
      <c r="H24" s="2338" t="s">
        <v>10615</v>
      </c>
      <c r="I24" s="2338"/>
      <c r="J24" s="2338"/>
      <c r="K24" s="2456" t="s">
        <v>9314</v>
      </c>
      <c r="L24" s="2470">
        <v>96</v>
      </c>
      <c r="M24" s="2007" t="e">
        <f>P24*#REF!</f>
        <v>#REF!</v>
      </c>
      <c r="N24" s="156"/>
      <c r="O24" s="2007"/>
      <c r="P24" s="156">
        <v>696</v>
      </c>
    </row>
    <row r="25" spans="1:22" s="157" customFormat="1" ht="13.5" hidden="1" customHeight="1">
      <c r="A25" s="248">
        <v>1</v>
      </c>
      <c r="B25" s="234">
        <v>0</v>
      </c>
      <c r="C25" s="2230" t="s">
        <v>9434</v>
      </c>
      <c r="D25" s="2581" t="s">
        <v>8814</v>
      </c>
      <c r="E25" s="2472" t="s">
        <v>9447</v>
      </c>
      <c r="F25" s="170" t="s">
        <v>9344</v>
      </c>
      <c r="G25" s="172" t="s">
        <v>8812</v>
      </c>
      <c r="H25" s="246"/>
      <c r="I25" s="246"/>
      <c r="J25" s="247"/>
      <c r="K25" s="251"/>
      <c r="L25" s="2470">
        <v>96</v>
      </c>
      <c r="M25" s="2007">
        <f>V25*[3]коеф!$O$7*[3]коеф!$P$83+10</f>
        <v>1522.0473399999998</v>
      </c>
      <c r="N25" s="156"/>
      <c r="O25" s="2007"/>
      <c r="P25" s="156">
        <v>1150</v>
      </c>
      <c r="S25" s="244">
        <v>1085</v>
      </c>
      <c r="U25" s="157">
        <v>1505</v>
      </c>
      <c r="V25" s="157">
        <v>4870</v>
      </c>
    </row>
    <row r="26" spans="1:22" s="157" customFormat="1" ht="13.5" hidden="1" customHeight="1">
      <c r="A26" s="248">
        <v>1</v>
      </c>
      <c r="B26" s="234">
        <v>1</v>
      </c>
      <c r="C26" s="2229" t="s">
        <v>9434</v>
      </c>
      <c r="D26" s="2582" t="s">
        <v>8815</v>
      </c>
      <c r="E26" s="2469" t="s">
        <v>8816</v>
      </c>
      <c r="F26" s="175" t="s">
        <v>9346</v>
      </c>
      <c r="G26" s="165" t="s">
        <v>8817</v>
      </c>
      <c r="H26" s="238"/>
      <c r="I26" s="238"/>
      <c r="J26" s="240"/>
      <c r="K26" s="249"/>
      <c r="L26" s="2468">
        <v>96</v>
      </c>
      <c r="M26" s="2007" t="e">
        <f>P26*#REF!+15</f>
        <v>#REF!</v>
      </c>
      <c r="N26" s="2232"/>
      <c r="O26" s="2026"/>
      <c r="P26" s="156">
        <v>560</v>
      </c>
      <c r="S26" s="244">
        <v>455</v>
      </c>
      <c r="U26" s="157">
        <v>585</v>
      </c>
      <c r="V26" s="157">
        <v>2200</v>
      </c>
    </row>
    <row r="27" spans="1:22" s="157" customFormat="1" ht="13.5" hidden="1" customHeight="1">
      <c r="A27" s="248">
        <v>1</v>
      </c>
      <c r="B27" s="234">
        <v>0</v>
      </c>
      <c r="C27" s="2230" t="s">
        <v>9430</v>
      </c>
      <c r="D27" s="2030" t="s">
        <v>8822</v>
      </c>
      <c r="E27" s="2472" t="s">
        <v>8819</v>
      </c>
      <c r="F27" s="175" t="s">
        <v>9346</v>
      </c>
      <c r="G27" s="172" t="s">
        <v>8820</v>
      </c>
      <c r="H27" s="242"/>
      <c r="I27" s="242"/>
      <c r="J27" s="243"/>
      <c r="K27" s="250"/>
      <c r="L27" s="2470">
        <v>96</v>
      </c>
      <c r="M27" s="2007" t="e">
        <f>#REF!*[3]коеф!$P$74+10</f>
        <v>#REF!</v>
      </c>
      <c r="N27" s="156"/>
      <c r="O27" s="2007"/>
      <c r="P27" s="156" t="e">
        <f>#REF!</f>
        <v>#REF!</v>
      </c>
      <c r="Q27" s="157">
        <v>2276</v>
      </c>
      <c r="R27" s="157">
        <v>2526</v>
      </c>
      <c r="U27" s="157">
        <v>661</v>
      </c>
      <c r="V27" s="2005">
        <v>661</v>
      </c>
    </row>
    <row r="28" spans="1:22" s="157" customFormat="1" ht="13.5" hidden="1" customHeight="1">
      <c r="A28" s="248">
        <v>1</v>
      </c>
      <c r="B28" s="234">
        <v>1</v>
      </c>
      <c r="C28" s="2231" t="s">
        <v>10477</v>
      </c>
      <c r="D28" s="2032" t="s">
        <v>10644</v>
      </c>
      <c r="E28" s="2467" t="s">
        <v>8816</v>
      </c>
      <c r="F28" s="2370" t="s">
        <v>9346</v>
      </c>
      <c r="G28" s="2054" t="s">
        <v>8817</v>
      </c>
      <c r="H28" s="2338" t="s">
        <v>10634</v>
      </c>
      <c r="I28" s="2338" t="s">
        <v>10643</v>
      </c>
      <c r="J28" s="2338"/>
      <c r="K28" s="2456" t="s">
        <v>10642</v>
      </c>
      <c r="L28" s="2466">
        <v>96</v>
      </c>
      <c r="M28" s="2007" t="e">
        <f>P28*#REF!</f>
        <v>#REF!</v>
      </c>
      <c r="N28" s="2228"/>
      <c r="O28" s="2006"/>
      <c r="P28" s="156">
        <v>696</v>
      </c>
      <c r="V28" s="2005"/>
    </row>
    <row r="29" spans="1:22" s="157" customFormat="1" ht="13.5" hidden="1" customHeight="1">
      <c r="A29" s="238">
        <v>0</v>
      </c>
      <c r="B29" s="242"/>
      <c r="C29" s="171" t="s">
        <v>9438</v>
      </c>
      <c r="D29" s="241"/>
      <c r="E29" s="172" t="s">
        <v>8821</v>
      </c>
      <c r="F29" s="172"/>
      <c r="G29" s="172"/>
      <c r="H29" s="242"/>
      <c r="I29" s="242"/>
      <c r="J29" s="243"/>
      <c r="K29" s="243"/>
      <c r="L29" s="243">
        <v>96</v>
      </c>
      <c r="M29" s="173">
        <f>U29*[3]коеф!$F$73+10+10</f>
        <v>20</v>
      </c>
      <c r="N29" s="156"/>
      <c r="O29" s="156"/>
      <c r="P29" s="156">
        <f>V29</f>
        <v>2516</v>
      </c>
      <c r="V29" s="157">
        <v>2516</v>
      </c>
    </row>
    <row r="30" spans="1:22" s="157" customFormat="1" ht="13.5" hidden="1" customHeight="1">
      <c r="A30" s="248">
        <v>1</v>
      </c>
      <c r="B30" s="234">
        <v>1</v>
      </c>
      <c r="C30" s="2464" t="s">
        <v>9438</v>
      </c>
      <c r="D30" s="2018" t="s">
        <v>8818</v>
      </c>
      <c r="E30" s="2463" t="s">
        <v>8819</v>
      </c>
      <c r="F30" s="175" t="s">
        <v>9346</v>
      </c>
      <c r="G30" s="168" t="s">
        <v>8820</v>
      </c>
      <c r="H30" s="246"/>
      <c r="I30" s="246"/>
      <c r="J30" s="247"/>
      <c r="K30" s="251"/>
      <c r="L30" s="2462">
        <v>96</v>
      </c>
      <c r="M30" s="2006" t="e">
        <f>P30*#REF!*#REF!+15</f>
        <v>#REF!</v>
      </c>
      <c r="N30" s="2479"/>
      <c r="O30" s="2009"/>
      <c r="P30" s="156">
        <f>V30</f>
        <v>2516</v>
      </c>
      <c r="Q30" s="157">
        <v>2139</v>
      </c>
      <c r="T30" s="157">
        <v>2350</v>
      </c>
      <c r="U30" s="157">
        <v>705</v>
      </c>
      <c r="V30" s="157">
        <v>2516</v>
      </c>
    </row>
    <row r="31" spans="1:22" s="157" customFormat="1" ht="25.5" hidden="1" customHeight="1">
      <c r="A31" s="238">
        <v>0</v>
      </c>
      <c r="B31" s="242"/>
      <c r="C31" s="171" t="s">
        <v>9438</v>
      </c>
      <c r="D31" s="241" t="s">
        <v>8823</v>
      </c>
      <c r="E31" s="212" t="s">
        <v>8824</v>
      </c>
      <c r="F31" s="172" t="s">
        <v>8825</v>
      </c>
      <c r="G31" s="213" t="s">
        <v>8826</v>
      </c>
      <c r="H31" s="206"/>
      <c r="I31" s="206"/>
      <c r="J31" s="252"/>
      <c r="K31" s="252"/>
      <c r="L31" s="243">
        <v>192</v>
      </c>
      <c r="M31" s="173" t="e">
        <f>#REF!*[3]коеф!$O$7*[3]коеф!$F$73+10</f>
        <v>#REF!</v>
      </c>
      <c r="N31" s="156"/>
      <c r="O31" s="156"/>
      <c r="P31" s="156">
        <f>V31</f>
        <v>1815</v>
      </c>
      <c r="Q31" s="157">
        <v>5808</v>
      </c>
      <c r="U31" s="157">
        <v>1920</v>
      </c>
      <c r="V31" s="157">
        <v>1815</v>
      </c>
    </row>
    <row r="32" spans="1:22" s="157" customFormat="1" ht="13.5" hidden="1" customHeight="1">
      <c r="A32" s="248">
        <v>1</v>
      </c>
      <c r="B32" s="234">
        <v>1</v>
      </c>
      <c r="C32" s="2229" t="s">
        <v>9434</v>
      </c>
      <c r="D32" s="2582" t="s">
        <v>8827</v>
      </c>
      <c r="E32" s="2469" t="s">
        <v>8828</v>
      </c>
      <c r="F32" s="170" t="s">
        <v>9351</v>
      </c>
      <c r="G32" s="165" t="s">
        <v>8828</v>
      </c>
      <c r="H32" s="238"/>
      <c r="I32" s="238"/>
      <c r="J32" s="240"/>
      <c r="K32" s="249"/>
      <c r="L32" s="2468">
        <v>96</v>
      </c>
      <c r="M32" s="2007" t="e">
        <f>P32*#REF!+15</f>
        <v>#REF!</v>
      </c>
      <c r="N32" s="2232"/>
      <c r="O32" s="2026"/>
      <c r="P32" s="156">
        <v>560</v>
      </c>
      <c r="S32" s="244">
        <v>455</v>
      </c>
      <c r="U32" s="157">
        <v>585</v>
      </c>
      <c r="V32" s="157">
        <v>2200</v>
      </c>
    </row>
    <row r="33" spans="1:23" s="157" customFormat="1" ht="13.5" hidden="1" customHeight="1">
      <c r="A33" s="248">
        <v>1</v>
      </c>
      <c r="B33" s="234">
        <v>0</v>
      </c>
      <c r="C33" s="2230" t="s">
        <v>9430</v>
      </c>
      <c r="D33" s="2030" t="s">
        <v>8830</v>
      </c>
      <c r="E33" s="2472" t="s">
        <v>8828</v>
      </c>
      <c r="F33" s="170" t="s">
        <v>9351</v>
      </c>
      <c r="G33" s="172" t="s">
        <v>8828</v>
      </c>
      <c r="H33" s="242"/>
      <c r="I33" s="242"/>
      <c r="J33" s="243"/>
      <c r="K33" s="250"/>
      <c r="L33" s="2470">
        <v>96</v>
      </c>
      <c r="M33" s="2007" t="e">
        <f>#REF!*[3]коеф!$P$74+10</f>
        <v>#REF!</v>
      </c>
      <c r="N33" s="156"/>
      <c r="O33" s="2007"/>
      <c r="P33" s="156" t="e">
        <f>#REF!</f>
        <v>#REF!</v>
      </c>
      <c r="Q33" s="157">
        <v>2276</v>
      </c>
      <c r="R33" s="157">
        <v>2526</v>
      </c>
      <c r="U33" s="157">
        <v>661</v>
      </c>
      <c r="V33" s="2005">
        <v>661</v>
      </c>
    </row>
    <row r="34" spans="1:23" s="157" customFormat="1" ht="13.5" hidden="1" customHeight="1">
      <c r="A34" s="248">
        <v>1</v>
      </c>
      <c r="B34" s="234">
        <v>1</v>
      </c>
      <c r="C34" s="2230" t="s">
        <v>10477</v>
      </c>
      <c r="D34" s="2030" t="s">
        <v>10641</v>
      </c>
      <c r="E34" s="2472" t="s">
        <v>8828</v>
      </c>
      <c r="F34" s="2370" t="s">
        <v>9351</v>
      </c>
      <c r="G34" s="2054" t="s">
        <v>8828</v>
      </c>
      <c r="H34" s="2338" t="s">
        <v>10604</v>
      </c>
      <c r="I34" s="2338" t="s">
        <v>10640</v>
      </c>
      <c r="J34" s="2338"/>
      <c r="K34" s="2456" t="s">
        <v>10639</v>
      </c>
      <c r="L34" s="2470">
        <v>96</v>
      </c>
      <c r="M34" s="2007" t="e">
        <f>P34*#REF!</f>
        <v>#REF!</v>
      </c>
      <c r="N34" s="156"/>
      <c r="O34" s="2007"/>
      <c r="P34" s="156">
        <v>768</v>
      </c>
    </row>
    <row r="35" spans="1:23" s="157" customFormat="1" ht="13.5" hidden="1" customHeight="1">
      <c r="A35" s="248">
        <v>1</v>
      </c>
      <c r="B35" s="234">
        <v>1</v>
      </c>
      <c r="C35" s="2231" t="s">
        <v>9438</v>
      </c>
      <c r="D35" s="2032" t="s">
        <v>8829</v>
      </c>
      <c r="E35" s="2467" t="s">
        <v>8828</v>
      </c>
      <c r="F35" s="170" t="s">
        <v>9351</v>
      </c>
      <c r="G35" s="168" t="s">
        <v>8828</v>
      </c>
      <c r="H35" s="246"/>
      <c r="I35" s="246"/>
      <c r="J35" s="247"/>
      <c r="K35" s="251"/>
      <c r="L35" s="2466">
        <v>96</v>
      </c>
      <c r="M35" s="2006" t="e">
        <f>P35*#REF!*#REF!+15</f>
        <v>#REF!</v>
      </c>
      <c r="N35" s="2228"/>
      <c r="O35" s="2006"/>
      <c r="P35" s="156">
        <f>V35</f>
        <v>2431</v>
      </c>
      <c r="Q35" s="157">
        <v>2099</v>
      </c>
      <c r="T35" s="157">
        <v>2275</v>
      </c>
      <c r="U35" s="157">
        <v>680</v>
      </c>
      <c r="V35" s="157">
        <v>2431</v>
      </c>
    </row>
    <row r="36" spans="1:23" s="157" customFormat="1" ht="13.5" hidden="1" customHeight="1">
      <c r="A36" s="248">
        <v>1</v>
      </c>
      <c r="B36" s="234">
        <v>0</v>
      </c>
      <c r="C36" s="2229" t="s">
        <v>9430</v>
      </c>
      <c r="D36" s="2028" t="s">
        <v>8835</v>
      </c>
      <c r="E36" s="2469" t="s">
        <v>8832</v>
      </c>
      <c r="F36" s="175" t="s">
        <v>9352</v>
      </c>
      <c r="G36" s="165" t="s">
        <v>8833</v>
      </c>
      <c r="H36" s="238"/>
      <c r="I36" s="238"/>
      <c r="J36" s="240"/>
      <c r="K36" s="249"/>
      <c r="L36" s="2468">
        <v>96</v>
      </c>
      <c r="M36" s="2026" t="e">
        <f>#REF!*[3]коеф!$P$74+10</f>
        <v>#REF!</v>
      </c>
      <c r="N36" s="2232"/>
      <c r="O36" s="2026"/>
      <c r="P36" s="156" t="e">
        <f>#REF!</f>
        <v>#REF!</v>
      </c>
      <c r="Q36" s="157">
        <v>2593</v>
      </c>
      <c r="R36" s="157">
        <v>2879</v>
      </c>
      <c r="U36" s="157">
        <v>753</v>
      </c>
      <c r="V36" s="2005">
        <v>754</v>
      </c>
    </row>
    <row r="37" spans="1:23" s="157" customFormat="1" ht="13.5" hidden="1" customHeight="1">
      <c r="A37" s="248">
        <v>1</v>
      </c>
      <c r="B37" s="234">
        <v>1</v>
      </c>
      <c r="C37" s="2230" t="s">
        <v>9434</v>
      </c>
      <c r="D37" s="2581" t="s">
        <v>8831</v>
      </c>
      <c r="E37" s="2472" t="s">
        <v>8832</v>
      </c>
      <c r="F37" s="175" t="s">
        <v>9352</v>
      </c>
      <c r="G37" s="172" t="s">
        <v>8833</v>
      </c>
      <c r="H37" s="242"/>
      <c r="I37" s="242"/>
      <c r="J37" s="243"/>
      <c r="K37" s="250"/>
      <c r="L37" s="2470">
        <v>96</v>
      </c>
      <c r="M37" s="2007" t="e">
        <f>P37*#REF!+15</f>
        <v>#REF!</v>
      </c>
      <c r="N37" s="156"/>
      <c r="O37" s="2007"/>
      <c r="P37" s="156">
        <v>620</v>
      </c>
      <c r="S37" s="244">
        <v>575</v>
      </c>
      <c r="U37" s="157">
        <v>740</v>
      </c>
      <c r="V37" s="157">
        <v>2750</v>
      </c>
    </row>
    <row r="38" spans="1:23" s="157" customFormat="1" ht="13.5" hidden="1" customHeight="1">
      <c r="A38" s="248">
        <v>1</v>
      </c>
      <c r="B38" s="234">
        <v>1</v>
      </c>
      <c r="C38" s="2230" t="s">
        <v>10477</v>
      </c>
      <c r="D38" s="2030" t="s">
        <v>10638</v>
      </c>
      <c r="E38" s="2472" t="s">
        <v>8832</v>
      </c>
      <c r="F38" s="2370" t="s">
        <v>9352</v>
      </c>
      <c r="G38" s="2054" t="s">
        <v>8833</v>
      </c>
      <c r="H38" s="2338" t="s">
        <v>10604</v>
      </c>
      <c r="I38" s="2338" t="s">
        <v>10637</v>
      </c>
      <c r="J38" s="2338"/>
      <c r="K38" s="2456" t="s">
        <v>10636</v>
      </c>
      <c r="L38" s="2470">
        <v>96</v>
      </c>
      <c r="M38" s="2007" t="e">
        <f>P38*#REF!</f>
        <v>#REF!</v>
      </c>
      <c r="N38" s="156"/>
      <c r="O38" s="2007"/>
      <c r="P38" s="156">
        <v>768</v>
      </c>
    </row>
    <row r="39" spans="1:23" s="157" customFormat="1" ht="13.5" hidden="1" customHeight="1">
      <c r="A39" s="248">
        <v>1</v>
      </c>
      <c r="B39" s="234">
        <v>1</v>
      </c>
      <c r="C39" s="2231" t="s">
        <v>9438</v>
      </c>
      <c r="D39" s="2032" t="s">
        <v>8834</v>
      </c>
      <c r="E39" s="2467" t="s">
        <v>8832</v>
      </c>
      <c r="F39" s="175" t="s">
        <v>9352</v>
      </c>
      <c r="G39" s="168" t="s">
        <v>8833</v>
      </c>
      <c r="H39" s="246"/>
      <c r="I39" s="246"/>
      <c r="J39" s="247"/>
      <c r="K39" s="251"/>
      <c r="L39" s="2466">
        <v>96</v>
      </c>
      <c r="M39" s="2006" t="e">
        <f>P39*#REF!*#REF!+15</f>
        <v>#REF!</v>
      </c>
      <c r="N39" s="2228"/>
      <c r="O39" s="2006"/>
      <c r="P39" s="156">
        <f>V39</f>
        <v>2884</v>
      </c>
      <c r="Q39" s="157">
        <v>2442</v>
      </c>
      <c r="T39" s="157">
        <v>2695</v>
      </c>
      <c r="U39" s="157">
        <v>808</v>
      </c>
      <c r="V39" s="157">
        <v>2884</v>
      </c>
    </row>
    <row r="40" spans="1:23" s="157" customFormat="1" ht="13.5" hidden="1" customHeight="1">
      <c r="A40" s="248">
        <v>1</v>
      </c>
      <c r="B40" s="234">
        <v>1</v>
      </c>
      <c r="C40" s="2229" t="s">
        <v>9434</v>
      </c>
      <c r="D40" s="2582" t="s">
        <v>8836</v>
      </c>
      <c r="E40" s="2469" t="s">
        <v>8837</v>
      </c>
      <c r="F40" s="170" t="s">
        <v>9357</v>
      </c>
      <c r="G40" s="165" t="s">
        <v>8838</v>
      </c>
      <c r="H40" s="238"/>
      <c r="I40" s="238"/>
      <c r="J40" s="240"/>
      <c r="K40" s="249"/>
      <c r="L40" s="2468">
        <v>96</v>
      </c>
      <c r="M40" s="2007" t="e">
        <f>P40*#REF!+15</f>
        <v>#REF!</v>
      </c>
      <c r="N40" s="2232"/>
      <c r="O40" s="2026"/>
      <c r="P40" s="156">
        <v>560</v>
      </c>
      <c r="S40" s="244">
        <v>455</v>
      </c>
      <c r="U40" s="157">
        <v>585</v>
      </c>
      <c r="V40" s="157">
        <v>2200</v>
      </c>
    </row>
    <row r="41" spans="1:23" s="157" customFormat="1" ht="13.5" hidden="1" customHeight="1">
      <c r="A41" s="248">
        <v>1</v>
      </c>
      <c r="B41" s="234">
        <v>0</v>
      </c>
      <c r="C41" s="2230" t="s">
        <v>9430</v>
      </c>
      <c r="D41" s="2030" t="s">
        <v>8840</v>
      </c>
      <c r="E41" s="2472" t="s">
        <v>8837</v>
      </c>
      <c r="F41" s="170" t="s">
        <v>9357</v>
      </c>
      <c r="G41" s="172" t="s">
        <v>8838</v>
      </c>
      <c r="H41" s="242"/>
      <c r="I41" s="242"/>
      <c r="J41" s="243"/>
      <c r="K41" s="250"/>
      <c r="L41" s="2470">
        <v>96</v>
      </c>
      <c r="M41" s="2007" t="e">
        <f>#REF!*[3]коеф!$P$74+10</f>
        <v>#REF!</v>
      </c>
      <c r="N41" s="156"/>
      <c r="O41" s="2007"/>
      <c r="P41" s="156" t="e">
        <f>#REF!</f>
        <v>#REF!</v>
      </c>
      <c r="Q41" s="157">
        <v>2276</v>
      </c>
      <c r="R41" s="157">
        <v>2526</v>
      </c>
      <c r="U41" s="157">
        <v>661</v>
      </c>
      <c r="V41" s="2005">
        <v>661</v>
      </c>
    </row>
    <row r="42" spans="1:23" s="157" customFormat="1" ht="13.5" hidden="1" customHeight="1">
      <c r="A42" s="248">
        <v>1</v>
      </c>
      <c r="B42" s="234">
        <v>1</v>
      </c>
      <c r="C42" s="2230" t="s">
        <v>10477</v>
      </c>
      <c r="D42" s="2030" t="s">
        <v>10635</v>
      </c>
      <c r="E42" s="2472" t="s">
        <v>8837</v>
      </c>
      <c r="F42" s="2370" t="s">
        <v>9357</v>
      </c>
      <c r="G42" s="2054" t="s">
        <v>8838</v>
      </c>
      <c r="H42" s="2338" t="s">
        <v>10634</v>
      </c>
      <c r="I42" s="2338" t="s">
        <v>10633</v>
      </c>
      <c r="J42" s="2338"/>
      <c r="K42" s="2456" t="s">
        <v>9359</v>
      </c>
      <c r="L42" s="2470">
        <v>96</v>
      </c>
      <c r="M42" s="2007" t="e">
        <f>P42*#REF!</f>
        <v>#REF!</v>
      </c>
      <c r="N42" s="156"/>
      <c r="O42" s="2007"/>
      <c r="P42" s="156">
        <v>768</v>
      </c>
    </row>
    <row r="43" spans="1:23" s="157" customFormat="1" ht="13.5" hidden="1" customHeight="1">
      <c r="A43" s="248">
        <v>1</v>
      </c>
      <c r="B43" s="234">
        <v>1</v>
      </c>
      <c r="C43" s="2231" t="s">
        <v>9438</v>
      </c>
      <c r="D43" s="2032" t="s">
        <v>8839</v>
      </c>
      <c r="E43" s="2467" t="s">
        <v>8837</v>
      </c>
      <c r="F43" s="170" t="s">
        <v>9357</v>
      </c>
      <c r="G43" s="168" t="s">
        <v>8838</v>
      </c>
      <c r="H43" s="246"/>
      <c r="I43" s="246"/>
      <c r="J43" s="247"/>
      <c r="K43" s="251"/>
      <c r="L43" s="2466">
        <v>96</v>
      </c>
      <c r="M43" s="2006" t="e">
        <f>P43*#REF!*#REF!+15</f>
        <v>#REF!</v>
      </c>
      <c r="N43" s="2228"/>
      <c r="O43" s="2006"/>
      <c r="P43" s="156">
        <f>V43</f>
        <v>2431</v>
      </c>
      <c r="Q43" s="157">
        <v>2099</v>
      </c>
      <c r="T43" s="157">
        <v>2275</v>
      </c>
      <c r="U43" s="157">
        <v>680</v>
      </c>
      <c r="V43" s="157">
        <v>2431</v>
      </c>
    </row>
    <row r="44" spans="1:23" s="157" customFormat="1" ht="13.5" hidden="1" customHeight="1">
      <c r="A44" s="248">
        <v>1</v>
      </c>
      <c r="B44" s="234">
        <v>0</v>
      </c>
      <c r="C44" s="2229" t="s">
        <v>9430</v>
      </c>
      <c r="D44" s="2028" t="s">
        <v>8842</v>
      </c>
      <c r="E44" s="2469" t="s">
        <v>8843</v>
      </c>
      <c r="F44" s="170" t="s">
        <v>8844</v>
      </c>
      <c r="G44" s="165" t="s">
        <v>8845</v>
      </c>
      <c r="H44" s="238"/>
      <c r="I44" s="238"/>
      <c r="J44" s="240"/>
      <c r="K44" s="249"/>
      <c r="L44" s="2468">
        <v>96</v>
      </c>
      <c r="M44" s="2026" t="e">
        <f>#REF!*[3]коеф!$P$74+10</f>
        <v>#REF!</v>
      </c>
      <c r="N44" s="2232"/>
      <c r="O44" s="2026"/>
      <c r="P44" s="156" t="e">
        <f>#REF!</f>
        <v>#REF!</v>
      </c>
      <c r="Q44" s="157">
        <v>2579</v>
      </c>
      <c r="R44" s="157">
        <v>2863</v>
      </c>
      <c r="U44" s="157">
        <v>863</v>
      </c>
      <c r="V44" s="2005">
        <v>863</v>
      </c>
      <c r="W44" s="169"/>
    </row>
    <row r="45" spans="1:23" s="157" customFormat="1" ht="13.5" hidden="1" customHeight="1">
      <c r="A45" s="248">
        <v>1</v>
      </c>
      <c r="B45" s="234">
        <v>1</v>
      </c>
      <c r="C45" s="2230" t="s">
        <v>9434</v>
      </c>
      <c r="D45" s="2581" t="s">
        <v>8846</v>
      </c>
      <c r="E45" s="2472" t="s">
        <v>8843</v>
      </c>
      <c r="F45" s="170" t="s">
        <v>8844</v>
      </c>
      <c r="G45" s="172" t="s">
        <v>8845</v>
      </c>
      <c r="H45" s="242"/>
      <c r="I45" s="242"/>
      <c r="J45" s="243"/>
      <c r="K45" s="250"/>
      <c r="L45" s="2470">
        <v>96</v>
      </c>
      <c r="M45" s="2007" t="e">
        <f>P45*#REF!+15</f>
        <v>#REF!</v>
      </c>
      <c r="N45" s="156"/>
      <c r="O45" s="2007"/>
      <c r="P45" s="156">
        <v>730</v>
      </c>
      <c r="S45" s="244">
        <v>685</v>
      </c>
      <c r="U45" s="157">
        <v>881</v>
      </c>
      <c r="V45" s="157">
        <v>3240</v>
      </c>
    </row>
    <row r="46" spans="1:23" s="157" customFormat="1" ht="13.5" hidden="1" customHeight="1">
      <c r="A46" s="2465">
        <v>1</v>
      </c>
      <c r="B46" s="2332">
        <v>1</v>
      </c>
      <c r="C46" s="2230" t="s">
        <v>10477</v>
      </c>
      <c r="D46" s="2030" t="s">
        <v>10632</v>
      </c>
      <c r="E46" s="2472" t="s">
        <v>8843</v>
      </c>
      <c r="F46" s="2370" t="s">
        <v>8844</v>
      </c>
      <c r="G46" s="2054" t="s">
        <v>8845</v>
      </c>
      <c r="H46" s="2338" t="s">
        <v>10615</v>
      </c>
      <c r="I46" s="2338" t="s">
        <v>10631</v>
      </c>
      <c r="J46" s="2338"/>
      <c r="K46" s="2456" t="s">
        <v>10630</v>
      </c>
      <c r="L46" s="2470">
        <v>96</v>
      </c>
      <c r="M46" s="2007" t="e">
        <f>P46*#REF!</f>
        <v>#REF!</v>
      </c>
      <c r="N46" s="156"/>
      <c r="O46" s="2007"/>
      <c r="P46" s="156">
        <v>768</v>
      </c>
    </row>
    <row r="47" spans="1:23" s="157" customFormat="1" ht="13.5" hidden="1" customHeight="1">
      <c r="A47" s="248">
        <v>1</v>
      </c>
      <c r="B47" s="234">
        <v>0</v>
      </c>
      <c r="C47" s="2231" t="s">
        <v>9438</v>
      </c>
      <c r="D47" s="2032" t="s">
        <v>8841</v>
      </c>
      <c r="E47" s="2467" t="s">
        <v>9543</v>
      </c>
      <c r="F47" s="170" t="s">
        <v>8844</v>
      </c>
      <c r="G47" s="172" t="s">
        <v>8845</v>
      </c>
      <c r="H47" s="242"/>
      <c r="I47" s="242"/>
      <c r="J47" s="247"/>
      <c r="K47" s="251"/>
      <c r="L47" s="2466">
        <v>96</v>
      </c>
      <c r="M47" s="2006">
        <f>V47*[3]коеф!$O$7*[3]коеф!$P$73+10</f>
        <v>1078.2498399999999</v>
      </c>
      <c r="N47" s="2228"/>
      <c r="O47" s="2006"/>
      <c r="P47" s="156">
        <f>V47</f>
        <v>3260</v>
      </c>
      <c r="S47" s="244"/>
      <c r="T47" s="157">
        <v>3045</v>
      </c>
      <c r="U47" s="157">
        <v>913</v>
      </c>
      <c r="V47" s="157">
        <v>3260</v>
      </c>
    </row>
    <row r="48" spans="1:23" s="157" customFormat="1" ht="13.5" hidden="1" customHeight="1">
      <c r="A48" s="234"/>
      <c r="B48" s="234"/>
      <c r="C48" s="154"/>
      <c r="D48" s="235"/>
      <c r="E48" s="687"/>
      <c r="F48" s="155"/>
      <c r="G48" s="155"/>
      <c r="H48" s="234"/>
      <c r="I48" s="234"/>
      <c r="J48" s="205"/>
      <c r="K48" s="205"/>
      <c r="L48" s="1573"/>
      <c r="M48" s="156"/>
      <c r="N48" s="156"/>
      <c r="O48" s="156"/>
      <c r="P48" s="156"/>
      <c r="V48" s="219"/>
    </row>
    <row r="49" spans="1:25" s="157" customFormat="1" ht="13.5" hidden="1" customHeight="1">
      <c r="A49" s="234"/>
      <c r="B49" s="234"/>
      <c r="C49" s="154"/>
      <c r="D49" s="235"/>
      <c r="E49" s="687"/>
      <c r="F49" s="155"/>
      <c r="G49" s="155"/>
      <c r="H49" s="234"/>
      <c r="I49" s="234"/>
      <c r="J49" s="205"/>
      <c r="K49" s="205"/>
      <c r="L49" s="1573"/>
      <c r="M49" s="156"/>
      <c r="N49" s="156"/>
      <c r="O49" s="156"/>
      <c r="P49" s="156"/>
      <c r="V49" s="157">
        <v>4398</v>
      </c>
    </row>
    <row r="50" spans="1:25" ht="23.25" hidden="1" customHeight="1">
      <c r="A50" s="89" t="s">
        <v>8692</v>
      </c>
      <c r="B50" s="89"/>
      <c r="C50" s="2668" t="s">
        <v>9481</v>
      </c>
      <c r="D50" s="2669"/>
      <c r="E50" s="2669"/>
      <c r="F50" s="2669"/>
      <c r="G50" s="2669"/>
      <c r="H50" s="2669"/>
      <c r="I50" s="2669"/>
      <c r="J50" s="2669"/>
      <c r="K50" s="2669"/>
      <c r="L50" s="2669"/>
      <c r="M50" s="2669"/>
      <c r="N50" s="2669"/>
      <c r="O50" s="2669"/>
      <c r="P50" s="156"/>
      <c r="S50" s="219"/>
      <c r="V50" s="157">
        <v>6470</v>
      </c>
      <c r="X50" s="69"/>
      <c r="Y50" s="69"/>
    </row>
    <row r="51" spans="1:25" ht="23.25" hidden="1" customHeight="1">
      <c r="A51" s="89" t="s">
        <v>8690</v>
      </c>
      <c r="B51" s="89"/>
      <c r="C51" s="2555" t="s">
        <v>9361</v>
      </c>
      <c r="D51" s="2554"/>
      <c r="E51" s="2554"/>
      <c r="F51" s="2554"/>
      <c r="G51" s="2554"/>
      <c r="H51" s="2554"/>
      <c r="I51" s="2554"/>
      <c r="J51" s="2554"/>
      <c r="K51" s="2554"/>
      <c r="L51" s="2554"/>
      <c r="M51" s="2554"/>
      <c r="N51" s="2554"/>
      <c r="O51" s="2554"/>
      <c r="P51" s="156"/>
      <c r="S51" s="219"/>
      <c r="V51" s="157">
        <v>3030</v>
      </c>
      <c r="X51" s="69"/>
      <c r="Y51" s="69"/>
    </row>
    <row r="52" spans="1:25" ht="23.25" hidden="1" customHeight="1">
      <c r="A52" s="89" t="s">
        <v>8690</v>
      </c>
      <c r="B52" s="89"/>
      <c r="C52" s="2555" t="s">
        <v>8847</v>
      </c>
      <c r="D52" s="2554"/>
      <c r="E52" s="2554"/>
      <c r="F52" s="2554"/>
      <c r="G52" s="2554"/>
      <c r="H52" s="2554"/>
      <c r="I52" s="2554"/>
      <c r="J52" s="2554"/>
      <c r="K52" s="2554"/>
      <c r="L52" s="2554"/>
      <c r="M52" s="2554"/>
      <c r="N52" s="2554"/>
      <c r="O52" s="2554"/>
      <c r="P52" s="156"/>
      <c r="S52" s="219"/>
      <c r="V52" s="157">
        <v>3025</v>
      </c>
      <c r="X52" s="69"/>
      <c r="Y52" s="69"/>
    </row>
    <row r="53" spans="1:25" s="157" customFormat="1" ht="13.5" hidden="1" customHeight="1">
      <c r="A53" s="248">
        <v>1</v>
      </c>
      <c r="B53" s="234">
        <v>0</v>
      </c>
      <c r="C53" s="2229" t="s">
        <v>9438</v>
      </c>
      <c r="D53" s="2028" t="s">
        <v>8848</v>
      </c>
      <c r="E53" s="2469" t="s">
        <v>8849</v>
      </c>
      <c r="F53" s="175" t="s">
        <v>9367</v>
      </c>
      <c r="G53" s="172" t="s">
        <v>8852</v>
      </c>
      <c r="H53" s="242"/>
      <c r="I53" s="242"/>
      <c r="J53" s="243"/>
      <c r="K53" s="250"/>
      <c r="L53" s="2468">
        <v>96</v>
      </c>
      <c r="M53" s="2026">
        <f>V53*[3]коеф!$O$7*[3]коеф!$P$73+10</f>
        <v>1451.1542319999999</v>
      </c>
      <c r="N53" s="2026"/>
      <c r="O53" s="2328"/>
      <c r="P53" s="156">
        <f>V53</f>
        <v>4398</v>
      </c>
      <c r="U53" s="157">
        <v>1231</v>
      </c>
      <c r="V53" s="157">
        <v>4398</v>
      </c>
    </row>
    <row r="54" spans="1:25" s="157" customFormat="1" ht="13.5" hidden="1" customHeight="1">
      <c r="A54" s="2052">
        <v>1</v>
      </c>
      <c r="B54" s="234">
        <v>1</v>
      </c>
      <c r="C54" s="2231" t="s">
        <v>9434</v>
      </c>
      <c r="D54" s="2583" t="s">
        <v>8850</v>
      </c>
      <c r="E54" s="2467" t="s">
        <v>8851</v>
      </c>
      <c r="F54" s="175" t="s">
        <v>9367</v>
      </c>
      <c r="G54" s="172" t="s">
        <v>8852</v>
      </c>
      <c r="H54" s="242"/>
      <c r="I54" s="242"/>
      <c r="J54" s="243"/>
      <c r="K54" s="250"/>
      <c r="L54" s="2466">
        <v>96</v>
      </c>
      <c r="M54" s="2007" t="e">
        <f>P54*#REF!+15</f>
        <v>#REF!</v>
      </c>
      <c r="N54" s="2006"/>
      <c r="O54" s="2329"/>
      <c r="P54" s="156">
        <v>1480</v>
      </c>
      <c r="S54" s="244">
        <v>1395</v>
      </c>
      <c r="U54" s="157">
        <v>1805</v>
      </c>
      <c r="V54" s="157">
        <v>6470</v>
      </c>
    </row>
    <row r="55" spans="1:25" s="157" customFormat="1" ht="13.5" hidden="1" customHeight="1">
      <c r="A55" s="2052">
        <v>1</v>
      </c>
      <c r="B55" s="234">
        <v>0</v>
      </c>
      <c r="C55" s="2229" t="s">
        <v>9434</v>
      </c>
      <c r="D55" s="2582" t="s">
        <v>8853</v>
      </c>
      <c r="E55" s="2469" t="s">
        <v>8854</v>
      </c>
      <c r="F55" s="170" t="s">
        <v>9372</v>
      </c>
      <c r="G55" s="165" t="s">
        <v>8855</v>
      </c>
      <c r="H55" s="238"/>
      <c r="I55" s="238"/>
      <c r="J55" s="240"/>
      <c r="K55" s="249"/>
      <c r="L55" s="2468">
        <v>96</v>
      </c>
      <c r="M55" s="2026">
        <f>V55*[3]коеф!$O$7*[3]коеф!$P$83+10</f>
        <v>950.76045999999985</v>
      </c>
      <c r="N55" s="2026"/>
      <c r="O55" s="2328"/>
      <c r="P55" s="156">
        <v>680</v>
      </c>
      <c r="S55" s="244">
        <v>621</v>
      </c>
      <c r="U55" s="157">
        <v>801</v>
      </c>
      <c r="V55" s="157">
        <v>3030</v>
      </c>
    </row>
    <row r="56" spans="1:25" s="157" customFormat="1" ht="13.5" hidden="1" customHeight="1">
      <c r="A56" s="2017">
        <v>1</v>
      </c>
      <c r="B56" s="234">
        <v>1</v>
      </c>
      <c r="C56" s="2231" t="s">
        <v>9438</v>
      </c>
      <c r="D56" s="2032" t="s">
        <v>8856</v>
      </c>
      <c r="E56" s="2467" t="s">
        <v>8854</v>
      </c>
      <c r="F56" s="170" t="s">
        <v>9372</v>
      </c>
      <c r="G56" s="165" t="s">
        <v>8855</v>
      </c>
      <c r="H56" s="246"/>
      <c r="I56" s="246"/>
      <c r="J56" s="247"/>
      <c r="K56" s="251"/>
      <c r="L56" s="2466">
        <v>96</v>
      </c>
      <c r="M56" s="2006" t="e">
        <f>P56*#REF!*#REF!+15</f>
        <v>#REF!</v>
      </c>
      <c r="N56" s="2006"/>
      <c r="O56" s="2329"/>
      <c r="P56" s="156">
        <f>V56</f>
        <v>3025</v>
      </c>
      <c r="Q56" s="157">
        <v>2746</v>
      </c>
      <c r="T56" s="157">
        <v>3025</v>
      </c>
      <c r="U56" s="157">
        <v>847</v>
      </c>
      <c r="V56" s="157">
        <v>3025</v>
      </c>
    </row>
    <row r="57" spans="1:25" s="157" customFormat="1" ht="13.5" hidden="1" customHeight="1">
      <c r="A57" s="2017">
        <v>1</v>
      </c>
      <c r="B57" s="234">
        <v>0</v>
      </c>
      <c r="C57" s="2229" t="s">
        <v>9434</v>
      </c>
      <c r="D57" s="2582" t="s">
        <v>8857</v>
      </c>
      <c r="E57" s="2469" t="s">
        <v>9295</v>
      </c>
      <c r="F57" s="176" t="s">
        <v>9297</v>
      </c>
      <c r="G57" s="168" t="s">
        <v>8858</v>
      </c>
      <c r="H57" s="246"/>
      <c r="I57" s="246"/>
      <c r="J57" s="247"/>
      <c r="K57" s="251"/>
      <c r="L57" s="2468">
        <v>96</v>
      </c>
      <c r="M57" s="2026">
        <f>V57*[3]коеф!$O$7*[3]коеф!$P$83+10</f>
        <v>1419.5882799999999</v>
      </c>
      <c r="N57" s="2026"/>
      <c r="O57" s="2328"/>
      <c r="P57" s="156">
        <v>1150</v>
      </c>
      <c r="S57" s="244">
        <v>965</v>
      </c>
      <c r="U57" s="157">
        <v>1245</v>
      </c>
      <c r="V57" s="157">
        <v>4540</v>
      </c>
    </row>
    <row r="58" spans="1:25" s="157" customFormat="1" ht="13.5" hidden="1" customHeight="1">
      <c r="A58" s="2017">
        <v>1</v>
      </c>
      <c r="B58" s="234">
        <v>0</v>
      </c>
      <c r="C58" s="2231" t="s">
        <v>9438</v>
      </c>
      <c r="D58" s="2032" t="s">
        <v>8859</v>
      </c>
      <c r="E58" s="2467" t="s">
        <v>9295</v>
      </c>
      <c r="F58" s="176" t="s">
        <v>9297</v>
      </c>
      <c r="G58" s="168" t="s">
        <v>8858</v>
      </c>
      <c r="H58" s="242"/>
      <c r="I58" s="242"/>
      <c r="J58" s="243"/>
      <c r="K58" s="250"/>
      <c r="L58" s="2466">
        <v>96</v>
      </c>
      <c r="M58" s="2006">
        <f>V58*[3]коеф!$O$7*[3]коеф!$P$73+10</f>
        <v>1599.9227679999997</v>
      </c>
      <c r="N58" s="2006"/>
      <c r="O58" s="2329"/>
      <c r="P58" s="156">
        <f>V58</f>
        <v>4852</v>
      </c>
      <c r="S58" s="244"/>
      <c r="U58" s="157">
        <v>1360</v>
      </c>
      <c r="V58" s="157">
        <v>4852</v>
      </c>
    </row>
    <row r="59" spans="1:25" s="157" customFormat="1" ht="13.5" hidden="1" customHeight="1">
      <c r="A59" s="2017">
        <v>1</v>
      </c>
      <c r="B59" s="234">
        <v>1</v>
      </c>
      <c r="C59" s="2229" t="s">
        <v>9434</v>
      </c>
      <c r="D59" s="2582" t="s">
        <v>8864</v>
      </c>
      <c r="E59" s="2469" t="s">
        <v>8861</v>
      </c>
      <c r="F59" s="176" t="s">
        <v>9303</v>
      </c>
      <c r="G59" s="165" t="s">
        <v>8862</v>
      </c>
      <c r="H59" s="238"/>
      <c r="I59" s="238"/>
      <c r="J59" s="240"/>
      <c r="K59" s="249"/>
      <c r="L59" s="2468">
        <v>96</v>
      </c>
      <c r="M59" s="2007" t="e">
        <f>P59*#REF!+15</f>
        <v>#REF!</v>
      </c>
      <c r="N59" s="2026"/>
      <c r="O59" s="2328"/>
      <c r="P59" s="156">
        <v>680</v>
      </c>
      <c r="S59" s="244">
        <v>590</v>
      </c>
      <c r="U59" s="157">
        <v>761</v>
      </c>
      <c r="V59" s="157">
        <v>2750</v>
      </c>
    </row>
    <row r="60" spans="1:25" s="157" customFormat="1" ht="13.5" hidden="1" customHeight="1">
      <c r="A60" s="2017">
        <v>1</v>
      </c>
      <c r="B60" s="234">
        <v>0</v>
      </c>
      <c r="C60" s="2230" t="s">
        <v>9430</v>
      </c>
      <c r="D60" s="2030" t="s">
        <v>8860</v>
      </c>
      <c r="E60" s="2472" t="s">
        <v>8861</v>
      </c>
      <c r="F60" s="176" t="s">
        <v>9303</v>
      </c>
      <c r="G60" s="165" t="s">
        <v>8862</v>
      </c>
      <c r="H60" s="242"/>
      <c r="I60" s="242"/>
      <c r="J60" s="243"/>
      <c r="K60" s="250"/>
      <c r="L60" s="2470">
        <v>96</v>
      </c>
      <c r="M60" s="2007" t="e">
        <f>#REF!*[3]коеф!$P$74+10</f>
        <v>#REF!</v>
      </c>
      <c r="N60" s="2007"/>
      <c r="O60" s="2331"/>
      <c r="P60" s="156" t="e">
        <f>#REF!</f>
        <v>#REF!</v>
      </c>
      <c r="Q60" s="157">
        <v>2590</v>
      </c>
      <c r="R60" s="157">
        <v>2874</v>
      </c>
      <c r="U60" s="157">
        <v>752</v>
      </c>
      <c r="V60" s="2005">
        <v>827</v>
      </c>
    </row>
    <row r="61" spans="1:25" s="157" customFormat="1" ht="13.5" hidden="1" customHeight="1">
      <c r="A61" s="2017">
        <v>1</v>
      </c>
      <c r="B61" s="234">
        <v>1</v>
      </c>
      <c r="C61" s="2230" t="s">
        <v>10477</v>
      </c>
      <c r="D61" s="2030" t="s">
        <v>10629</v>
      </c>
      <c r="E61" s="2472" t="s">
        <v>8861</v>
      </c>
      <c r="F61" s="2370" t="s">
        <v>9303</v>
      </c>
      <c r="G61" s="2054" t="s">
        <v>8862</v>
      </c>
      <c r="H61" s="2338" t="s">
        <v>10604</v>
      </c>
      <c r="I61" s="2338" t="s">
        <v>10623</v>
      </c>
      <c r="J61" s="2338"/>
      <c r="K61" s="2456" t="s">
        <v>10622</v>
      </c>
      <c r="L61" s="2470">
        <v>96</v>
      </c>
      <c r="M61" s="2007" t="e">
        <f>P61*#REF!</f>
        <v>#REF!</v>
      </c>
      <c r="N61" s="2007"/>
      <c r="O61" s="2331"/>
      <c r="P61" s="156">
        <v>768</v>
      </c>
    </row>
    <row r="62" spans="1:25" s="157" customFormat="1" ht="13.5" hidden="1" customHeight="1">
      <c r="A62" s="2017">
        <v>1</v>
      </c>
      <c r="B62" s="234">
        <v>1</v>
      </c>
      <c r="C62" s="2231" t="s">
        <v>9438</v>
      </c>
      <c r="D62" s="2032" t="s">
        <v>8863</v>
      </c>
      <c r="E62" s="2467" t="s">
        <v>8861</v>
      </c>
      <c r="F62" s="176" t="s">
        <v>9303</v>
      </c>
      <c r="G62" s="165" t="s">
        <v>8862</v>
      </c>
      <c r="H62" s="246"/>
      <c r="I62" s="246"/>
      <c r="J62" s="247"/>
      <c r="K62" s="251"/>
      <c r="L62" s="2466">
        <v>96</v>
      </c>
      <c r="M62" s="2006" t="e">
        <f>P62*#REF!*#REF!+15</f>
        <v>#REF!</v>
      </c>
      <c r="N62" s="2006"/>
      <c r="O62" s="2329"/>
      <c r="P62" s="156">
        <f>V62</f>
        <v>2940</v>
      </c>
      <c r="Q62" s="157">
        <v>2495</v>
      </c>
      <c r="T62" s="157">
        <v>2750</v>
      </c>
      <c r="U62" s="157">
        <v>823</v>
      </c>
      <c r="V62" s="157">
        <v>2940</v>
      </c>
    </row>
    <row r="63" spans="1:25" s="157" customFormat="1" ht="13.5" hidden="1" customHeight="1">
      <c r="A63" s="2017">
        <v>1</v>
      </c>
      <c r="B63" s="234">
        <v>0</v>
      </c>
      <c r="C63" s="2229" t="s">
        <v>9434</v>
      </c>
      <c r="D63" s="2582" t="s">
        <v>8866</v>
      </c>
      <c r="E63" s="2469" t="s">
        <v>8867</v>
      </c>
      <c r="F63" s="175" t="s">
        <v>9309</v>
      </c>
      <c r="G63" s="165" t="s">
        <v>8867</v>
      </c>
      <c r="H63" s="242"/>
      <c r="I63" s="242"/>
      <c r="J63" s="243"/>
      <c r="K63" s="250"/>
      <c r="L63" s="2468">
        <v>96</v>
      </c>
      <c r="M63" s="2026">
        <f>V63*[3]коеф!$O$7*[3]коеф!$P$83+10</f>
        <v>863.82549999999981</v>
      </c>
      <c r="N63" s="2026"/>
      <c r="O63" s="2328"/>
      <c r="P63" s="156">
        <v>620</v>
      </c>
      <c r="S63" s="244">
        <v>575</v>
      </c>
      <c r="U63" s="157">
        <v>795</v>
      </c>
      <c r="V63" s="157">
        <v>2750</v>
      </c>
    </row>
    <row r="64" spans="1:25" s="157" customFormat="1" ht="13.5" hidden="1" customHeight="1">
      <c r="A64" s="2017">
        <v>1</v>
      </c>
      <c r="B64" s="234">
        <v>1</v>
      </c>
      <c r="C64" s="2230" t="s">
        <v>10477</v>
      </c>
      <c r="D64" s="2030" t="s">
        <v>10628</v>
      </c>
      <c r="E64" s="2472" t="s">
        <v>8867</v>
      </c>
      <c r="F64" s="2370" t="s">
        <v>9309</v>
      </c>
      <c r="G64" s="2054" t="s">
        <v>8867</v>
      </c>
      <c r="H64" s="2338" t="s">
        <v>10604</v>
      </c>
      <c r="I64" s="2273"/>
      <c r="J64" s="2044"/>
      <c r="K64" s="2456" t="s">
        <v>6910</v>
      </c>
      <c r="L64" s="2470">
        <v>96</v>
      </c>
      <c r="M64" s="2007" t="e">
        <f>P64*#REF!</f>
        <v>#REF!</v>
      </c>
      <c r="N64" s="2007"/>
      <c r="O64" s="2331"/>
      <c r="P64" s="156">
        <v>768</v>
      </c>
    </row>
    <row r="65" spans="1:22" s="157" customFormat="1" ht="13.5" hidden="1" customHeight="1">
      <c r="A65" s="2017">
        <v>1</v>
      </c>
      <c r="B65" s="234">
        <v>1</v>
      </c>
      <c r="C65" s="2231" t="s">
        <v>9438</v>
      </c>
      <c r="D65" s="2032" t="s">
        <v>8865</v>
      </c>
      <c r="E65" s="2467" t="s">
        <v>9307</v>
      </c>
      <c r="F65" s="175" t="s">
        <v>9309</v>
      </c>
      <c r="G65" s="165" t="s">
        <v>9307</v>
      </c>
      <c r="H65" s="238"/>
      <c r="I65" s="238"/>
      <c r="J65" s="240"/>
      <c r="K65" s="249"/>
      <c r="L65" s="2466">
        <v>96</v>
      </c>
      <c r="M65" s="2006" t="e">
        <f>P65*#REF!*#REF!+15</f>
        <v>#REF!</v>
      </c>
      <c r="N65" s="2006"/>
      <c r="O65" s="2329"/>
      <c r="P65" s="156">
        <f>V65</f>
        <v>2813</v>
      </c>
      <c r="Q65" s="157">
        <v>2376</v>
      </c>
      <c r="T65" s="157">
        <v>2630</v>
      </c>
      <c r="U65" s="157">
        <v>788</v>
      </c>
      <c r="V65" s="157">
        <v>2813</v>
      </c>
    </row>
    <row r="66" spans="1:22" s="157" customFormat="1" ht="13.5" hidden="1" customHeight="1">
      <c r="A66" s="2017">
        <v>1</v>
      </c>
      <c r="B66" s="234">
        <v>0</v>
      </c>
      <c r="C66" s="2229" t="s">
        <v>9438</v>
      </c>
      <c r="D66" s="2028" t="s">
        <v>8868</v>
      </c>
      <c r="E66" s="2469" t="s">
        <v>9310</v>
      </c>
      <c r="F66" s="175" t="s">
        <v>9311</v>
      </c>
      <c r="G66" s="168" t="s">
        <v>9310</v>
      </c>
      <c r="H66" s="246"/>
      <c r="I66" s="246"/>
      <c r="J66" s="247"/>
      <c r="K66" s="251"/>
      <c r="L66" s="2468">
        <v>96</v>
      </c>
      <c r="M66" s="2026">
        <f>V66*[3]коеф!$O$7*[3]коеф!$P$73+10</f>
        <v>1608.1148679999997</v>
      </c>
      <c r="N66" s="2026"/>
      <c r="O66" s="2328"/>
      <c r="P66" s="156">
        <f>V66</f>
        <v>4877</v>
      </c>
      <c r="U66" s="157">
        <v>1366</v>
      </c>
      <c r="V66" s="157">
        <v>4877</v>
      </c>
    </row>
    <row r="67" spans="1:22" s="157" customFormat="1" ht="13.5" hidden="1" customHeight="1">
      <c r="A67" s="2017">
        <v>1</v>
      </c>
      <c r="B67" s="234">
        <v>0</v>
      </c>
      <c r="C67" s="2231" t="s">
        <v>9434</v>
      </c>
      <c r="D67" s="2583" t="s">
        <v>8869</v>
      </c>
      <c r="E67" s="2467" t="s">
        <v>9310</v>
      </c>
      <c r="F67" s="170" t="s">
        <v>9311</v>
      </c>
      <c r="G67" s="168" t="s">
        <v>9310</v>
      </c>
      <c r="H67" s="246"/>
      <c r="I67" s="246"/>
      <c r="J67" s="247"/>
      <c r="K67" s="251"/>
      <c r="L67" s="2466">
        <v>96</v>
      </c>
      <c r="M67" s="2006">
        <f>V67*[3]коеф!$O$7*[3]коеф!$P$83+10</f>
        <v>1633.8208599999998</v>
      </c>
      <c r="N67" s="2006"/>
      <c r="O67" s="2329"/>
      <c r="P67" s="156">
        <v>1150</v>
      </c>
      <c r="S67" s="244">
        <v>1085</v>
      </c>
      <c r="U67" s="157">
        <v>1505</v>
      </c>
      <c r="V67" s="157">
        <v>5230</v>
      </c>
    </row>
    <row r="68" spans="1:22" s="157" customFormat="1" ht="13.5" hidden="1" customHeight="1">
      <c r="A68" s="2017">
        <v>1</v>
      </c>
      <c r="B68" s="234">
        <v>1</v>
      </c>
      <c r="C68" s="2229" t="s">
        <v>9434</v>
      </c>
      <c r="D68" s="2582" t="s">
        <v>8872</v>
      </c>
      <c r="E68" s="2469" t="s">
        <v>9312</v>
      </c>
      <c r="F68" s="175" t="s">
        <v>9313</v>
      </c>
      <c r="G68" s="165" t="s">
        <v>9312</v>
      </c>
      <c r="H68" s="238"/>
      <c r="I68" s="238"/>
      <c r="J68" s="240"/>
      <c r="K68" s="249"/>
      <c r="L68" s="2468">
        <v>96</v>
      </c>
      <c r="M68" s="2007" t="e">
        <f>P68*#REF!+15</f>
        <v>#REF!</v>
      </c>
      <c r="N68" s="2026"/>
      <c r="O68" s="2328"/>
      <c r="P68" s="156">
        <v>680</v>
      </c>
      <c r="S68" s="244">
        <v>590</v>
      </c>
      <c r="U68" s="157">
        <v>761</v>
      </c>
      <c r="V68" s="157">
        <v>2750</v>
      </c>
    </row>
    <row r="69" spans="1:22" s="157" customFormat="1" ht="13.5" hidden="1" customHeight="1">
      <c r="A69" s="2017">
        <v>1</v>
      </c>
      <c r="B69" s="234">
        <v>0</v>
      </c>
      <c r="C69" s="2230" t="s">
        <v>9430</v>
      </c>
      <c r="D69" s="2030" t="s">
        <v>8870</v>
      </c>
      <c r="E69" s="2472" t="s">
        <v>9312</v>
      </c>
      <c r="F69" s="175" t="s">
        <v>9313</v>
      </c>
      <c r="G69" s="172" t="s">
        <v>9312</v>
      </c>
      <c r="H69" s="242"/>
      <c r="I69" s="242"/>
      <c r="J69" s="243"/>
      <c r="K69" s="250"/>
      <c r="L69" s="2470">
        <v>96</v>
      </c>
      <c r="M69" s="2007" t="e">
        <f>#REF!*[3]коеф!$P$74+10</f>
        <v>#REF!</v>
      </c>
      <c r="N69" s="2007"/>
      <c r="O69" s="2331"/>
      <c r="P69" s="156" t="e">
        <f>#REF!</f>
        <v>#REF!</v>
      </c>
      <c r="Q69" s="157">
        <v>2566</v>
      </c>
      <c r="R69" s="157">
        <v>2848</v>
      </c>
      <c r="U69" s="157">
        <v>745</v>
      </c>
      <c r="V69" s="2005">
        <v>819</v>
      </c>
    </row>
    <row r="70" spans="1:22" s="157" customFormat="1" ht="13.5" hidden="1" customHeight="1">
      <c r="A70" s="2017">
        <v>1</v>
      </c>
      <c r="B70" s="234">
        <v>1</v>
      </c>
      <c r="C70" s="2230" t="s">
        <v>10477</v>
      </c>
      <c r="D70" s="2030" t="s">
        <v>10627</v>
      </c>
      <c r="E70" s="2472" t="s">
        <v>9312</v>
      </c>
      <c r="F70" s="2370" t="s">
        <v>9313</v>
      </c>
      <c r="G70" s="2054" t="s">
        <v>9312</v>
      </c>
      <c r="H70" s="2338" t="s">
        <v>10604</v>
      </c>
      <c r="I70" s="2338" t="s">
        <v>10626</v>
      </c>
      <c r="J70" s="2338"/>
      <c r="K70" s="2456" t="s">
        <v>10625</v>
      </c>
      <c r="L70" s="2470">
        <v>96</v>
      </c>
      <c r="M70" s="2007" t="e">
        <f>P70*#REF!</f>
        <v>#REF!</v>
      </c>
      <c r="N70" s="2007"/>
      <c r="O70" s="2331"/>
      <c r="P70" s="156">
        <v>768</v>
      </c>
    </row>
    <row r="71" spans="1:22" s="157" customFormat="1" ht="13.5" hidden="1" customHeight="1">
      <c r="A71" s="2017">
        <v>1</v>
      </c>
      <c r="B71" s="234">
        <v>1</v>
      </c>
      <c r="C71" s="2231" t="s">
        <v>9438</v>
      </c>
      <c r="D71" s="2032" t="s">
        <v>8871</v>
      </c>
      <c r="E71" s="2467" t="s">
        <v>9312</v>
      </c>
      <c r="F71" s="175" t="s">
        <v>9313</v>
      </c>
      <c r="G71" s="168" t="s">
        <v>9312</v>
      </c>
      <c r="H71" s="246"/>
      <c r="I71" s="246"/>
      <c r="J71" s="247"/>
      <c r="K71" s="251"/>
      <c r="L71" s="2466">
        <v>96</v>
      </c>
      <c r="M71" s="2006" t="e">
        <f>P71*#REF!*#REF!+15</f>
        <v>#REF!</v>
      </c>
      <c r="N71" s="2006"/>
      <c r="O71" s="2329"/>
      <c r="P71" s="156">
        <f>V71</f>
        <v>2940</v>
      </c>
      <c r="Q71" s="157">
        <v>2495</v>
      </c>
      <c r="T71" s="157">
        <v>2750</v>
      </c>
      <c r="U71" s="157">
        <v>823</v>
      </c>
      <c r="V71" s="157">
        <v>2940</v>
      </c>
    </row>
    <row r="72" spans="1:22" s="157" customFormat="1" ht="13.5" hidden="1" customHeight="1">
      <c r="A72" s="2017">
        <v>1</v>
      </c>
      <c r="B72" s="234">
        <v>1</v>
      </c>
      <c r="C72" s="2464" t="s">
        <v>9438</v>
      </c>
      <c r="D72" s="2018" t="s">
        <v>8873</v>
      </c>
      <c r="E72" s="2463" t="s">
        <v>8874</v>
      </c>
      <c r="F72" s="175" t="s">
        <v>8539</v>
      </c>
      <c r="G72" s="184" t="s">
        <v>8875</v>
      </c>
      <c r="H72" s="206"/>
      <c r="I72" s="206"/>
      <c r="J72" s="252"/>
      <c r="K72" s="2019"/>
      <c r="L72" s="2462">
        <v>96</v>
      </c>
      <c r="M72" s="2006" t="e">
        <f>P72*#REF!*#REF!+15</f>
        <v>#REF!</v>
      </c>
      <c r="N72" s="2009"/>
      <c r="O72" s="2339"/>
      <c r="P72" s="156">
        <f>V72</f>
        <v>5089</v>
      </c>
      <c r="Q72" s="157">
        <v>4620</v>
      </c>
      <c r="U72" s="157">
        <v>1425</v>
      </c>
      <c r="V72" s="157">
        <v>5089</v>
      </c>
    </row>
    <row r="73" spans="1:22" s="157" customFormat="1" ht="13.5" hidden="1" customHeight="1">
      <c r="A73" s="2017">
        <v>1</v>
      </c>
      <c r="B73" s="234">
        <v>0</v>
      </c>
      <c r="C73" s="2229" t="s">
        <v>9434</v>
      </c>
      <c r="D73" s="2582" t="s">
        <v>8877</v>
      </c>
      <c r="E73" s="2469" t="s">
        <v>8540</v>
      </c>
      <c r="F73" s="175" t="s">
        <v>8542</v>
      </c>
      <c r="G73" s="165" t="s">
        <v>8540</v>
      </c>
      <c r="H73" s="238"/>
      <c r="I73" s="238"/>
      <c r="J73" s="240"/>
      <c r="K73" s="249"/>
      <c r="L73" s="2468">
        <v>96</v>
      </c>
      <c r="M73" s="2026">
        <f>V73*[3]коеф!$O$7*[3]коеф!$P$83+10</f>
        <v>584.3916999999999</v>
      </c>
      <c r="N73" s="2026"/>
      <c r="O73" s="2328"/>
      <c r="P73" s="156">
        <v>680</v>
      </c>
      <c r="S73" s="244">
        <v>575</v>
      </c>
      <c r="U73" s="157">
        <v>740</v>
      </c>
      <c r="V73" s="157">
        <v>1850</v>
      </c>
    </row>
    <row r="74" spans="1:22" s="157" customFormat="1" ht="13.5" hidden="1" customHeight="1">
      <c r="A74" s="2017">
        <v>1</v>
      </c>
      <c r="B74" s="234">
        <v>0</v>
      </c>
      <c r="C74" s="2230" t="s">
        <v>9430</v>
      </c>
      <c r="D74" s="2030" t="s">
        <v>8878</v>
      </c>
      <c r="E74" s="2472" t="s">
        <v>8541</v>
      </c>
      <c r="F74" s="175" t="s">
        <v>8542</v>
      </c>
      <c r="G74" s="172" t="s">
        <v>8541</v>
      </c>
      <c r="H74" s="242"/>
      <c r="I74" s="242"/>
      <c r="J74" s="243"/>
      <c r="K74" s="250"/>
      <c r="L74" s="2470">
        <v>96</v>
      </c>
      <c r="M74" s="2007" t="e">
        <f>#REF!*[3]коеф!$P$74+10</f>
        <v>#REF!</v>
      </c>
      <c r="N74" s="2007"/>
      <c r="O74" s="2331"/>
      <c r="P74" s="156" t="e">
        <f>#REF!</f>
        <v>#REF!</v>
      </c>
      <c r="Q74" s="157">
        <v>2590</v>
      </c>
      <c r="R74" s="157">
        <v>2874</v>
      </c>
      <c r="U74" s="157">
        <v>752</v>
      </c>
      <c r="V74" s="2005">
        <v>790</v>
      </c>
    </row>
    <row r="75" spans="1:22" s="157" customFormat="1" ht="13.5" hidden="1" customHeight="1">
      <c r="A75" s="2465">
        <v>1</v>
      </c>
      <c r="B75" s="2332">
        <v>1</v>
      </c>
      <c r="C75" s="2230" t="s">
        <v>10477</v>
      </c>
      <c r="D75" s="2030" t="s">
        <v>10619</v>
      </c>
      <c r="E75" s="2472" t="s">
        <v>8541</v>
      </c>
      <c r="F75" s="2370" t="s">
        <v>9042</v>
      </c>
      <c r="G75" s="2054" t="s">
        <v>8541</v>
      </c>
      <c r="H75" s="2338" t="s">
        <v>10604</v>
      </c>
      <c r="I75" s="2338"/>
      <c r="J75" s="2338"/>
      <c r="K75" s="2456" t="s">
        <v>9359</v>
      </c>
      <c r="L75" s="2470">
        <v>96</v>
      </c>
      <c r="M75" s="2007" t="e">
        <f>P75*#REF!</f>
        <v>#REF!</v>
      </c>
      <c r="N75" s="2007"/>
      <c r="O75" s="2331"/>
      <c r="P75" s="156">
        <v>768</v>
      </c>
    </row>
    <row r="76" spans="1:22" s="157" customFormat="1" ht="13.5" hidden="1" customHeight="1">
      <c r="A76" s="2017">
        <v>1</v>
      </c>
      <c r="B76" s="234">
        <v>1</v>
      </c>
      <c r="C76" s="2231" t="s">
        <v>9438</v>
      </c>
      <c r="D76" s="2032" t="s">
        <v>8876</v>
      </c>
      <c r="E76" s="2467" t="s">
        <v>8541</v>
      </c>
      <c r="F76" s="175" t="s">
        <v>8542</v>
      </c>
      <c r="G76" s="168" t="s">
        <v>8541</v>
      </c>
      <c r="H76" s="246"/>
      <c r="I76" s="246"/>
      <c r="J76" s="247"/>
      <c r="K76" s="251"/>
      <c r="L76" s="2466">
        <v>96</v>
      </c>
      <c r="M76" s="2006" t="e">
        <f>P76*#REF!*#REF!+15</f>
        <v>#REF!</v>
      </c>
      <c r="N76" s="2006"/>
      <c r="O76" s="2329"/>
      <c r="P76" s="156">
        <f>V76</f>
        <v>2855</v>
      </c>
      <c r="Q76" s="157">
        <v>2469</v>
      </c>
      <c r="T76" s="157">
        <v>2670</v>
      </c>
      <c r="U76" s="157">
        <v>800</v>
      </c>
      <c r="V76" s="157">
        <v>2855</v>
      </c>
    </row>
    <row r="77" spans="1:22" s="157" customFormat="1" ht="13.5" hidden="1" customHeight="1">
      <c r="A77" s="2017">
        <v>1</v>
      </c>
      <c r="B77" s="234">
        <v>1</v>
      </c>
      <c r="C77" s="2229" t="s">
        <v>9434</v>
      </c>
      <c r="D77" s="2582" t="s">
        <v>8883</v>
      </c>
      <c r="E77" s="2469" t="s">
        <v>8880</v>
      </c>
      <c r="F77" s="175" t="s">
        <v>6887</v>
      </c>
      <c r="G77" s="165" t="s">
        <v>8881</v>
      </c>
      <c r="H77" s="238"/>
      <c r="I77" s="238"/>
      <c r="J77" s="240"/>
      <c r="K77" s="249"/>
      <c r="L77" s="2468">
        <v>96</v>
      </c>
      <c r="M77" s="2007" t="e">
        <f>P77*#REF!+15</f>
        <v>#REF!</v>
      </c>
      <c r="N77" s="2026"/>
      <c r="O77" s="2328"/>
      <c r="P77" s="156">
        <v>680</v>
      </c>
      <c r="S77" s="244">
        <v>590</v>
      </c>
      <c r="U77" s="157">
        <v>761</v>
      </c>
      <c r="V77" s="157">
        <v>2750</v>
      </c>
    </row>
    <row r="78" spans="1:22" s="157" customFormat="1" ht="13.5" hidden="1" customHeight="1">
      <c r="A78" s="2017">
        <v>1</v>
      </c>
      <c r="B78" s="234">
        <v>0</v>
      </c>
      <c r="C78" s="2230" t="s">
        <v>9430</v>
      </c>
      <c r="D78" s="2030" t="s">
        <v>8879</v>
      </c>
      <c r="E78" s="2472" t="s">
        <v>8880</v>
      </c>
      <c r="F78" s="175" t="s">
        <v>6887</v>
      </c>
      <c r="G78" s="165" t="s">
        <v>8881</v>
      </c>
      <c r="H78" s="242"/>
      <c r="I78" s="242"/>
      <c r="J78" s="243"/>
      <c r="K78" s="250"/>
      <c r="L78" s="2470">
        <v>96</v>
      </c>
      <c r="M78" s="2007" t="e">
        <f>#REF!*[3]коеф!$P$74+10</f>
        <v>#REF!</v>
      </c>
      <c r="N78" s="2007"/>
      <c r="O78" s="2331"/>
      <c r="P78" s="156" t="e">
        <f>#REF!</f>
        <v>#REF!</v>
      </c>
      <c r="Q78" s="157">
        <v>2590</v>
      </c>
      <c r="R78" s="157">
        <v>2874</v>
      </c>
      <c r="U78" s="157">
        <v>752</v>
      </c>
      <c r="V78" s="2005">
        <v>827</v>
      </c>
    </row>
    <row r="79" spans="1:22" s="157" customFormat="1" ht="13.5" hidden="1" customHeight="1">
      <c r="A79" s="2017">
        <v>1</v>
      </c>
      <c r="B79" s="234">
        <v>1</v>
      </c>
      <c r="C79" s="2230" t="s">
        <v>10477</v>
      </c>
      <c r="D79" s="2030" t="s">
        <v>10624</v>
      </c>
      <c r="E79" s="2472" t="s">
        <v>8880</v>
      </c>
      <c r="F79" s="2370" t="s">
        <v>6887</v>
      </c>
      <c r="G79" s="2054" t="s">
        <v>8881</v>
      </c>
      <c r="H79" s="2338" t="s">
        <v>10604</v>
      </c>
      <c r="I79" s="2338" t="s">
        <v>10623</v>
      </c>
      <c r="J79" s="2338"/>
      <c r="K79" s="2456" t="s">
        <v>10622</v>
      </c>
      <c r="L79" s="2470">
        <v>96</v>
      </c>
      <c r="M79" s="2007" t="e">
        <f>P79*#REF!</f>
        <v>#REF!</v>
      </c>
      <c r="N79" s="2007"/>
      <c r="O79" s="2331"/>
      <c r="P79" s="156">
        <v>768</v>
      </c>
    </row>
    <row r="80" spans="1:22" s="157" customFormat="1" ht="13.5" hidden="1" customHeight="1">
      <c r="A80" s="2017">
        <v>1</v>
      </c>
      <c r="B80" s="234">
        <v>1</v>
      </c>
      <c r="C80" s="2231" t="s">
        <v>9438</v>
      </c>
      <c r="D80" s="2032" t="s">
        <v>8882</v>
      </c>
      <c r="E80" s="2467" t="s">
        <v>8880</v>
      </c>
      <c r="F80" s="175" t="s">
        <v>6887</v>
      </c>
      <c r="G80" s="165" t="s">
        <v>8881</v>
      </c>
      <c r="H80" s="246"/>
      <c r="I80" s="246"/>
      <c r="J80" s="247"/>
      <c r="K80" s="251"/>
      <c r="L80" s="2466">
        <v>96</v>
      </c>
      <c r="M80" s="2006" t="e">
        <f>P80*#REF!*#REF!+15</f>
        <v>#REF!</v>
      </c>
      <c r="N80" s="2006"/>
      <c r="O80" s="2329"/>
      <c r="P80" s="156">
        <f>V80</f>
        <v>2940</v>
      </c>
      <c r="Q80" s="157">
        <v>2495</v>
      </c>
      <c r="T80" s="157">
        <v>2750</v>
      </c>
      <c r="U80" s="157">
        <v>823</v>
      </c>
      <c r="V80" s="157">
        <v>2940</v>
      </c>
    </row>
    <row r="81" spans="1:25" s="157" customFormat="1" ht="13.5" hidden="1" customHeight="1">
      <c r="A81" s="2017">
        <v>1</v>
      </c>
      <c r="B81" s="234">
        <v>0</v>
      </c>
      <c r="C81" s="2229" t="s">
        <v>9430</v>
      </c>
      <c r="D81" s="2028" t="s">
        <v>10185</v>
      </c>
      <c r="E81" s="2469" t="s">
        <v>8884</v>
      </c>
      <c r="F81" s="175" t="s">
        <v>8885</v>
      </c>
      <c r="G81" s="165" t="s">
        <v>8886</v>
      </c>
      <c r="H81" s="238"/>
      <c r="I81" s="238"/>
      <c r="J81" s="240"/>
      <c r="K81" s="249"/>
      <c r="L81" s="2468">
        <v>96</v>
      </c>
      <c r="M81" s="2026" t="e">
        <f>#REF!*[3]коеф!$P$74+10</f>
        <v>#REF!</v>
      </c>
      <c r="N81" s="2026"/>
      <c r="O81" s="2328"/>
      <c r="P81" s="156" t="e">
        <f>#REF!</f>
        <v>#REF!</v>
      </c>
      <c r="Q81" s="157">
        <v>1462</v>
      </c>
      <c r="R81" s="157">
        <v>1623</v>
      </c>
      <c r="U81" s="157">
        <v>464</v>
      </c>
      <c r="V81" s="2005">
        <v>558</v>
      </c>
    </row>
    <row r="82" spans="1:25" s="157" customFormat="1" ht="13.5" hidden="1" customHeight="1">
      <c r="A82" s="620">
        <v>1</v>
      </c>
      <c r="B82" s="234">
        <v>0</v>
      </c>
      <c r="C82" s="2230" t="s">
        <v>9430</v>
      </c>
      <c r="D82" s="2030" t="s">
        <v>10186</v>
      </c>
      <c r="E82" s="2472" t="s">
        <v>8888</v>
      </c>
      <c r="F82" s="175" t="s">
        <v>6889</v>
      </c>
      <c r="G82" s="172" t="s">
        <v>8889</v>
      </c>
      <c r="H82" s="242"/>
      <c r="I82" s="242"/>
      <c r="J82" s="243"/>
      <c r="K82" s="250"/>
      <c r="L82" s="2470">
        <v>96</v>
      </c>
      <c r="M82" s="2007" t="e">
        <f>#REF!*[3]коеф!$P$74+10</f>
        <v>#REF!</v>
      </c>
      <c r="N82" s="2007"/>
      <c r="O82" s="2331"/>
      <c r="P82" s="156" t="e">
        <f>#REF!</f>
        <v>#REF!</v>
      </c>
      <c r="Q82" s="157">
        <v>2317</v>
      </c>
      <c r="R82" s="157">
        <v>2572</v>
      </c>
      <c r="U82" s="157">
        <v>673</v>
      </c>
      <c r="V82" s="2005">
        <v>673</v>
      </c>
    </row>
    <row r="83" spans="1:25" s="157" customFormat="1" ht="13.5" hidden="1" customHeight="1">
      <c r="A83" s="2052">
        <v>1</v>
      </c>
      <c r="B83" s="234">
        <v>1</v>
      </c>
      <c r="C83" s="2231" t="s">
        <v>9438</v>
      </c>
      <c r="D83" s="2032" t="s">
        <v>8887</v>
      </c>
      <c r="E83" s="2467" t="s">
        <v>8888</v>
      </c>
      <c r="F83" s="175" t="s">
        <v>6889</v>
      </c>
      <c r="G83" s="172" t="s">
        <v>8889</v>
      </c>
      <c r="H83" s="242"/>
      <c r="I83" s="242"/>
      <c r="J83" s="243"/>
      <c r="K83" s="250"/>
      <c r="L83" s="2466">
        <v>96</v>
      </c>
      <c r="M83" s="2006" t="e">
        <f>P83*#REF!*#REF!+15</f>
        <v>#REF!</v>
      </c>
      <c r="N83" s="2006"/>
      <c r="O83" s="2329"/>
      <c r="P83" s="156">
        <f>V83</f>
        <v>2530</v>
      </c>
      <c r="Q83" s="157">
        <v>2139</v>
      </c>
      <c r="T83" s="157">
        <v>2365</v>
      </c>
      <c r="U83" s="157">
        <v>710</v>
      </c>
      <c r="V83" s="157">
        <v>2530</v>
      </c>
    </row>
    <row r="84" spans="1:25" s="157" customFormat="1" ht="13.5" hidden="1" customHeight="1">
      <c r="A84" s="620">
        <v>1</v>
      </c>
      <c r="B84" s="234">
        <v>1</v>
      </c>
      <c r="C84" s="2229" t="s">
        <v>10477</v>
      </c>
      <c r="D84" s="2028" t="s">
        <v>10621</v>
      </c>
      <c r="E84" s="2469" t="s">
        <v>6890</v>
      </c>
      <c r="F84" s="2370" t="s">
        <v>6893</v>
      </c>
      <c r="G84" s="2054" t="s">
        <v>8892</v>
      </c>
      <c r="H84" s="2338" t="s">
        <v>10604</v>
      </c>
      <c r="I84" s="2338" t="s">
        <v>10620</v>
      </c>
      <c r="J84" s="2338"/>
      <c r="K84" s="2456" t="s">
        <v>9302</v>
      </c>
      <c r="L84" s="2468">
        <v>96</v>
      </c>
      <c r="M84" s="2007" t="e">
        <f>P84*#REF!</f>
        <v>#REF!</v>
      </c>
      <c r="N84" s="2026"/>
      <c r="O84" s="2328"/>
      <c r="P84" s="156">
        <v>696</v>
      </c>
    </row>
    <row r="85" spans="1:25" s="157" customFormat="1" ht="13.5" hidden="1" customHeight="1">
      <c r="A85" s="2052">
        <v>1</v>
      </c>
      <c r="B85" s="234">
        <v>1</v>
      </c>
      <c r="C85" s="2230" t="s">
        <v>9434</v>
      </c>
      <c r="D85" s="2581" t="s">
        <v>8890</v>
      </c>
      <c r="E85" s="2472" t="s">
        <v>8891</v>
      </c>
      <c r="F85" s="175" t="s">
        <v>6893</v>
      </c>
      <c r="G85" s="168" t="s">
        <v>8892</v>
      </c>
      <c r="H85" s="246"/>
      <c r="I85" s="246"/>
      <c r="J85" s="247"/>
      <c r="K85" s="251"/>
      <c r="L85" s="2470">
        <v>96</v>
      </c>
      <c r="M85" s="2007" t="e">
        <f>P85*#REF!+15</f>
        <v>#REF!</v>
      </c>
      <c r="N85" s="2007"/>
      <c r="O85" s="2331"/>
      <c r="P85" s="156">
        <v>560</v>
      </c>
      <c r="S85" s="244">
        <v>455</v>
      </c>
      <c r="U85" s="157">
        <v>585</v>
      </c>
      <c r="V85" s="157">
        <v>2200</v>
      </c>
    </row>
    <row r="86" spans="1:25" s="157" customFormat="1" ht="13.5" hidden="1" customHeight="1">
      <c r="A86" s="248">
        <v>1</v>
      </c>
      <c r="B86" s="234">
        <v>0</v>
      </c>
      <c r="C86" s="2230" t="s">
        <v>9438</v>
      </c>
      <c r="D86" s="2030" t="s">
        <v>8893</v>
      </c>
      <c r="E86" s="2472" t="s">
        <v>8895</v>
      </c>
      <c r="F86" s="175" t="s">
        <v>6894</v>
      </c>
      <c r="G86" s="184" t="s">
        <v>9544</v>
      </c>
      <c r="H86" s="206"/>
      <c r="I86" s="206"/>
      <c r="J86" s="252"/>
      <c r="K86" s="2019"/>
      <c r="L86" s="2470">
        <v>96</v>
      </c>
      <c r="M86" s="2007">
        <f>V86*[3]коеф!$O$7*[3]коеф!$P$73+10</f>
        <v>1451.1542319999999</v>
      </c>
      <c r="N86" s="2007"/>
      <c r="O86" s="2331"/>
      <c r="P86" s="156">
        <f>V86</f>
        <v>4398</v>
      </c>
      <c r="U86" s="157">
        <v>1231</v>
      </c>
      <c r="V86" s="264">
        <v>4398</v>
      </c>
    </row>
    <row r="87" spans="1:25" s="157" customFormat="1" ht="13.5" hidden="1" customHeight="1">
      <c r="A87" s="2052">
        <v>1</v>
      </c>
      <c r="B87" s="234">
        <v>1</v>
      </c>
      <c r="C87" s="2231" t="s">
        <v>9434</v>
      </c>
      <c r="D87" s="2583" t="s">
        <v>8894</v>
      </c>
      <c r="E87" s="2467" t="s">
        <v>8895</v>
      </c>
      <c r="F87" s="175" t="s">
        <v>6894</v>
      </c>
      <c r="G87" s="184" t="s">
        <v>8896</v>
      </c>
      <c r="H87" s="206"/>
      <c r="I87" s="206"/>
      <c r="J87" s="252"/>
      <c r="K87" s="2506"/>
      <c r="L87" s="2466">
        <v>96</v>
      </c>
      <c r="M87" s="2007" t="e">
        <f>P87*#REF!+15</f>
        <v>#REF!</v>
      </c>
      <c r="N87" s="2006"/>
      <c r="O87" s="2329"/>
      <c r="P87" s="156">
        <v>1480</v>
      </c>
      <c r="S87" s="244">
        <v>1395</v>
      </c>
      <c r="U87" s="157">
        <v>1805</v>
      </c>
      <c r="V87" s="157">
        <v>6470</v>
      </c>
    </row>
    <row r="88" spans="1:25" s="157" customFormat="1" ht="13.5" hidden="1" customHeight="1">
      <c r="A88" s="234"/>
      <c r="B88" s="234"/>
      <c r="C88" s="154"/>
      <c r="D88" s="235"/>
      <c r="E88" s="687"/>
      <c r="F88" s="155"/>
      <c r="G88" s="155"/>
      <c r="H88" s="234"/>
      <c r="I88" s="234"/>
      <c r="J88" s="205"/>
      <c r="K88" s="205"/>
      <c r="L88" s="1573"/>
      <c r="M88" s="156"/>
      <c r="N88" s="156"/>
      <c r="O88" s="156"/>
      <c r="P88" s="156"/>
      <c r="V88" s="157">
        <v>1881</v>
      </c>
    </row>
    <row r="89" spans="1:25" s="157" customFormat="1" ht="13.5" hidden="1" customHeight="1">
      <c r="A89" s="234"/>
      <c r="B89" s="234"/>
      <c r="C89" s="154"/>
      <c r="D89" s="235"/>
      <c r="E89" s="687"/>
      <c r="F89" s="155"/>
      <c r="G89" s="155"/>
      <c r="H89" s="234"/>
      <c r="I89" s="234"/>
      <c r="J89" s="205"/>
      <c r="K89" s="205"/>
      <c r="L89" s="1573"/>
      <c r="M89" s="156"/>
      <c r="N89" s="156"/>
      <c r="O89" s="156"/>
      <c r="P89" s="156"/>
      <c r="V89" s="157">
        <v>2530</v>
      </c>
    </row>
    <row r="90" spans="1:25" ht="23.25" hidden="1" customHeight="1">
      <c r="A90" s="89" t="s">
        <v>8692</v>
      </c>
      <c r="B90" s="89"/>
      <c r="C90" s="2668" t="s">
        <v>9482</v>
      </c>
      <c r="D90" s="2669"/>
      <c r="E90" s="2669"/>
      <c r="F90" s="2669"/>
      <c r="G90" s="2669"/>
      <c r="H90" s="2669"/>
      <c r="I90" s="2669"/>
      <c r="J90" s="2669"/>
      <c r="K90" s="2669"/>
      <c r="L90" s="2669"/>
      <c r="M90" s="2669"/>
      <c r="N90" s="2669"/>
      <c r="O90" s="2669"/>
      <c r="P90" s="156"/>
      <c r="S90" s="219"/>
      <c r="V90" s="157">
        <v>2112</v>
      </c>
      <c r="X90" s="69"/>
      <c r="Y90" s="69"/>
    </row>
    <row r="91" spans="1:25" ht="23.25" hidden="1" customHeight="1">
      <c r="A91" s="89" t="s">
        <v>8690</v>
      </c>
      <c r="B91" s="89"/>
      <c r="C91" s="2555" t="s">
        <v>6897</v>
      </c>
      <c r="D91" s="2554"/>
      <c r="E91" s="2554"/>
      <c r="F91" s="2554"/>
      <c r="G91" s="2554"/>
      <c r="H91" s="2554"/>
      <c r="I91" s="2554"/>
      <c r="J91" s="2554"/>
      <c r="K91" s="2554"/>
      <c r="L91" s="2554"/>
      <c r="M91" s="2554"/>
      <c r="N91" s="2554"/>
      <c r="O91" s="2554"/>
      <c r="P91" s="156"/>
      <c r="S91" s="219"/>
      <c r="V91" s="157">
        <v>2832</v>
      </c>
      <c r="X91" s="69"/>
      <c r="Y91" s="69"/>
    </row>
    <row r="92" spans="1:25" ht="23.25" hidden="1" customHeight="1">
      <c r="A92" s="89" t="s">
        <v>8690</v>
      </c>
      <c r="B92" s="89"/>
      <c r="C92" s="2555" t="s">
        <v>6898</v>
      </c>
      <c r="D92" s="2554"/>
      <c r="E92" s="2554"/>
      <c r="F92" s="2554"/>
      <c r="G92" s="2554"/>
      <c r="H92" s="2554"/>
      <c r="I92" s="2554"/>
      <c r="J92" s="2554"/>
      <c r="K92" s="2554"/>
      <c r="L92" s="2554"/>
      <c r="M92" s="2554"/>
      <c r="N92" s="2554"/>
      <c r="O92" s="2554"/>
      <c r="P92" s="156"/>
      <c r="S92" s="219"/>
      <c r="V92" s="157">
        <v>2488</v>
      </c>
      <c r="X92" s="69"/>
      <c r="Y92" s="69"/>
    </row>
    <row r="93" spans="1:25" s="157" customFormat="1" ht="13.5" hidden="1" customHeight="1">
      <c r="A93" s="248">
        <v>1</v>
      </c>
      <c r="B93" s="234">
        <v>0</v>
      </c>
      <c r="C93" s="2229" t="s">
        <v>9430</v>
      </c>
      <c r="D93" s="2028" t="s">
        <v>8901</v>
      </c>
      <c r="E93" s="2469" t="s">
        <v>8898</v>
      </c>
      <c r="F93" s="176" t="s">
        <v>6899</v>
      </c>
      <c r="G93" s="165" t="s">
        <v>8899</v>
      </c>
      <c r="H93" s="238"/>
      <c r="I93" s="238"/>
      <c r="J93" s="240"/>
      <c r="K93" s="249"/>
      <c r="L93" s="2041">
        <v>96</v>
      </c>
      <c r="M93" s="2232" t="e">
        <f>#REF!*[3]коеф!$P$74+10</f>
        <v>#REF!</v>
      </c>
      <c r="N93" s="2026"/>
      <c r="O93" s="2328"/>
      <c r="P93" s="156" t="e">
        <f>#REF!</f>
        <v>#REF!</v>
      </c>
      <c r="Q93" s="157">
        <v>2359</v>
      </c>
      <c r="R93" s="157">
        <v>2618</v>
      </c>
      <c r="U93" s="157">
        <v>685</v>
      </c>
      <c r="V93" s="2005">
        <v>685</v>
      </c>
    </row>
    <row r="94" spans="1:25" s="157" customFormat="1" ht="13.5" hidden="1" customHeight="1">
      <c r="A94" s="248">
        <v>1</v>
      </c>
      <c r="B94" s="234">
        <v>1</v>
      </c>
      <c r="C94" s="2230" t="s">
        <v>9434</v>
      </c>
      <c r="D94" s="2581" t="s">
        <v>8897</v>
      </c>
      <c r="E94" s="2472" t="s">
        <v>8898</v>
      </c>
      <c r="F94" s="176" t="s">
        <v>6899</v>
      </c>
      <c r="G94" s="172" t="s">
        <v>8899</v>
      </c>
      <c r="H94" s="242"/>
      <c r="I94" s="242"/>
      <c r="J94" s="243"/>
      <c r="K94" s="250"/>
      <c r="L94" s="2042">
        <v>96</v>
      </c>
      <c r="M94" s="2007" t="e">
        <f>P94*#REF!+15</f>
        <v>#REF!</v>
      </c>
      <c r="N94" s="2007"/>
      <c r="O94" s="2331"/>
      <c r="P94" s="156">
        <v>560</v>
      </c>
      <c r="S94" s="244">
        <v>455</v>
      </c>
      <c r="U94" s="157">
        <v>585</v>
      </c>
      <c r="V94" s="157">
        <v>2200</v>
      </c>
    </row>
    <row r="95" spans="1:25" s="157" customFormat="1" ht="13.5" hidden="1" customHeight="1">
      <c r="A95" s="248">
        <v>1</v>
      </c>
      <c r="B95" s="234">
        <v>1</v>
      </c>
      <c r="C95" s="2230" t="s">
        <v>10477</v>
      </c>
      <c r="D95" s="2030" t="s">
        <v>10618</v>
      </c>
      <c r="E95" s="2472" t="s">
        <v>8898</v>
      </c>
      <c r="F95" s="2370" t="s">
        <v>6899</v>
      </c>
      <c r="G95" s="2054" t="s">
        <v>8899</v>
      </c>
      <c r="H95" s="2318" t="s">
        <v>10615</v>
      </c>
      <c r="I95" s="2318" t="s">
        <v>10617</v>
      </c>
      <c r="J95" s="2318"/>
      <c r="K95" s="2471" t="s">
        <v>6917</v>
      </c>
      <c r="L95" s="2042">
        <v>96</v>
      </c>
      <c r="M95" s="2007" t="e">
        <f>P95*#REF!</f>
        <v>#REF!</v>
      </c>
      <c r="N95" s="2007"/>
      <c r="O95" s="2331"/>
      <c r="P95" s="156">
        <v>696</v>
      </c>
    </row>
    <row r="96" spans="1:25" s="157" customFormat="1" ht="13.5" hidden="1" customHeight="1">
      <c r="A96" s="248">
        <v>1</v>
      </c>
      <c r="B96" s="234">
        <v>1</v>
      </c>
      <c r="C96" s="2231" t="s">
        <v>9438</v>
      </c>
      <c r="D96" s="2032" t="s">
        <v>8900</v>
      </c>
      <c r="E96" s="2467" t="s">
        <v>8898</v>
      </c>
      <c r="F96" s="176" t="s">
        <v>6899</v>
      </c>
      <c r="G96" s="168" t="s">
        <v>8899</v>
      </c>
      <c r="H96" s="246"/>
      <c r="I96" s="246"/>
      <c r="J96" s="247"/>
      <c r="K96" s="251"/>
      <c r="L96" s="2043">
        <v>96</v>
      </c>
      <c r="M96" s="2006" t="e">
        <f>P96*#REF!*#REF!+15</f>
        <v>#REF!</v>
      </c>
      <c r="N96" s="2006"/>
      <c r="O96" s="2329"/>
      <c r="P96" s="156">
        <f>V96</f>
        <v>2530</v>
      </c>
      <c r="Q96" s="157">
        <v>2139</v>
      </c>
      <c r="T96" s="157">
        <v>2365</v>
      </c>
      <c r="U96" s="157">
        <v>710</v>
      </c>
      <c r="V96" s="157">
        <v>2530</v>
      </c>
    </row>
    <row r="97" spans="1:22" s="157" customFormat="1" ht="13.5" hidden="1" customHeight="1">
      <c r="A97" s="248">
        <v>1</v>
      </c>
      <c r="B97" s="234">
        <v>0</v>
      </c>
      <c r="C97" s="2464" t="s">
        <v>9430</v>
      </c>
      <c r="D97" s="2018" t="s">
        <v>8902</v>
      </c>
      <c r="E97" s="2463" t="s">
        <v>8903</v>
      </c>
      <c r="F97" s="203" t="s">
        <v>8904</v>
      </c>
      <c r="G97" s="184" t="s">
        <v>8905</v>
      </c>
      <c r="H97" s="206"/>
      <c r="I97" s="206"/>
      <c r="J97" s="252"/>
      <c r="K97" s="2019"/>
      <c r="L97" s="2044">
        <v>96</v>
      </c>
      <c r="M97" s="2479" t="e">
        <f>#REF!*[3]коеф!$P$74+10</f>
        <v>#REF!</v>
      </c>
      <c r="N97" s="2009"/>
      <c r="O97" s="2339"/>
      <c r="P97" s="156" t="e">
        <f>#REF!</f>
        <v>#REF!</v>
      </c>
      <c r="Q97" s="157">
        <v>2524</v>
      </c>
      <c r="R97" s="157">
        <v>2802</v>
      </c>
      <c r="U97" s="157">
        <v>846</v>
      </c>
      <c r="V97" s="2005">
        <v>932</v>
      </c>
    </row>
    <row r="98" spans="1:22" s="157" customFormat="1" ht="13.5" hidden="1" customHeight="1">
      <c r="A98" s="248">
        <v>1</v>
      </c>
      <c r="B98" s="234">
        <v>0</v>
      </c>
      <c r="C98" s="2464" t="s">
        <v>9430</v>
      </c>
      <c r="D98" s="2018" t="s">
        <v>8906</v>
      </c>
      <c r="E98" s="2463" t="s">
        <v>8907</v>
      </c>
      <c r="F98" s="203" t="s">
        <v>8908</v>
      </c>
      <c r="G98" s="184" t="s">
        <v>8909</v>
      </c>
      <c r="H98" s="206"/>
      <c r="I98" s="206"/>
      <c r="J98" s="252"/>
      <c r="K98" s="2019"/>
      <c r="L98" s="2044">
        <v>32</v>
      </c>
      <c r="M98" s="2479" t="e">
        <f>#REF!*[3]коеф!$P$74+10</f>
        <v>#REF!</v>
      </c>
      <c r="N98" s="2009"/>
      <c r="O98" s="2339"/>
      <c r="P98" s="156" t="e">
        <f>#REF!</f>
        <v>#REF!</v>
      </c>
      <c r="Q98" s="157">
        <v>3255</v>
      </c>
      <c r="R98" s="157">
        <v>3613</v>
      </c>
      <c r="U98" s="157">
        <v>1031</v>
      </c>
      <c r="V98" s="2005">
        <v>1082</v>
      </c>
    </row>
    <row r="99" spans="1:22" s="157" customFormat="1" ht="13.5" hidden="1" customHeight="1">
      <c r="A99" s="248">
        <v>1</v>
      </c>
      <c r="B99" s="234">
        <v>1</v>
      </c>
      <c r="C99" s="2229" t="s">
        <v>9434</v>
      </c>
      <c r="D99" s="2582" t="s">
        <v>8914</v>
      </c>
      <c r="E99" s="2469" t="s">
        <v>8911</v>
      </c>
      <c r="F99" s="175" t="s">
        <v>6909</v>
      </c>
      <c r="G99" s="165" t="s">
        <v>8912</v>
      </c>
      <c r="H99" s="238"/>
      <c r="I99" s="238"/>
      <c r="J99" s="240"/>
      <c r="K99" s="249"/>
      <c r="L99" s="2041">
        <v>96</v>
      </c>
      <c r="M99" s="2007" t="e">
        <f>P99*#REF!+15</f>
        <v>#REF!</v>
      </c>
      <c r="N99" s="2026"/>
      <c r="O99" s="2328"/>
      <c r="P99" s="156">
        <v>575</v>
      </c>
      <c r="S99" s="244">
        <v>455</v>
      </c>
      <c r="U99" s="157">
        <v>785</v>
      </c>
      <c r="V99" s="157">
        <v>2200</v>
      </c>
    </row>
    <row r="100" spans="1:22" s="157" customFormat="1" ht="13.5" hidden="1" customHeight="1">
      <c r="A100" s="248">
        <v>1</v>
      </c>
      <c r="B100" s="234">
        <v>0</v>
      </c>
      <c r="C100" s="2230" t="s">
        <v>9430</v>
      </c>
      <c r="D100" s="2030" t="s">
        <v>8913</v>
      </c>
      <c r="E100" s="2472" t="s">
        <v>8911</v>
      </c>
      <c r="F100" s="175" t="s">
        <v>6909</v>
      </c>
      <c r="G100" s="165" t="s">
        <v>8912</v>
      </c>
      <c r="H100" s="242"/>
      <c r="I100" s="242"/>
      <c r="J100" s="243"/>
      <c r="K100" s="250"/>
      <c r="L100" s="2042">
        <v>96</v>
      </c>
      <c r="M100" s="156" t="e">
        <f>#REF!*[3]коеф!$P$74+10</f>
        <v>#REF!</v>
      </c>
      <c r="N100" s="2007"/>
      <c r="O100" s="2331"/>
      <c r="P100" s="156" t="e">
        <f>#REF!</f>
        <v>#REF!</v>
      </c>
      <c r="Q100" s="157">
        <v>2495</v>
      </c>
      <c r="R100" s="157">
        <v>2771</v>
      </c>
      <c r="U100" s="157">
        <v>725</v>
      </c>
      <c r="V100" s="2005">
        <v>725</v>
      </c>
    </row>
    <row r="101" spans="1:22" s="157" customFormat="1" ht="13.5" hidden="1" customHeight="1">
      <c r="A101" s="248">
        <v>1</v>
      </c>
      <c r="B101" s="234">
        <v>1</v>
      </c>
      <c r="C101" s="2230" t="s">
        <v>10477</v>
      </c>
      <c r="D101" s="2030" t="s">
        <v>10616</v>
      </c>
      <c r="E101" s="2472" t="s">
        <v>8911</v>
      </c>
      <c r="F101" s="2370" t="s">
        <v>6909</v>
      </c>
      <c r="G101" s="2054" t="s">
        <v>8912</v>
      </c>
      <c r="H101" s="2318" t="s">
        <v>10615</v>
      </c>
      <c r="I101" s="2318" t="s">
        <v>10614</v>
      </c>
      <c r="J101" s="2318"/>
      <c r="K101" s="2471" t="s">
        <v>9308</v>
      </c>
      <c r="L101" s="2042">
        <v>96</v>
      </c>
      <c r="M101" s="2007" t="e">
        <f>P101*#REF!</f>
        <v>#REF!</v>
      </c>
      <c r="N101" s="2007"/>
      <c r="O101" s="2331"/>
      <c r="P101" s="156">
        <v>696</v>
      </c>
    </row>
    <row r="102" spans="1:22" s="157" customFormat="1" ht="13.5" hidden="1" customHeight="1">
      <c r="A102" s="248">
        <v>1</v>
      </c>
      <c r="B102" s="234">
        <v>1</v>
      </c>
      <c r="C102" s="2231" t="s">
        <v>9438</v>
      </c>
      <c r="D102" s="2032" t="s">
        <v>8910</v>
      </c>
      <c r="E102" s="2467" t="s">
        <v>8911</v>
      </c>
      <c r="F102" s="175" t="s">
        <v>6909</v>
      </c>
      <c r="G102" s="165" t="s">
        <v>8912</v>
      </c>
      <c r="H102" s="246"/>
      <c r="I102" s="246"/>
      <c r="J102" s="247"/>
      <c r="K102" s="251"/>
      <c r="L102" s="2043">
        <v>96</v>
      </c>
      <c r="M102" s="2006" t="e">
        <f>P102*#REF!*#REF!+15</f>
        <v>#REF!</v>
      </c>
      <c r="N102" s="2006"/>
      <c r="O102" s="2329"/>
      <c r="P102" s="156">
        <f>V102</f>
        <v>2488</v>
      </c>
      <c r="Q102" s="157">
        <v>2099</v>
      </c>
      <c r="T102" s="157">
        <v>2325</v>
      </c>
      <c r="U102" s="157">
        <v>697</v>
      </c>
      <c r="V102" s="157">
        <v>2488</v>
      </c>
    </row>
    <row r="103" spans="1:22" s="157" customFormat="1" ht="13.5" hidden="1" customHeight="1">
      <c r="A103" s="248">
        <v>1</v>
      </c>
      <c r="B103" s="234">
        <v>1</v>
      </c>
      <c r="C103" s="2229" t="s">
        <v>9434</v>
      </c>
      <c r="D103" s="2582" t="s">
        <v>8915</v>
      </c>
      <c r="E103" s="2469" t="s">
        <v>8916</v>
      </c>
      <c r="F103" s="175" t="s">
        <v>6912</v>
      </c>
      <c r="G103" s="165" t="s">
        <v>8917</v>
      </c>
      <c r="H103" s="238"/>
      <c r="I103" s="238"/>
      <c r="J103" s="240"/>
      <c r="K103" s="249"/>
      <c r="L103" s="2041">
        <v>96</v>
      </c>
      <c r="M103" s="2007" t="e">
        <f>P103*#REF!+15</f>
        <v>#REF!</v>
      </c>
      <c r="N103" s="2026"/>
      <c r="O103" s="2328"/>
      <c r="P103" s="156">
        <v>760</v>
      </c>
      <c r="S103" s="244">
        <v>605</v>
      </c>
      <c r="U103" s="157">
        <v>785</v>
      </c>
      <c r="V103" s="157">
        <v>3025</v>
      </c>
    </row>
    <row r="104" spans="1:22" s="157" customFormat="1" ht="13.5" hidden="1" customHeight="1">
      <c r="A104" s="248">
        <v>1</v>
      </c>
      <c r="B104" s="234">
        <v>1</v>
      </c>
      <c r="C104" s="2230" t="s">
        <v>9438</v>
      </c>
      <c r="D104" s="2030" t="s">
        <v>8918</v>
      </c>
      <c r="E104" s="2472" t="s">
        <v>8916</v>
      </c>
      <c r="F104" s="175" t="s">
        <v>6912</v>
      </c>
      <c r="G104" s="165" t="s">
        <v>8917</v>
      </c>
      <c r="H104" s="242"/>
      <c r="I104" s="242"/>
      <c r="J104" s="243"/>
      <c r="K104" s="250"/>
      <c r="L104" s="2042">
        <v>96</v>
      </c>
      <c r="M104" s="2006" t="e">
        <f>P104*#REF!*#REF!+15</f>
        <v>#REF!</v>
      </c>
      <c r="N104" s="2007"/>
      <c r="O104" s="2331"/>
      <c r="P104" s="156">
        <f>V104</f>
        <v>3055</v>
      </c>
      <c r="Q104" s="157">
        <v>2640</v>
      </c>
      <c r="T104" s="157">
        <v>2855</v>
      </c>
      <c r="U104" s="157">
        <v>855</v>
      </c>
      <c r="V104" s="157">
        <v>3055</v>
      </c>
    </row>
    <row r="105" spans="1:22" s="157" customFormat="1" ht="13.5" hidden="1" customHeight="1">
      <c r="A105" s="248">
        <v>1</v>
      </c>
      <c r="B105" s="234">
        <v>1</v>
      </c>
      <c r="C105" s="2230" t="s">
        <v>10477</v>
      </c>
      <c r="D105" s="2030" t="s">
        <v>10613</v>
      </c>
      <c r="E105" s="2472" t="s">
        <v>8916</v>
      </c>
      <c r="F105" s="2370" t="s">
        <v>6912</v>
      </c>
      <c r="G105" s="2054" t="s">
        <v>8917</v>
      </c>
      <c r="H105" s="2318" t="s">
        <v>10612</v>
      </c>
      <c r="I105" s="2318" t="s">
        <v>10611</v>
      </c>
      <c r="J105" s="2318"/>
      <c r="K105" s="2471" t="s">
        <v>9358</v>
      </c>
      <c r="L105" s="2042">
        <v>96</v>
      </c>
      <c r="M105" s="2007" t="e">
        <f>P105*#REF!</f>
        <v>#REF!</v>
      </c>
      <c r="N105" s="2007"/>
      <c r="O105" s="2331"/>
      <c r="P105" s="156">
        <v>768</v>
      </c>
    </row>
    <row r="106" spans="1:22" s="157" customFormat="1" ht="13.5" hidden="1" customHeight="1">
      <c r="A106" s="248">
        <v>1</v>
      </c>
      <c r="B106" s="234">
        <v>0</v>
      </c>
      <c r="C106" s="2231" t="s">
        <v>9430</v>
      </c>
      <c r="D106" s="2032" t="s">
        <v>8919</v>
      </c>
      <c r="E106" s="2467" t="s">
        <v>8916</v>
      </c>
      <c r="F106" s="175" t="s">
        <v>6912</v>
      </c>
      <c r="G106" s="165" t="s">
        <v>8917</v>
      </c>
      <c r="H106" s="246"/>
      <c r="I106" s="246"/>
      <c r="J106" s="247"/>
      <c r="K106" s="251"/>
      <c r="L106" s="2043">
        <v>96</v>
      </c>
      <c r="M106" s="2228" t="e">
        <f>#REF!*[3]коеф!$P$74+10</f>
        <v>#REF!</v>
      </c>
      <c r="N106" s="2006"/>
      <c r="O106" s="2329"/>
      <c r="P106" s="156" t="e">
        <f>#REF!</f>
        <v>#REF!</v>
      </c>
      <c r="Q106" s="157">
        <v>3228</v>
      </c>
      <c r="R106" s="157">
        <v>3583</v>
      </c>
      <c r="U106" s="157">
        <v>937</v>
      </c>
      <c r="V106" s="2005">
        <v>937</v>
      </c>
    </row>
    <row r="107" spans="1:22" s="157" customFormat="1" ht="13.5" hidden="1" customHeight="1">
      <c r="A107" s="248">
        <v>1</v>
      </c>
      <c r="B107" s="234">
        <v>0</v>
      </c>
      <c r="C107" s="2229" t="s">
        <v>9430</v>
      </c>
      <c r="D107" s="2028" t="s">
        <v>8920</v>
      </c>
      <c r="E107" s="2469" t="s">
        <v>8921</v>
      </c>
      <c r="F107" s="176" t="s">
        <v>6918</v>
      </c>
      <c r="G107" s="165" t="s">
        <v>8922</v>
      </c>
      <c r="H107" s="238"/>
      <c r="I107" s="238"/>
      <c r="J107" s="240"/>
      <c r="K107" s="2505"/>
      <c r="L107" s="2041">
        <v>96</v>
      </c>
      <c r="M107" s="2232" t="e">
        <f>#REF!*[3]коеф!$P$74+10</f>
        <v>#REF!</v>
      </c>
      <c r="N107" s="2026"/>
      <c r="O107" s="2328"/>
      <c r="P107" s="156" t="e">
        <f>#REF!</f>
        <v>#REF!</v>
      </c>
      <c r="Q107" s="157">
        <v>3033</v>
      </c>
      <c r="R107" s="157">
        <v>3367</v>
      </c>
      <c r="U107" s="157">
        <v>1066</v>
      </c>
      <c r="V107" s="2005">
        <v>1119</v>
      </c>
    </row>
    <row r="108" spans="1:22" s="157" customFormat="1" ht="13.5" hidden="1" customHeight="1">
      <c r="A108" s="248">
        <v>1</v>
      </c>
      <c r="B108" s="234">
        <v>1</v>
      </c>
      <c r="C108" s="2230" t="s">
        <v>9434</v>
      </c>
      <c r="D108" s="2581" t="s">
        <v>8923</v>
      </c>
      <c r="E108" s="2472" t="s">
        <v>8921</v>
      </c>
      <c r="F108" s="176" t="s">
        <v>6918</v>
      </c>
      <c r="G108" s="165" t="s">
        <v>8922</v>
      </c>
      <c r="H108" s="246"/>
      <c r="I108" s="246"/>
      <c r="J108" s="247"/>
      <c r="K108" s="251"/>
      <c r="L108" s="2042">
        <v>96</v>
      </c>
      <c r="M108" s="2007" t="e">
        <f>P108*#REF!+15</f>
        <v>#REF!</v>
      </c>
      <c r="N108" s="2007"/>
      <c r="O108" s="2331"/>
      <c r="P108" s="156">
        <v>1085</v>
      </c>
      <c r="S108" s="244">
        <v>995</v>
      </c>
      <c r="U108" s="157">
        <v>1282</v>
      </c>
      <c r="V108" s="157">
        <v>4820</v>
      </c>
    </row>
    <row r="109" spans="1:22" s="157" customFormat="1" ht="13.5" hidden="1" customHeight="1">
      <c r="A109" s="248">
        <v>1</v>
      </c>
      <c r="B109" s="234">
        <v>0</v>
      </c>
      <c r="C109" s="2231" t="s">
        <v>9438</v>
      </c>
      <c r="D109" s="2032" t="s">
        <v>8924</v>
      </c>
      <c r="E109" s="2467" t="s">
        <v>8921</v>
      </c>
      <c r="F109" s="175" t="s">
        <v>6918</v>
      </c>
      <c r="G109" s="165" t="s">
        <v>9545</v>
      </c>
      <c r="H109" s="238"/>
      <c r="I109" s="238"/>
      <c r="J109" s="240"/>
      <c r="K109" s="249"/>
      <c r="L109" s="2043">
        <v>96</v>
      </c>
      <c r="M109" s="2228">
        <f>V109*[3]коеф!$O$7*[3]коеф!$P$73+10</f>
        <v>1749.3466719999997</v>
      </c>
      <c r="N109" s="2006"/>
      <c r="O109" s="2329"/>
      <c r="P109" s="156">
        <f>V109</f>
        <v>5308</v>
      </c>
      <c r="S109" s="244"/>
      <c r="T109" s="157">
        <v>4960</v>
      </c>
      <c r="U109" s="157">
        <v>1486</v>
      </c>
      <c r="V109" s="157">
        <v>5308</v>
      </c>
    </row>
    <row r="110" spans="1:22" s="157" customFormat="1" ht="13.5" hidden="1" customHeight="1">
      <c r="A110" s="238">
        <v>0</v>
      </c>
      <c r="B110" s="242"/>
      <c r="C110" s="167" t="s">
        <v>9434</v>
      </c>
      <c r="D110" s="245" t="s">
        <v>8925</v>
      </c>
      <c r="E110" s="168" t="s">
        <v>8926</v>
      </c>
      <c r="F110" s="184" t="s">
        <v>8927</v>
      </c>
      <c r="G110" s="184" t="s">
        <v>8928</v>
      </c>
      <c r="H110" s="206"/>
      <c r="I110" s="206"/>
      <c r="J110" s="252"/>
      <c r="K110" s="252"/>
      <c r="L110" s="247">
        <v>96</v>
      </c>
      <c r="M110" s="173">
        <f>V110*[3]коеф!$O$7*[3]коеф!$P$83+10</f>
        <v>10</v>
      </c>
      <c r="N110" s="156"/>
      <c r="O110" s="156"/>
      <c r="P110" s="156">
        <v>1020</v>
      </c>
      <c r="S110" s="244">
        <v>965</v>
      </c>
      <c r="U110" s="157">
        <v>1245</v>
      </c>
    </row>
    <row r="111" spans="1:22" s="157" customFormat="1" ht="13.5" hidden="1" customHeight="1">
      <c r="A111" s="238">
        <v>0</v>
      </c>
      <c r="B111" s="238"/>
      <c r="C111" s="164" t="s">
        <v>9434</v>
      </c>
      <c r="D111" s="239" t="s">
        <v>8929</v>
      </c>
      <c r="E111" s="165" t="s">
        <v>8930</v>
      </c>
      <c r="F111" s="184" t="s">
        <v>8931</v>
      </c>
      <c r="G111" s="184" t="s">
        <v>8932</v>
      </c>
      <c r="H111" s="206"/>
      <c r="I111" s="206"/>
      <c r="J111" s="252"/>
      <c r="K111" s="252"/>
      <c r="L111" s="240">
        <v>96</v>
      </c>
      <c r="M111" s="166">
        <f>V111*[3]коеф!$O$7*[3]коеф!$P$83+10</f>
        <v>10</v>
      </c>
      <c r="N111" s="156"/>
      <c r="O111" s="156"/>
      <c r="P111" s="156">
        <v>1020</v>
      </c>
      <c r="S111" s="244">
        <v>965</v>
      </c>
      <c r="U111" s="157">
        <v>1245</v>
      </c>
    </row>
    <row r="112" spans="1:22" s="157" customFormat="1" ht="13.5" hidden="1" customHeight="1">
      <c r="A112" s="248">
        <v>1</v>
      </c>
      <c r="B112" s="234">
        <v>1</v>
      </c>
      <c r="C112" s="2229" t="s">
        <v>9434</v>
      </c>
      <c r="D112" s="2582" t="s">
        <v>8933</v>
      </c>
      <c r="E112" s="2469" t="s">
        <v>8934</v>
      </c>
      <c r="F112" s="175" t="s">
        <v>6914</v>
      </c>
      <c r="G112" s="165" t="s">
        <v>8935</v>
      </c>
      <c r="H112" s="238"/>
      <c r="I112" s="238"/>
      <c r="J112" s="240"/>
      <c r="K112" s="249"/>
      <c r="L112" s="2041">
        <v>96</v>
      </c>
      <c r="M112" s="2007" t="e">
        <f>P112*#REF!+15</f>
        <v>#REF!</v>
      </c>
      <c r="N112" s="2026"/>
      <c r="O112" s="2328"/>
      <c r="P112" s="156">
        <v>1195</v>
      </c>
      <c r="S112" s="244">
        <v>965</v>
      </c>
      <c r="U112" s="157" t="e">
        <f>#REF!*0.28</f>
        <v>#REF!</v>
      </c>
      <c r="V112" s="157">
        <v>4675</v>
      </c>
    </row>
    <row r="113" spans="1:22" s="157" customFormat="1" ht="13.5" hidden="1" customHeight="1">
      <c r="A113" s="248">
        <v>1</v>
      </c>
      <c r="B113" s="234">
        <v>0</v>
      </c>
      <c r="C113" s="2230" t="s">
        <v>9430</v>
      </c>
      <c r="D113" s="2030" t="s">
        <v>8936</v>
      </c>
      <c r="E113" s="2472" t="s">
        <v>8934</v>
      </c>
      <c r="F113" s="175" t="s">
        <v>6914</v>
      </c>
      <c r="G113" s="165" t="s">
        <v>8935</v>
      </c>
      <c r="H113" s="238"/>
      <c r="I113" s="238"/>
      <c r="J113" s="240"/>
      <c r="K113" s="2505"/>
      <c r="L113" s="2042">
        <v>96</v>
      </c>
      <c r="M113" s="156" t="e">
        <f>#REF!*[3]коеф!$P$74+10</f>
        <v>#REF!</v>
      </c>
      <c r="N113" s="2007"/>
      <c r="O113" s="2331"/>
      <c r="P113" s="156" t="e">
        <f>#REF!</f>
        <v>#REF!</v>
      </c>
      <c r="Q113" s="157">
        <v>4291</v>
      </c>
      <c r="R113" s="157">
        <v>4763</v>
      </c>
      <c r="U113" s="157">
        <v>1370</v>
      </c>
      <c r="V113" s="2005">
        <v>1370</v>
      </c>
    </row>
    <row r="114" spans="1:22" s="157" customFormat="1" ht="13.5" hidden="1" customHeight="1">
      <c r="A114" s="248">
        <v>1</v>
      </c>
      <c r="B114" s="234">
        <v>0</v>
      </c>
      <c r="C114" s="2231" t="s">
        <v>9438</v>
      </c>
      <c r="D114" s="2032" t="s">
        <v>8937</v>
      </c>
      <c r="E114" s="2467" t="s">
        <v>8934</v>
      </c>
      <c r="F114" s="175" t="s">
        <v>6914</v>
      </c>
      <c r="G114" s="165" t="s">
        <v>9546</v>
      </c>
      <c r="H114" s="242"/>
      <c r="I114" s="242"/>
      <c r="J114" s="243"/>
      <c r="K114" s="250"/>
      <c r="L114" s="2043">
        <v>96</v>
      </c>
      <c r="M114" s="2228">
        <f>V114*[3]коеф!$O$7*[3]коеф!$P$73+10</f>
        <v>1799.1546399999997</v>
      </c>
      <c r="N114" s="2006"/>
      <c r="O114" s="2329"/>
      <c r="P114" s="156">
        <f>V114</f>
        <v>5460</v>
      </c>
      <c r="S114" s="244"/>
      <c r="T114" s="157">
        <v>5100</v>
      </c>
      <c r="U114" s="157">
        <v>1245</v>
      </c>
      <c r="V114" s="157">
        <v>5460</v>
      </c>
    </row>
    <row r="115" spans="1:22" s="157" customFormat="1" ht="13.5" hidden="1" customHeight="1">
      <c r="A115" s="248">
        <v>1</v>
      </c>
      <c r="B115" s="234">
        <v>1</v>
      </c>
      <c r="C115" s="2229" t="s">
        <v>9434</v>
      </c>
      <c r="D115" s="2582" t="s">
        <v>8938</v>
      </c>
      <c r="E115" s="2469" t="s">
        <v>8939</v>
      </c>
      <c r="F115" s="175" t="s">
        <v>6919</v>
      </c>
      <c r="G115" s="165" t="s">
        <v>8940</v>
      </c>
      <c r="H115" s="246"/>
      <c r="I115" s="246"/>
      <c r="J115" s="247"/>
      <c r="K115" s="251"/>
      <c r="L115" s="2041">
        <v>96</v>
      </c>
      <c r="M115" s="2007" t="e">
        <f>P115*#REF!+15</f>
        <v>#REF!</v>
      </c>
      <c r="N115" s="2026"/>
      <c r="O115" s="2328"/>
      <c r="P115" s="156">
        <v>840</v>
      </c>
      <c r="S115" s="244">
        <v>715</v>
      </c>
      <c r="U115" s="157" t="e">
        <f>#REF!*0.28</f>
        <v>#REF!</v>
      </c>
      <c r="V115" s="157">
        <v>3170</v>
      </c>
    </row>
    <row r="116" spans="1:22" s="157" customFormat="1" ht="13.5" hidden="1" customHeight="1">
      <c r="A116" s="248">
        <v>1</v>
      </c>
      <c r="B116" s="234">
        <v>0</v>
      </c>
      <c r="C116" s="2230" t="s">
        <v>9430</v>
      </c>
      <c r="D116" s="2030" t="s">
        <v>8941</v>
      </c>
      <c r="E116" s="2472" t="s">
        <v>8939</v>
      </c>
      <c r="F116" s="170" t="s">
        <v>6919</v>
      </c>
      <c r="G116" s="165" t="s">
        <v>8940</v>
      </c>
      <c r="H116" s="238"/>
      <c r="I116" s="238"/>
      <c r="J116" s="240"/>
      <c r="K116" s="249"/>
      <c r="L116" s="2042">
        <v>96</v>
      </c>
      <c r="M116" s="156" t="e">
        <f>#REF!*[3]коеф!$P$74+10</f>
        <v>#REF!</v>
      </c>
      <c r="N116" s="2007"/>
      <c r="O116" s="2331"/>
      <c r="P116" s="156" t="e">
        <f>#REF!</f>
        <v>#REF!</v>
      </c>
      <c r="Q116" s="157">
        <v>3228</v>
      </c>
      <c r="R116" s="157">
        <v>3583</v>
      </c>
      <c r="U116" s="157">
        <v>937</v>
      </c>
      <c r="V116" s="2005">
        <v>937</v>
      </c>
    </row>
    <row r="117" spans="1:22" s="157" customFormat="1" ht="13.5" hidden="1" customHeight="1">
      <c r="A117" s="2465">
        <v>1</v>
      </c>
      <c r="B117" s="2332">
        <v>1</v>
      </c>
      <c r="C117" s="2230" t="s">
        <v>10477</v>
      </c>
      <c r="D117" s="2030" t="s">
        <v>10610</v>
      </c>
      <c r="E117" s="2472" t="s">
        <v>8939</v>
      </c>
      <c r="F117" s="2370" t="s">
        <v>6919</v>
      </c>
      <c r="G117" s="2054" t="s">
        <v>8940</v>
      </c>
      <c r="H117" s="2318" t="s">
        <v>10604</v>
      </c>
      <c r="I117" s="2318"/>
      <c r="J117" s="2318"/>
      <c r="K117" s="2471" t="s">
        <v>6916</v>
      </c>
      <c r="L117" s="2042">
        <v>96</v>
      </c>
      <c r="M117" s="2007" t="e">
        <f>P117*#REF!</f>
        <v>#REF!</v>
      </c>
      <c r="N117" s="2007"/>
      <c r="O117" s="2331"/>
      <c r="P117" s="156">
        <v>768</v>
      </c>
    </row>
    <row r="118" spans="1:22" s="157" customFormat="1" ht="13.5" hidden="1" customHeight="1">
      <c r="A118" s="248">
        <v>1</v>
      </c>
      <c r="B118" s="234">
        <v>1</v>
      </c>
      <c r="C118" s="2231" t="s">
        <v>9438</v>
      </c>
      <c r="D118" s="2032" t="s">
        <v>8942</v>
      </c>
      <c r="E118" s="2467" t="s">
        <v>8939</v>
      </c>
      <c r="F118" s="170" t="s">
        <v>6919</v>
      </c>
      <c r="G118" s="168" t="s">
        <v>8940</v>
      </c>
      <c r="H118" s="246"/>
      <c r="I118" s="246"/>
      <c r="J118" s="247"/>
      <c r="K118" s="251"/>
      <c r="L118" s="2043">
        <v>96</v>
      </c>
      <c r="M118" s="2006" t="e">
        <f>P118*#REF!*#REF!+15</f>
        <v>#REF!</v>
      </c>
      <c r="N118" s="2006"/>
      <c r="O118" s="2329"/>
      <c r="P118" s="156">
        <f>V118</f>
        <v>3647</v>
      </c>
      <c r="Q118" s="157">
        <v>2970</v>
      </c>
      <c r="T118" s="157">
        <v>3410</v>
      </c>
      <c r="U118" s="157">
        <v>1021</v>
      </c>
      <c r="V118" s="157">
        <v>3647</v>
      </c>
    </row>
    <row r="119" spans="1:22" s="157" customFormat="1" ht="13.5" hidden="1" customHeight="1">
      <c r="A119" s="248">
        <v>1</v>
      </c>
      <c r="B119" s="234">
        <v>0</v>
      </c>
      <c r="C119" s="2229" t="s">
        <v>9434</v>
      </c>
      <c r="D119" s="2582" t="s">
        <v>8943</v>
      </c>
      <c r="E119" s="2469" t="s">
        <v>8944</v>
      </c>
      <c r="F119" s="170" t="s">
        <v>6920</v>
      </c>
      <c r="G119" s="165" t="s">
        <v>8945</v>
      </c>
      <c r="H119" s="238"/>
      <c r="I119" s="238"/>
      <c r="J119" s="240"/>
      <c r="K119" s="249"/>
      <c r="L119" s="2041">
        <v>96</v>
      </c>
      <c r="M119" s="2232">
        <f>V119*[3]коеф!$O$7*[3]коеф!$P$83+10</f>
        <v>949.20804999999996</v>
      </c>
      <c r="N119" s="2026"/>
      <c r="O119" s="2328"/>
      <c r="P119" s="156">
        <v>805</v>
      </c>
      <c r="S119" s="244">
        <v>605</v>
      </c>
      <c r="U119" s="157">
        <v>847</v>
      </c>
      <c r="V119" s="157">
        <v>3025</v>
      </c>
    </row>
    <row r="120" spans="1:22" s="157" customFormat="1" ht="13.5" hidden="1" customHeight="1">
      <c r="A120" s="248">
        <v>1</v>
      </c>
      <c r="B120" s="234">
        <v>0</v>
      </c>
      <c r="C120" s="2230" t="s">
        <v>9430</v>
      </c>
      <c r="D120" s="2030" t="s">
        <v>10184</v>
      </c>
      <c r="E120" s="2472" t="s">
        <v>8944</v>
      </c>
      <c r="F120" s="170" t="s">
        <v>6920</v>
      </c>
      <c r="G120" s="165" t="s">
        <v>8945</v>
      </c>
      <c r="H120" s="246"/>
      <c r="I120" s="246"/>
      <c r="J120" s="247"/>
      <c r="K120" s="251"/>
      <c r="L120" s="2042">
        <v>96</v>
      </c>
      <c r="M120" s="156" t="e">
        <f>#REF!*[3]коеф!$P$74+10</f>
        <v>#REF!</v>
      </c>
      <c r="N120" s="2007"/>
      <c r="O120" s="2331"/>
      <c r="P120" s="156" t="e">
        <f>#REF!</f>
        <v>#REF!</v>
      </c>
      <c r="Q120" s="157">
        <v>2745</v>
      </c>
      <c r="R120" s="157">
        <v>3047</v>
      </c>
      <c r="U120" s="157">
        <v>916</v>
      </c>
      <c r="V120" s="2005">
        <v>963</v>
      </c>
    </row>
    <row r="121" spans="1:22" s="157" customFormat="1" ht="13.5" hidden="1" customHeight="1">
      <c r="A121" s="248">
        <v>1</v>
      </c>
      <c r="B121" s="234">
        <v>0</v>
      </c>
      <c r="C121" s="2231" t="s">
        <v>9438</v>
      </c>
      <c r="D121" s="2032" t="s">
        <v>8946</v>
      </c>
      <c r="E121" s="2467" t="s">
        <v>8944</v>
      </c>
      <c r="F121" s="175" t="s">
        <v>6920</v>
      </c>
      <c r="G121" s="165" t="s">
        <v>6921</v>
      </c>
      <c r="H121" s="238"/>
      <c r="I121" s="238"/>
      <c r="J121" s="240"/>
      <c r="K121" s="249"/>
      <c r="L121" s="2043">
        <v>96</v>
      </c>
      <c r="M121" s="2228">
        <f>V121*[3]коеф!$O$7*[3]коеф!$P$73+10</f>
        <v>1252.2500439999999</v>
      </c>
      <c r="N121" s="2006"/>
      <c r="O121" s="2329"/>
      <c r="P121" s="156">
        <f>V121</f>
        <v>3791</v>
      </c>
      <c r="S121" s="244"/>
      <c r="T121" s="157">
        <v>3540</v>
      </c>
      <c r="U121" s="157">
        <v>1062</v>
      </c>
      <c r="V121" s="194">
        <v>3791</v>
      </c>
    </row>
    <row r="122" spans="1:22" s="157" customFormat="1" ht="13.5" hidden="1" customHeight="1">
      <c r="A122" s="248">
        <v>1</v>
      </c>
      <c r="B122" s="234">
        <v>0</v>
      </c>
      <c r="C122" s="2464" t="s">
        <v>9430</v>
      </c>
      <c r="D122" s="2018" t="s">
        <v>8947</v>
      </c>
      <c r="E122" s="2463" t="s">
        <v>8948</v>
      </c>
      <c r="F122" s="203" t="s">
        <v>8949</v>
      </c>
      <c r="G122" s="184" t="s">
        <v>8950</v>
      </c>
      <c r="H122" s="206"/>
      <c r="I122" s="206"/>
      <c r="J122" s="252"/>
      <c r="K122" s="2019"/>
      <c r="L122" s="2044">
        <v>96</v>
      </c>
      <c r="M122" s="2479" t="e">
        <f>#REF!*[3]коеф!$P$74+10</f>
        <v>#REF!</v>
      </c>
      <c r="N122" s="2009"/>
      <c r="O122" s="2339"/>
      <c r="P122" s="156" t="e">
        <f>#REF!</f>
        <v>#REF!</v>
      </c>
      <c r="Q122" s="157">
        <v>2980</v>
      </c>
      <c r="R122" s="157">
        <v>3307</v>
      </c>
      <c r="U122" s="157">
        <v>995</v>
      </c>
      <c r="V122" s="2005">
        <v>1045</v>
      </c>
    </row>
    <row r="123" spans="1:22" s="157" customFormat="1" ht="13.5" hidden="1" customHeight="1">
      <c r="A123" s="248">
        <v>1</v>
      </c>
      <c r="B123" s="234">
        <v>1</v>
      </c>
      <c r="C123" s="2229" t="s">
        <v>9438</v>
      </c>
      <c r="D123" s="2028" t="s">
        <v>8951</v>
      </c>
      <c r="E123" s="2469" t="s">
        <v>6922</v>
      </c>
      <c r="F123" s="176" t="s">
        <v>6923</v>
      </c>
      <c r="G123" s="165" t="s">
        <v>6924</v>
      </c>
      <c r="H123" s="238"/>
      <c r="I123" s="238"/>
      <c r="J123" s="240"/>
      <c r="K123" s="249"/>
      <c r="L123" s="2041">
        <v>96</v>
      </c>
      <c r="M123" s="2006" t="e">
        <f>P123*#REF!*#REF!+15</f>
        <v>#REF!</v>
      </c>
      <c r="N123" s="2026"/>
      <c r="O123" s="2328"/>
      <c r="P123" s="156">
        <f>V123</f>
        <v>3322</v>
      </c>
      <c r="Q123" s="157">
        <v>2693</v>
      </c>
      <c r="T123" s="157">
        <v>3105</v>
      </c>
      <c r="U123" s="157">
        <v>930</v>
      </c>
      <c r="V123" s="157">
        <v>3322</v>
      </c>
    </row>
    <row r="124" spans="1:22" s="157" customFormat="1" ht="13.5" hidden="1" customHeight="1">
      <c r="A124" s="248">
        <v>1</v>
      </c>
      <c r="B124" s="234">
        <v>0</v>
      </c>
      <c r="C124" s="2231" t="s">
        <v>9430</v>
      </c>
      <c r="D124" s="2032" t="s">
        <v>8952</v>
      </c>
      <c r="E124" s="2467" t="s">
        <v>6922</v>
      </c>
      <c r="F124" s="176" t="s">
        <v>6923</v>
      </c>
      <c r="G124" s="165" t="s">
        <v>6924</v>
      </c>
      <c r="H124" s="246"/>
      <c r="I124" s="246"/>
      <c r="J124" s="247"/>
      <c r="K124" s="251"/>
      <c r="L124" s="2043">
        <v>96</v>
      </c>
      <c r="M124" s="2228" t="e">
        <f>#REF!*[3]коеф!$P$74+10</f>
        <v>#REF!</v>
      </c>
      <c r="N124" s="2006"/>
      <c r="O124" s="2329"/>
      <c r="P124" s="156" t="e">
        <f>#REF!</f>
        <v>#REF!</v>
      </c>
      <c r="Q124" s="157">
        <v>3329</v>
      </c>
      <c r="R124" s="157">
        <v>3696</v>
      </c>
      <c r="U124" s="157">
        <v>965</v>
      </c>
      <c r="V124" s="2005">
        <v>1061</v>
      </c>
    </row>
    <row r="125" spans="1:22" s="157" customFormat="1" ht="13.5" hidden="1" customHeight="1">
      <c r="A125" s="234"/>
      <c r="B125" s="234"/>
      <c r="C125" s="154"/>
      <c r="D125" s="235"/>
      <c r="E125" s="687"/>
      <c r="F125" s="155"/>
      <c r="G125" s="155"/>
      <c r="H125" s="234"/>
      <c r="I125" s="234"/>
      <c r="J125" s="205"/>
      <c r="K125" s="205"/>
      <c r="L125" s="1573"/>
      <c r="M125" s="156"/>
      <c r="N125" s="156"/>
      <c r="O125" s="156"/>
      <c r="P125" s="156"/>
      <c r="V125" s="157">
        <v>2065</v>
      </c>
    </row>
    <row r="126" spans="1:22" s="157" customFormat="1" ht="13.5" hidden="1" customHeight="1">
      <c r="A126" s="234"/>
      <c r="B126" s="234"/>
      <c r="C126" s="154"/>
      <c r="D126" s="235"/>
      <c r="E126" s="687"/>
      <c r="F126" s="155"/>
      <c r="G126" s="155"/>
      <c r="H126" s="234"/>
      <c r="I126" s="234"/>
      <c r="J126" s="205"/>
      <c r="K126" s="205"/>
      <c r="L126" s="1573"/>
      <c r="M126" s="156"/>
      <c r="N126" s="156"/>
      <c r="O126" s="156"/>
      <c r="P126" s="156"/>
      <c r="V126" s="157">
        <v>938</v>
      </c>
    </row>
    <row r="127" spans="1:22" s="194" customFormat="1" ht="23.25" hidden="1" customHeight="1">
      <c r="A127" s="89" t="s">
        <v>8692</v>
      </c>
      <c r="B127" s="89"/>
      <c r="C127" s="2668" t="s">
        <v>8953</v>
      </c>
      <c r="D127" s="2669"/>
      <c r="E127" s="2669"/>
      <c r="F127" s="2669"/>
      <c r="G127" s="2669"/>
      <c r="H127" s="2669"/>
      <c r="I127" s="2669"/>
      <c r="J127" s="2669"/>
      <c r="K127" s="2669"/>
      <c r="L127" s="2669"/>
      <c r="M127" s="2669"/>
      <c r="N127" s="2669"/>
      <c r="O127" s="2669"/>
      <c r="P127" s="156"/>
      <c r="V127" s="157">
        <v>938</v>
      </c>
    </row>
    <row r="128" spans="1:22" s="194" customFormat="1" ht="12.75" hidden="1" customHeight="1">
      <c r="A128" s="89" t="s">
        <v>8690</v>
      </c>
      <c r="B128" s="89"/>
      <c r="C128" s="2555" t="s">
        <v>8954</v>
      </c>
      <c r="D128" s="2554"/>
      <c r="E128" s="2554"/>
      <c r="F128" s="2554"/>
      <c r="G128" s="2554"/>
      <c r="H128" s="2554"/>
      <c r="I128" s="2554"/>
      <c r="J128" s="2554"/>
      <c r="K128" s="2554"/>
      <c r="L128" s="2554"/>
      <c r="M128" s="2554"/>
      <c r="N128" s="2554"/>
      <c r="O128" s="2554"/>
      <c r="P128" s="156"/>
      <c r="V128" s="157">
        <v>5150</v>
      </c>
    </row>
    <row r="129" spans="1:22" s="194" customFormat="1" ht="12.75" hidden="1" customHeight="1">
      <c r="A129" s="89" t="s">
        <v>8690</v>
      </c>
      <c r="B129" s="89"/>
      <c r="C129" s="2555" t="s">
        <v>8955</v>
      </c>
      <c r="D129" s="2554"/>
      <c r="E129" s="2554"/>
      <c r="F129" s="2554"/>
      <c r="G129" s="2554"/>
      <c r="H129" s="2554"/>
      <c r="I129" s="2554"/>
      <c r="J129" s="2554"/>
      <c r="K129" s="2554"/>
      <c r="L129" s="2554"/>
      <c r="M129" s="2554"/>
      <c r="N129" s="2554"/>
      <c r="O129" s="2554"/>
      <c r="P129" s="156"/>
      <c r="V129" s="157">
        <v>4350</v>
      </c>
    </row>
    <row r="130" spans="1:22" s="157" customFormat="1" ht="13.5" hidden="1" customHeight="1">
      <c r="A130" s="248">
        <v>1</v>
      </c>
      <c r="B130" s="234">
        <v>1</v>
      </c>
      <c r="C130" s="2229" t="s">
        <v>9434</v>
      </c>
      <c r="D130" s="2582" t="s">
        <v>8956</v>
      </c>
      <c r="E130" s="2469" t="s">
        <v>8957</v>
      </c>
      <c r="F130" s="170" t="s">
        <v>8694</v>
      </c>
      <c r="G130" s="165" t="s">
        <v>8958</v>
      </c>
      <c r="H130" s="238"/>
      <c r="I130" s="238"/>
      <c r="J130" s="240"/>
      <c r="K130" s="249"/>
      <c r="L130" s="2041">
        <v>96</v>
      </c>
      <c r="M130" s="2007" t="e">
        <f>P130*#REF!+15</f>
        <v>#REF!</v>
      </c>
      <c r="N130" s="2026"/>
      <c r="O130" s="2328"/>
      <c r="P130" s="156">
        <v>745</v>
      </c>
      <c r="S130" s="244">
        <v>590</v>
      </c>
      <c r="V130" s="157">
        <v>2850</v>
      </c>
    </row>
    <row r="131" spans="1:22" s="157" customFormat="1" ht="13.5" hidden="1" customHeight="1">
      <c r="A131" s="248">
        <v>1</v>
      </c>
      <c r="B131" s="234">
        <v>0</v>
      </c>
      <c r="C131" s="2230" t="s">
        <v>9430</v>
      </c>
      <c r="D131" s="2030" t="s">
        <v>8959</v>
      </c>
      <c r="E131" s="2472" t="s">
        <v>8957</v>
      </c>
      <c r="F131" s="170" t="s">
        <v>8694</v>
      </c>
      <c r="G131" s="168" t="s">
        <v>8958</v>
      </c>
      <c r="H131" s="246"/>
      <c r="I131" s="246"/>
      <c r="J131" s="247"/>
      <c r="K131" s="251"/>
      <c r="L131" s="2042">
        <v>96</v>
      </c>
      <c r="M131" s="156" t="e">
        <f>#REF!*[3]коеф!$P$74+10</f>
        <v>#REF!</v>
      </c>
      <c r="N131" s="2007"/>
      <c r="O131" s="2331"/>
      <c r="P131" s="156" t="e">
        <f>#REF!</f>
        <v>#REF!</v>
      </c>
      <c r="Q131" s="157">
        <v>2590</v>
      </c>
      <c r="R131" s="157">
        <v>2874</v>
      </c>
      <c r="U131" s="157">
        <v>828</v>
      </c>
      <c r="V131" s="2005">
        <v>911</v>
      </c>
    </row>
    <row r="132" spans="1:22" s="157" customFormat="1" ht="13.5" hidden="1" customHeight="1">
      <c r="A132" s="248">
        <v>1</v>
      </c>
      <c r="B132" s="234">
        <v>1</v>
      </c>
      <c r="C132" s="2230" t="s">
        <v>9434</v>
      </c>
      <c r="D132" s="2581" t="s">
        <v>8960</v>
      </c>
      <c r="E132" s="2472" t="s">
        <v>8961</v>
      </c>
      <c r="F132" s="176" t="s">
        <v>8695</v>
      </c>
      <c r="G132" s="165" t="s">
        <v>8962</v>
      </c>
      <c r="H132" s="238"/>
      <c r="I132" s="238"/>
      <c r="J132" s="240"/>
      <c r="K132" s="249"/>
      <c r="L132" s="2042">
        <v>96</v>
      </c>
      <c r="M132" s="2007" t="e">
        <f>P132*#REF!+15</f>
        <v>#REF!</v>
      </c>
      <c r="N132" s="2007"/>
      <c r="O132" s="2331"/>
      <c r="P132" s="156">
        <v>745</v>
      </c>
      <c r="S132" s="244">
        <v>590</v>
      </c>
      <c r="V132" s="157">
        <v>2850</v>
      </c>
    </row>
    <row r="133" spans="1:22" s="157" customFormat="1" ht="13.5" hidden="1" customHeight="1">
      <c r="A133" s="248">
        <v>1</v>
      </c>
      <c r="B133" s="234">
        <v>0</v>
      </c>
      <c r="C133" s="2231" t="s">
        <v>9430</v>
      </c>
      <c r="D133" s="2032" t="s">
        <v>8963</v>
      </c>
      <c r="E133" s="2467" t="s">
        <v>8961</v>
      </c>
      <c r="F133" s="176" t="s">
        <v>8695</v>
      </c>
      <c r="G133" s="168" t="s">
        <v>8962</v>
      </c>
      <c r="H133" s="246"/>
      <c r="I133" s="246"/>
      <c r="J133" s="247"/>
      <c r="K133" s="251"/>
      <c r="L133" s="2043">
        <v>96</v>
      </c>
      <c r="M133" s="2228" t="e">
        <f>#REF!*[3]коеф!$P$74+10</f>
        <v>#REF!</v>
      </c>
      <c r="N133" s="2006"/>
      <c r="O133" s="2329"/>
      <c r="P133" s="156" t="e">
        <f>#REF!</f>
        <v>#REF!</v>
      </c>
      <c r="Q133" s="157">
        <v>2590</v>
      </c>
      <c r="R133" s="157">
        <v>2874</v>
      </c>
      <c r="U133" s="157">
        <v>828</v>
      </c>
      <c r="V133" s="2005">
        <v>911</v>
      </c>
    </row>
    <row r="134" spans="1:22" s="157" customFormat="1" ht="13.5" hidden="1" customHeight="1">
      <c r="A134" s="248">
        <v>1</v>
      </c>
      <c r="B134" s="234">
        <v>0</v>
      </c>
      <c r="C134" s="2229" t="s">
        <v>9430</v>
      </c>
      <c r="D134" s="2028" t="s">
        <v>8964</v>
      </c>
      <c r="E134" s="2469" t="s">
        <v>8965</v>
      </c>
      <c r="F134" s="170" t="s">
        <v>8966</v>
      </c>
      <c r="G134" s="168" t="s">
        <v>8967</v>
      </c>
      <c r="H134" s="246"/>
      <c r="I134" s="246"/>
      <c r="J134" s="247"/>
      <c r="K134" s="251"/>
      <c r="L134" s="2041">
        <v>96</v>
      </c>
      <c r="M134" s="2232" t="e">
        <f>#REF!*[3]коеф!$P$74+10</f>
        <v>#REF!</v>
      </c>
      <c r="N134" s="2026"/>
      <c r="O134" s="2328"/>
      <c r="P134" s="156" t="e">
        <f>#REF!</f>
        <v>#REF!</v>
      </c>
      <c r="Q134" s="157">
        <v>2663</v>
      </c>
      <c r="R134" s="157">
        <v>2956</v>
      </c>
      <c r="U134" s="157">
        <v>934</v>
      </c>
      <c r="V134" s="2005">
        <v>981</v>
      </c>
    </row>
    <row r="135" spans="1:22" s="157" customFormat="1" ht="13.5" hidden="1" customHeight="1">
      <c r="A135" s="248">
        <v>1</v>
      </c>
      <c r="B135" s="234">
        <v>0</v>
      </c>
      <c r="C135" s="2231" t="s">
        <v>9430</v>
      </c>
      <c r="D135" s="2032" t="s">
        <v>8968</v>
      </c>
      <c r="E135" s="2467" t="s">
        <v>8969</v>
      </c>
      <c r="F135" s="170" t="s">
        <v>6386</v>
      </c>
      <c r="G135" s="184" t="s">
        <v>8970</v>
      </c>
      <c r="H135" s="206"/>
      <c r="I135" s="206"/>
      <c r="J135" s="252"/>
      <c r="K135" s="2019"/>
      <c r="L135" s="2043">
        <v>96</v>
      </c>
      <c r="M135" s="2228" t="e">
        <f>#REF!*[3]коеф!$P$74+10</f>
        <v>#REF!</v>
      </c>
      <c r="N135" s="2006"/>
      <c r="O135" s="2329"/>
      <c r="P135" s="156" t="e">
        <f>#REF!</f>
        <v>#REF!</v>
      </c>
      <c r="Q135" s="157">
        <v>2663</v>
      </c>
      <c r="R135" s="157">
        <v>2956</v>
      </c>
      <c r="U135" s="157">
        <v>934</v>
      </c>
      <c r="V135" s="2005">
        <v>981</v>
      </c>
    </row>
    <row r="136" spans="1:22" s="157" customFormat="1" ht="13.5" hidden="1" customHeight="1">
      <c r="A136" s="248">
        <v>1</v>
      </c>
      <c r="B136" s="234">
        <v>0</v>
      </c>
      <c r="C136" s="2464" t="s">
        <v>9434</v>
      </c>
      <c r="D136" s="2584" t="s">
        <v>8971</v>
      </c>
      <c r="E136" s="2463" t="s">
        <v>8972</v>
      </c>
      <c r="F136" s="203" t="s">
        <v>6403</v>
      </c>
      <c r="G136" s="184" t="s">
        <v>8973</v>
      </c>
      <c r="H136" s="206"/>
      <c r="I136" s="206"/>
      <c r="J136" s="252"/>
      <c r="K136" s="2019"/>
      <c r="L136" s="2044">
        <v>96</v>
      </c>
      <c r="M136" s="2479">
        <f>V136*[3]коеф!$O$7*[3]коеф!$P$83+10</f>
        <v>1608.9822999999999</v>
      </c>
      <c r="N136" s="2009"/>
      <c r="O136" s="2339"/>
      <c r="P136" s="156">
        <v>955</v>
      </c>
      <c r="S136" s="244">
        <v>900</v>
      </c>
      <c r="V136" s="157">
        <v>5150</v>
      </c>
    </row>
    <row r="137" spans="1:22" s="157" customFormat="1" ht="13.5" hidden="1" customHeight="1">
      <c r="A137" s="248">
        <v>1</v>
      </c>
      <c r="B137" s="234">
        <v>1</v>
      </c>
      <c r="C137" s="2229" t="s">
        <v>9434</v>
      </c>
      <c r="D137" s="2582" t="s">
        <v>8974</v>
      </c>
      <c r="E137" s="2469" t="s">
        <v>8975</v>
      </c>
      <c r="F137" s="170" t="s">
        <v>8976</v>
      </c>
      <c r="G137" s="165" t="s">
        <v>8977</v>
      </c>
      <c r="H137" s="238"/>
      <c r="I137" s="238"/>
      <c r="J137" s="240"/>
      <c r="K137" s="249"/>
      <c r="L137" s="2041">
        <v>96</v>
      </c>
      <c r="M137" s="2007" t="e">
        <f>P137*#REF!+15</f>
        <v>#REF!</v>
      </c>
      <c r="N137" s="2026"/>
      <c r="O137" s="2328"/>
      <c r="P137" s="156">
        <v>1085</v>
      </c>
      <c r="S137" s="244">
        <v>900</v>
      </c>
      <c r="V137" s="157">
        <v>4350</v>
      </c>
    </row>
    <row r="138" spans="1:22" s="157" customFormat="1" ht="13.5" hidden="1" customHeight="1">
      <c r="A138" s="248">
        <v>1</v>
      </c>
      <c r="B138" s="234">
        <v>1</v>
      </c>
      <c r="C138" s="2231" t="s">
        <v>9434</v>
      </c>
      <c r="D138" s="2583" t="s">
        <v>8978</v>
      </c>
      <c r="E138" s="2467" t="s">
        <v>8979</v>
      </c>
      <c r="F138" s="170" t="s">
        <v>9341</v>
      </c>
      <c r="G138" s="168" t="s">
        <v>8980</v>
      </c>
      <c r="H138" s="246"/>
      <c r="I138" s="246"/>
      <c r="J138" s="247"/>
      <c r="K138" s="251"/>
      <c r="L138" s="2043">
        <v>96</v>
      </c>
      <c r="M138" s="2007" t="e">
        <f>P138*#REF!+15</f>
        <v>#REF!</v>
      </c>
      <c r="N138" s="2006"/>
      <c r="O138" s="2329"/>
      <c r="P138" s="156">
        <v>1085</v>
      </c>
      <c r="S138" s="244">
        <v>900</v>
      </c>
      <c r="V138" s="157">
        <v>4350</v>
      </c>
    </row>
    <row r="139" spans="1:22" s="157" customFormat="1" ht="13.5" hidden="1" customHeight="1">
      <c r="A139" s="248">
        <v>1</v>
      </c>
      <c r="B139" s="234">
        <v>0</v>
      </c>
      <c r="C139" s="2464" t="s">
        <v>9430</v>
      </c>
      <c r="D139" s="2018" t="s">
        <v>8981</v>
      </c>
      <c r="E139" s="2463" t="s">
        <v>8982</v>
      </c>
      <c r="F139" s="170" t="s">
        <v>8983</v>
      </c>
      <c r="G139" s="165" t="s">
        <v>7772</v>
      </c>
      <c r="H139" s="238"/>
      <c r="I139" s="238"/>
      <c r="J139" s="240"/>
      <c r="K139" s="249"/>
      <c r="L139" s="2044">
        <v>96</v>
      </c>
      <c r="M139" s="2479" t="e">
        <f>#REF!*[3]коеф!$P$74+10</f>
        <v>#REF!</v>
      </c>
      <c r="N139" s="2009"/>
      <c r="O139" s="2339"/>
      <c r="P139" s="156" t="e">
        <f>#REF!</f>
        <v>#REF!</v>
      </c>
      <c r="Q139" s="157">
        <v>2146</v>
      </c>
      <c r="R139" s="157">
        <v>2382</v>
      </c>
      <c r="U139" s="157">
        <v>753</v>
      </c>
      <c r="V139" s="2005">
        <v>829</v>
      </c>
    </row>
    <row r="140" spans="1:22" s="157" customFormat="1" ht="13.5" hidden="1" customHeight="1">
      <c r="A140" s="2053">
        <v>0</v>
      </c>
      <c r="B140" s="2060"/>
      <c r="C140" s="2029" t="s">
        <v>10477</v>
      </c>
      <c r="D140" s="2030" t="s">
        <v>10607</v>
      </c>
      <c r="E140" s="2047" t="s">
        <v>10606</v>
      </c>
      <c r="F140" s="2044">
        <v>96</v>
      </c>
      <c r="G140" s="2325">
        <v>1008</v>
      </c>
      <c r="H140" s="2053"/>
      <c r="I140" s="2053"/>
      <c r="J140" s="2055"/>
      <c r="K140" s="2055"/>
      <c r="L140" s="2042">
        <v>96</v>
      </c>
      <c r="M140" s="210" t="e">
        <f>#REF!*[4]коеф!$P$71+10</f>
        <v>#REF!</v>
      </c>
      <c r="N140" s="156"/>
      <c r="O140" s="156"/>
      <c r="P140" s="156">
        <v>1080</v>
      </c>
    </row>
    <row r="141" spans="1:22" s="157" customFormat="1" ht="13.5" hidden="1" customHeight="1">
      <c r="A141" s="2465">
        <v>1</v>
      </c>
      <c r="B141" s="2465">
        <v>1</v>
      </c>
      <c r="C141" s="2464" t="s">
        <v>10477</v>
      </c>
      <c r="D141" s="2018" t="s">
        <v>10609</v>
      </c>
      <c r="E141" s="2463" t="s">
        <v>10608</v>
      </c>
      <c r="F141" s="2370" t="s">
        <v>4665</v>
      </c>
      <c r="G141" s="2054" t="s">
        <v>4666</v>
      </c>
      <c r="H141" s="2053"/>
      <c r="I141" s="2053"/>
      <c r="J141" s="2055"/>
      <c r="K141" s="2474"/>
      <c r="L141" s="2044">
        <v>96</v>
      </c>
      <c r="M141" s="2007" t="e">
        <f>P141*#REF!</f>
        <v>#REF!</v>
      </c>
      <c r="N141" s="2009"/>
      <c r="O141" s="2339"/>
      <c r="P141" s="156">
        <v>1008</v>
      </c>
    </row>
    <row r="142" spans="1:22" s="157" customFormat="1" ht="13.5" hidden="1" customHeight="1">
      <c r="A142" s="248">
        <v>1</v>
      </c>
      <c r="B142" s="234">
        <v>0</v>
      </c>
      <c r="C142" s="2464" t="s">
        <v>9430</v>
      </c>
      <c r="D142" s="2018" t="s">
        <v>8984</v>
      </c>
      <c r="E142" s="2463" t="s">
        <v>8985</v>
      </c>
      <c r="F142" s="176" t="s">
        <v>8986</v>
      </c>
      <c r="G142" s="168" t="s">
        <v>8987</v>
      </c>
      <c r="H142" s="246"/>
      <c r="I142" s="246"/>
      <c r="J142" s="247"/>
      <c r="K142" s="251"/>
      <c r="L142" s="2044">
        <v>96</v>
      </c>
      <c r="M142" s="2479" t="e">
        <f>#REF!*[3]коеф!$P$74+10</f>
        <v>#REF!</v>
      </c>
      <c r="N142" s="2009"/>
      <c r="O142" s="2339"/>
      <c r="P142" s="156" t="e">
        <f>#REF!</f>
        <v>#REF!</v>
      </c>
      <c r="Q142" s="157">
        <v>2146</v>
      </c>
      <c r="R142" s="157">
        <v>2382</v>
      </c>
      <c r="U142" s="157">
        <v>753</v>
      </c>
      <c r="V142" s="2005">
        <v>829</v>
      </c>
    </row>
    <row r="143" spans="1:22" s="157" customFormat="1" ht="13.5" hidden="1" customHeight="1">
      <c r="A143" s="248">
        <v>1</v>
      </c>
      <c r="B143" s="234">
        <v>0</v>
      </c>
      <c r="C143" s="2229" t="s">
        <v>9434</v>
      </c>
      <c r="D143" s="2582" t="s">
        <v>8988</v>
      </c>
      <c r="E143" s="2469" t="s">
        <v>8989</v>
      </c>
      <c r="F143" s="170" t="s">
        <v>9655</v>
      </c>
      <c r="G143" s="165" t="s">
        <v>8990</v>
      </c>
      <c r="H143" s="238"/>
      <c r="I143" s="238"/>
      <c r="J143" s="240"/>
      <c r="K143" s="249"/>
      <c r="L143" s="2041">
        <v>96</v>
      </c>
      <c r="M143" s="2232">
        <f>V143*[3]коеф!$O$7*[3]коеф!$P$83+10</f>
        <v>778.44294999999988</v>
      </c>
      <c r="N143" s="2026"/>
      <c r="O143" s="2328"/>
      <c r="P143" s="156">
        <v>930</v>
      </c>
      <c r="S143" s="244">
        <v>515</v>
      </c>
      <c r="V143" s="157">
        <v>2475</v>
      </c>
    </row>
    <row r="144" spans="1:22" s="157" customFormat="1" ht="13.5" hidden="1" customHeight="1">
      <c r="A144" s="248">
        <v>1</v>
      </c>
      <c r="B144" s="234">
        <v>0</v>
      </c>
      <c r="C144" s="2231" t="s">
        <v>9430</v>
      </c>
      <c r="D144" s="2032" t="s">
        <v>8991</v>
      </c>
      <c r="E144" s="2467" t="s">
        <v>8992</v>
      </c>
      <c r="F144" s="176" t="s">
        <v>8993</v>
      </c>
      <c r="G144" s="168" t="s">
        <v>8994</v>
      </c>
      <c r="H144" s="246"/>
      <c r="I144" s="246"/>
      <c r="J144" s="247"/>
      <c r="K144" s="251"/>
      <c r="L144" s="2043">
        <v>96</v>
      </c>
      <c r="M144" s="2228" t="e">
        <f>#REF!*[3]коеф!$P$74+10</f>
        <v>#REF!</v>
      </c>
      <c r="N144" s="2006"/>
      <c r="O144" s="2329"/>
      <c r="P144" s="156" t="e">
        <f>#REF!</f>
        <v>#REF!</v>
      </c>
      <c r="Q144" s="157">
        <v>3995</v>
      </c>
      <c r="R144" s="157">
        <v>4435</v>
      </c>
      <c r="U144" s="157">
        <v>1277</v>
      </c>
      <c r="V144" s="2005">
        <v>1277</v>
      </c>
    </row>
    <row r="145" spans="1:25" s="157" customFormat="1" ht="13.5" hidden="1" customHeight="1">
      <c r="A145" s="248">
        <v>1</v>
      </c>
      <c r="B145" s="234">
        <v>0</v>
      </c>
      <c r="C145" s="2229" t="s">
        <v>9430</v>
      </c>
      <c r="D145" s="2028" t="s">
        <v>8995</v>
      </c>
      <c r="E145" s="2469" t="s">
        <v>8996</v>
      </c>
      <c r="F145" s="170" t="s">
        <v>8976</v>
      </c>
      <c r="G145" s="165" t="s">
        <v>8997</v>
      </c>
      <c r="H145" s="238"/>
      <c r="I145" s="238"/>
      <c r="J145" s="240"/>
      <c r="K145" s="249"/>
      <c r="L145" s="2041">
        <v>96</v>
      </c>
      <c r="M145" s="2232" t="e">
        <f>#REF!*[3]коеф!$P$74+10</f>
        <v>#REF!</v>
      </c>
      <c r="N145" s="2026"/>
      <c r="O145" s="2328"/>
      <c r="P145" s="156" t="e">
        <f>#REF!</f>
        <v>#REF!</v>
      </c>
      <c r="Q145" s="157">
        <v>4069</v>
      </c>
      <c r="R145" s="157">
        <v>4517</v>
      </c>
      <c r="U145" s="157">
        <v>1417</v>
      </c>
      <c r="V145" s="2005">
        <v>1460</v>
      </c>
    </row>
    <row r="146" spans="1:25" s="157" customFormat="1" ht="13.5" hidden="1" customHeight="1">
      <c r="A146" s="248">
        <v>1</v>
      </c>
      <c r="B146" s="234">
        <v>0</v>
      </c>
      <c r="C146" s="2231" t="s">
        <v>9430</v>
      </c>
      <c r="D146" s="2032" t="s">
        <v>8998</v>
      </c>
      <c r="E146" s="2467" t="s">
        <v>8999</v>
      </c>
      <c r="F146" s="170" t="s">
        <v>9341</v>
      </c>
      <c r="G146" s="168" t="s">
        <v>9000</v>
      </c>
      <c r="H146" s="246"/>
      <c r="I146" s="246"/>
      <c r="J146" s="247"/>
      <c r="K146" s="251"/>
      <c r="L146" s="2043">
        <v>96</v>
      </c>
      <c r="M146" s="2228" t="e">
        <f>#REF!*[3]коеф!$P$74+10</f>
        <v>#REF!</v>
      </c>
      <c r="N146" s="2006"/>
      <c r="O146" s="2329"/>
      <c r="P146" s="156" t="e">
        <f>#REF!</f>
        <v>#REF!</v>
      </c>
      <c r="Q146" s="157">
        <v>4069</v>
      </c>
      <c r="R146" s="157">
        <v>4517</v>
      </c>
      <c r="U146" s="157">
        <v>1417</v>
      </c>
      <c r="V146" s="2005">
        <v>1460</v>
      </c>
    </row>
    <row r="147" spans="1:25" s="157" customFormat="1" ht="13.5" hidden="1" customHeight="1">
      <c r="A147" s="234"/>
      <c r="B147" s="234"/>
      <c r="C147" s="154"/>
      <c r="D147" s="235"/>
      <c r="E147" s="687"/>
      <c r="F147" s="155"/>
      <c r="G147" s="155"/>
      <c r="H147" s="234"/>
      <c r="I147" s="234"/>
      <c r="J147" s="205"/>
      <c r="K147" s="205"/>
      <c r="L147" s="1573"/>
      <c r="M147" s="156"/>
      <c r="N147" s="156"/>
      <c r="O147" s="156"/>
      <c r="P147" s="156"/>
      <c r="V147" s="157">
        <v>5049</v>
      </c>
    </row>
    <row r="148" spans="1:25" s="157" customFormat="1" ht="13.5" hidden="1" customHeight="1">
      <c r="A148" s="234"/>
      <c r="B148" s="234"/>
      <c r="C148" s="154"/>
      <c r="D148" s="235"/>
      <c r="E148" s="687"/>
      <c r="F148" s="155"/>
      <c r="G148" s="155"/>
      <c r="H148" s="234"/>
      <c r="I148" s="234"/>
      <c r="J148" s="205"/>
      <c r="K148" s="205"/>
      <c r="L148" s="1573"/>
      <c r="M148" s="156"/>
      <c r="N148" s="156"/>
      <c r="O148" s="156"/>
      <c r="P148" s="156"/>
      <c r="V148" s="157">
        <v>5049</v>
      </c>
    </row>
    <row r="149" spans="1:25" ht="23.25" hidden="1" customHeight="1">
      <c r="A149" s="89" t="s">
        <v>8692</v>
      </c>
      <c r="B149" s="89"/>
      <c r="C149" s="2668" t="s">
        <v>9001</v>
      </c>
      <c r="D149" s="2669"/>
      <c r="E149" s="2669"/>
      <c r="F149" s="2669"/>
      <c r="G149" s="2669"/>
      <c r="H149" s="2669"/>
      <c r="I149" s="2669"/>
      <c r="J149" s="2669"/>
      <c r="K149" s="2669"/>
      <c r="L149" s="2669"/>
      <c r="M149" s="2669"/>
      <c r="N149" s="2669"/>
      <c r="O149" s="2669"/>
      <c r="P149" s="156"/>
      <c r="S149" s="219"/>
      <c r="V149" s="157">
        <v>5049</v>
      </c>
      <c r="X149" s="69"/>
      <c r="Y149" s="69"/>
    </row>
    <row r="150" spans="1:25" ht="23.25" hidden="1" customHeight="1">
      <c r="A150" s="89" t="s">
        <v>8690</v>
      </c>
      <c r="B150" s="89"/>
      <c r="C150" s="2555" t="s">
        <v>9002</v>
      </c>
      <c r="D150" s="2554"/>
      <c r="E150" s="2554"/>
      <c r="F150" s="2554"/>
      <c r="G150" s="2554"/>
      <c r="H150" s="2554"/>
      <c r="I150" s="2554"/>
      <c r="J150" s="2554"/>
      <c r="K150" s="2554"/>
      <c r="L150" s="2554"/>
      <c r="M150" s="2554"/>
      <c r="N150" s="2554"/>
      <c r="O150" s="2554"/>
      <c r="P150" s="156"/>
      <c r="S150" s="219"/>
      <c r="V150" s="157">
        <v>5015</v>
      </c>
      <c r="X150" s="69"/>
      <c r="Y150" s="69"/>
    </row>
    <row r="151" spans="1:25" ht="23.25" hidden="1" customHeight="1">
      <c r="A151" s="89" t="s">
        <v>8690</v>
      </c>
      <c r="B151" s="89"/>
      <c r="C151" s="2555" t="s">
        <v>9003</v>
      </c>
      <c r="D151" s="2554"/>
      <c r="E151" s="2554"/>
      <c r="F151" s="2554"/>
      <c r="G151" s="2554"/>
      <c r="H151" s="2554"/>
      <c r="I151" s="2554"/>
      <c r="J151" s="2554"/>
      <c r="K151" s="2554"/>
      <c r="L151" s="2554"/>
      <c r="M151" s="2554"/>
      <c r="N151" s="2554"/>
      <c r="O151" s="2554"/>
      <c r="P151" s="156"/>
      <c r="S151" s="219"/>
      <c r="V151" s="157">
        <v>5049</v>
      </c>
      <c r="X151" s="69"/>
      <c r="Y151" s="69"/>
    </row>
    <row r="152" spans="1:25" s="157" customFormat="1" ht="13.5" customHeight="1">
      <c r="A152" s="2017">
        <v>1</v>
      </c>
      <c r="B152" s="234">
        <v>1</v>
      </c>
      <c r="C152" s="2229" t="s">
        <v>9430</v>
      </c>
      <c r="D152" s="2582" t="s">
        <v>9004</v>
      </c>
      <c r="E152" s="2469" t="s">
        <v>9005</v>
      </c>
      <c r="F152" s="203" t="s">
        <v>9006</v>
      </c>
      <c r="G152" s="184" t="s">
        <v>9007</v>
      </c>
      <c r="H152" s="206"/>
      <c r="I152" s="206"/>
      <c r="J152" s="252"/>
      <c r="K152" s="2019"/>
      <c r="L152" s="2468">
        <v>96</v>
      </c>
      <c r="M152" s="2026" t="e">
        <f>P152*#REF!+15</f>
        <v>#REF!</v>
      </c>
      <c r="N152" s="2026"/>
      <c r="O152" s="2328"/>
      <c r="P152" s="2593">
        <v>2228</v>
      </c>
      <c r="Q152" s="157">
        <v>5771</v>
      </c>
      <c r="R152" s="157">
        <v>6406</v>
      </c>
      <c r="U152" s="157">
        <v>2022</v>
      </c>
      <c r="V152" s="2005">
        <v>2122</v>
      </c>
    </row>
    <row r="153" spans="1:25" ht="13.5" hidden="1" customHeight="1">
      <c r="A153" s="2017">
        <v>1</v>
      </c>
      <c r="B153" s="234">
        <v>0</v>
      </c>
      <c r="C153" s="2230" t="s">
        <v>9430</v>
      </c>
      <c r="D153" s="2030" t="s">
        <v>9008</v>
      </c>
      <c r="E153" s="2472" t="s">
        <v>9009</v>
      </c>
      <c r="F153" s="203" t="s">
        <v>9010</v>
      </c>
      <c r="G153" s="184" t="s">
        <v>9011</v>
      </c>
      <c r="H153" s="206"/>
      <c r="I153" s="206"/>
      <c r="J153" s="252"/>
      <c r="K153" s="2033"/>
      <c r="L153" s="2470">
        <v>96</v>
      </c>
      <c r="M153" s="2007" t="e">
        <f>#REF!*[3]коеф!$P$74+10</f>
        <v>#REF!</v>
      </c>
      <c r="N153" s="2007"/>
      <c r="O153" s="2331"/>
      <c r="P153" s="156" t="e">
        <f>#REF!</f>
        <v>#REF!</v>
      </c>
      <c r="Q153" s="157">
        <v>5771</v>
      </c>
      <c r="R153" s="220">
        <v>6406</v>
      </c>
      <c r="S153" s="219"/>
      <c r="T153" s="157"/>
      <c r="U153" s="157">
        <v>2008</v>
      </c>
      <c r="V153" s="2005">
        <v>2109</v>
      </c>
      <c r="X153" s="69"/>
      <c r="Y153" s="69"/>
    </row>
    <row r="154" spans="1:25" s="157" customFormat="1" ht="13.5" hidden="1" customHeight="1">
      <c r="A154" s="2017">
        <v>1</v>
      </c>
      <c r="B154" s="234">
        <v>0</v>
      </c>
      <c r="C154" s="2230" t="s">
        <v>9430</v>
      </c>
      <c r="D154" s="2030" t="s">
        <v>9012</v>
      </c>
      <c r="E154" s="2472" t="s">
        <v>9093</v>
      </c>
      <c r="F154" s="203" t="s">
        <v>9094</v>
      </c>
      <c r="G154" s="184" t="s">
        <v>9095</v>
      </c>
      <c r="H154" s="206"/>
      <c r="I154" s="206"/>
      <c r="J154" s="252"/>
      <c r="K154" s="2019"/>
      <c r="L154" s="2470">
        <v>96</v>
      </c>
      <c r="M154" s="2007" t="e">
        <f>#REF!*[3]коеф!$P$74+10</f>
        <v>#REF!</v>
      </c>
      <c r="N154" s="2007"/>
      <c r="O154" s="2331"/>
      <c r="P154" s="156" t="e">
        <f>#REF!</f>
        <v>#REF!</v>
      </c>
      <c r="Q154" s="157">
        <v>5771</v>
      </c>
      <c r="R154" s="157">
        <v>6406</v>
      </c>
      <c r="U154" s="157">
        <v>2008</v>
      </c>
      <c r="V154" s="2005">
        <v>2109</v>
      </c>
    </row>
    <row r="155" spans="1:25" s="157" customFormat="1" ht="13.5" hidden="1" customHeight="1">
      <c r="A155" s="2017">
        <v>1</v>
      </c>
      <c r="B155" s="234">
        <v>0</v>
      </c>
      <c r="C155" s="2230" t="s">
        <v>9430</v>
      </c>
      <c r="D155" s="2030" t="s">
        <v>9013</v>
      </c>
      <c r="E155" s="2472" t="s">
        <v>9014</v>
      </c>
      <c r="F155" s="203" t="s">
        <v>9015</v>
      </c>
      <c r="G155" s="184" t="s">
        <v>9016</v>
      </c>
      <c r="H155" s="206"/>
      <c r="I155" s="206"/>
      <c r="J155" s="252"/>
      <c r="K155" s="2019"/>
      <c r="L155" s="2470">
        <v>96</v>
      </c>
      <c r="M155" s="2007" t="e">
        <f>#REF!*[3]коеф!$P$74+10</f>
        <v>#REF!</v>
      </c>
      <c r="N155" s="2007"/>
      <c r="O155" s="2331"/>
      <c r="P155" s="156" t="e">
        <f>#REF!</f>
        <v>#REF!</v>
      </c>
      <c r="Q155" s="157">
        <v>5771</v>
      </c>
      <c r="R155" s="157">
        <v>6406</v>
      </c>
      <c r="U155" s="157">
        <v>2008</v>
      </c>
      <c r="V155" s="2005">
        <v>2109</v>
      </c>
    </row>
    <row r="156" spans="1:25" s="157" customFormat="1" ht="13.5" customHeight="1">
      <c r="A156" s="2017">
        <v>1</v>
      </c>
      <c r="B156" s="234">
        <v>1</v>
      </c>
      <c r="C156" s="2230" t="s">
        <v>9430</v>
      </c>
      <c r="D156" s="2581" t="s">
        <v>9017</v>
      </c>
      <c r="E156" s="2472" t="s">
        <v>9018</v>
      </c>
      <c r="F156" s="203" t="s">
        <v>9019</v>
      </c>
      <c r="G156" s="184" t="s">
        <v>9020</v>
      </c>
      <c r="H156" s="206"/>
      <c r="I156" s="206"/>
      <c r="J156" s="252"/>
      <c r="K156" s="2019"/>
      <c r="L156" s="2470">
        <v>96</v>
      </c>
      <c r="M156" s="2026" t="e">
        <f>P156*#REF!+15</f>
        <v>#REF!</v>
      </c>
      <c r="N156" s="2007"/>
      <c r="O156" s="2331"/>
      <c r="P156" s="2593">
        <v>2228</v>
      </c>
      <c r="Q156" s="157">
        <v>5771</v>
      </c>
      <c r="R156" s="157">
        <v>6406</v>
      </c>
      <c r="U156" s="157">
        <v>2008</v>
      </c>
      <c r="V156" s="2005">
        <v>2109</v>
      </c>
    </row>
    <row r="157" spans="1:25" s="157" customFormat="1" ht="13.5" hidden="1" customHeight="1">
      <c r="A157" s="2017">
        <v>1</v>
      </c>
      <c r="B157" s="234">
        <v>0</v>
      </c>
      <c r="C157" s="2230" t="s">
        <v>9430</v>
      </c>
      <c r="D157" s="2030" t="s">
        <v>9021</v>
      </c>
      <c r="E157" s="2472" t="s">
        <v>9082</v>
      </c>
      <c r="F157" s="203" t="s">
        <v>9083</v>
      </c>
      <c r="G157" s="184" t="s">
        <v>9084</v>
      </c>
      <c r="H157" s="206"/>
      <c r="I157" s="206"/>
      <c r="J157" s="252"/>
      <c r="K157" s="2019"/>
      <c r="L157" s="2470">
        <v>96</v>
      </c>
      <c r="M157" s="2007" t="e">
        <f>#REF!*[3]коеф!$P$74+10</f>
        <v>#REF!</v>
      </c>
      <c r="N157" s="2007"/>
      <c r="O157" s="2331"/>
      <c r="P157" s="156" t="e">
        <f>#REF!</f>
        <v>#REF!</v>
      </c>
      <c r="Q157" s="157">
        <v>5793</v>
      </c>
      <c r="R157" s="157">
        <v>6431</v>
      </c>
      <c r="U157" s="157">
        <v>2022</v>
      </c>
      <c r="V157" s="2005">
        <v>2122</v>
      </c>
    </row>
    <row r="158" spans="1:25" s="157" customFormat="1" ht="13.5" customHeight="1">
      <c r="A158" s="2017">
        <v>1</v>
      </c>
      <c r="B158" s="234">
        <v>1</v>
      </c>
      <c r="C158" s="2230" t="s">
        <v>9430</v>
      </c>
      <c r="D158" s="2581" t="s">
        <v>9022</v>
      </c>
      <c r="E158" s="2472" t="s">
        <v>9086</v>
      </c>
      <c r="F158" s="203" t="s">
        <v>9087</v>
      </c>
      <c r="G158" s="184" t="s">
        <v>9088</v>
      </c>
      <c r="H158" s="206"/>
      <c r="I158" s="206"/>
      <c r="J158" s="252"/>
      <c r="K158" s="2019"/>
      <c r="L158" s="2470">
        <v>96</v>
      </c>
      <c r="M158" s="2026" t="e">
        <f>P158*#REF!+15</f>
        <v>#REF!</v>
      </c>
      <c r="N158" s="2007"/>
      <c r="O158" s="2331"/>
      <c r="P158" s="2593">
        <v>2228</v>
      </c>
      <c r="Q158" s="157">
        <v>5771</v>
      </c>
      <c r="R158" s="157">
        <v>6406</v>
      </c>
      <c r="U158" s="157">
        <v>2022</v>
      </c>
      <c r="V158" s="2005">
        <v>2122</v>
      </c>
    </row>
    <row r="159" spans="1:25" s="157" customFormat="1" ht="13.5" customHeight="1">
      <c r="A159" s="2017">
        <v>1</v>
      </c>
      <c r="B159" s="234">
        <v>1</v>
      </c>
      <c r="C159" s="2231" t="s">
        <v>9430</v>
      </c>
      <c r="D159" s="2583" t="s">
        <v>9023</v>
      </c>
      <c r="E159" s="2467" t="s">
        <v>9090</v>
      </c>
      <c r="F159" s="203" t="s">
        <v>9091</v>
      </c>
      <c r="G159" s="184" t="s">
        <v>9092</v>
      </c>
      <c r="H159" s="206"/>
      <c r="I159" s="206"/>
      <c r="J159" s="252"/>
      <c r="K159" s="2019"/>
      <c r="L159" s="2466">
        <v>96</v>
      </c>
      <c r="M159" s="2026" t="e">
        <f>P159*#REF!+15</f>
        <v>#REF!</v>
      </c>
      <c r="N159" s="2006"/>
      <c r="O159" s="2329"/>
      <c r="P159" s="2593">
        <v>2228</v>
      </c>
      <c r="Q159" s="157">
        <v>5771</v>
      </c>
      <c r="R159" s="157">
        <v>6406</v>
      </c>
      <c r="U159" s="157">
        <v>2022</v>
      </c>
      <c r="V159" s="2005">
        <v>2122</v>
      </c>
    </row>
    <row r="160" spans="1:25" s="157" customFormat="1" ht="13.5" hidden="1" customHeight="1">
      <c r="A160" s="2017">
        <v>1</v>
      </c>
      <c r="B160" s="234">
        <v>0</v>
      </c>
      <c r="C160" s="2229" t="s">
        <v>9430</v>
      </c>
      <c r="D160" s="2028" t="s">
        <v>9024</v>
      </c>
      <c r="E160" s="2469" t="s">
        <v>9025</v>
      </c>
      <c r="F160" s="170" t="s">
        <v>9026</v>
      </c>
      <c r="G160" s="165" t="s">
        <v>9027</v>
      </c>
      <c r="H160" s="238"/>
      <c r="I160" s="238"/>
      <c r="J160" s="240"/>
      <c r="K160" s="249"/>
      <c r="L160" s="2468">
        <v>96</v>
      </c>
      <c r="M160" s="2026" t="e">
        <f>#REF!*[3]коеф!$P$74+10</f>
        <v>#REF!</v>
      </c>
      <c r="N160" s="2026"/>
      <c r="O160" s="2328"/>
      <c r="P160" s="156" t="e">
        <f>#REF!</f>
        <v>#REF!</v>
      </c>
      <c r="Q160" s="157">
        <v>5771</v>
      </c>
      <c r="R160" s="157">
        <v>6406</v>
      </c>
      <c r="U160" s="157">
        <v>2008</v>
      </c>
      <c r="V160" s="2005">
        <v>2109</v>
      </c>
    </row>
    <row r="161" spans="1:25" s="157" customFormat="1" ht="13.5" hidden="1" customHeight="1">
      <c r="A161" s="2017">
        <v>1</v>
      </c>
      <c r="B161" s="234">
        <v>0</v>
      </c>
      <c r="C161" s="2230" t="s">
        <v>9430</v>
      </c>
      <c r="D161" s="2030" t="s">
        <v>9028</v>
      </c>
      <c r="E161" s="2472" t="s">
        <v>9029</v>
      </c>
      <c r="F161" s="170" t="s">
        <v>9030</v>
      </c>
      <c r="G161" s="168" t="s">
        <v>9031</v>
      </c>
      <c r="H161" s="246"/>
      <c r="I161" s="246"/>
      <c r="J161" s="247"/>
      <c r="K161" s="251"/>
      <c r="L161" s="2470">
        <v>96</v>
      </c>
      <c r="M161" s="2007" t="e">
        <f>#REF!*[3]коеф!$P$74+10</f>
        <v>#REF!</v>
      </c>
      <c r="N161" s="2007"/>
      <c r="O161" s="2331"/>
      <c r="P161" s="156" t="e">
        <f>#REF!</f>
        <v>#REF!</v>
      </c>
      <c r="Q161" s="157">
        <v>5793</v>
      </c>
      <c r="R161" s="157">
        <v>6431</v>
      </c>
      <c r="U161" s="157">
        <v>2022</v>
      </c>
      <c r="V161" s="2005">
        <v>2122</v>
      </c>
    </row>
    <row r="162" spans="1:25" s="157" customFormat="1" ht="13.5" customHeight="1">
      <c r="A162" s="2017">
        <v>1</v>
      </c>
      <c r="B162" s="234">
        <v>1</v>
      </c>
      <c r="C162" s="2231" t="s">
        <v>9430</v>
      </c>
      <c r="D162" s="2583" t="s">
        <v>9032</v>
      </c>
      <c r="E162" s="2467" t="s">
        <v>9270</v>
      </c>
      <c r="F162" s="170" t="s">
        <v>9033</v>
      </c>
      <c r="G162" s="184" t="s">
        <v>9034</v>
      </c>
      <c r="H162" s="206"/>
      <c r="I162" s="206"/>
      <c r="J162" s="252"/>
      <c r="K162" s="2019"/>
      <c r="L162" s="2466">
        <v>96</v>
      </c>
      <c r="M162" s="2026" t="e">
        <f>P162*#REF!+15</f>
        <v>#REF!</v>
      </c>
      <c r="N162" s="2006"/>
      <c r="O162" s="2329"/>
      <c r="P162" s="2593">
        <v>2228</v>
      </c>
      <c r="Q162" s="157">
        <v>5793</v>
      </c>
      <c r="R162" s="157">
        <v>6431</v>
      </c>
      <c r="U162" s="157">
        <v>2022</v>
      </c>
      <c r="V162" s="2005">
        <v>2122</v>
      </c>
    </row>
    <row r="163" spans="1:25" s="157" customFormat="1" ht="13.5" customHeight="1">
      <c r="A163" s="2017">
        <v>1</v>
      </c>
      <c r="B163" s="234">
        <v>1</v>
      </c>
      <c r="C163" s="2464" t="s">
        <v>9430</v>
      </c>
      <c r="D163" s="2584" t="s">
        <v>9035</v>
      </c>
      <c r="E163" s="2463" t="s">
        <v>9036</v>
      </c>
      <c r="F163" s="203" t="s">
        <v>9098</v>
      </c>
      <c r="G163" s="184" t="s">
        <v>9036</v>
      </c>
      <c r="H163" s="206"/>
      <c r="I163" s="206"/>
      <c r="J163" s="252"/>
      <c r="K163" s="2019"/>
      <c r="L163" s="2462">
        <v>96</v>
      </c>
      <c r="M163" s="2026" t="e">
        <f>P163*#REF!+15</f>
        <v>#REF!</v>
      </c>
      <c r="N163" s="2009"/>
      <c r="O163" s="2339"/>
      <c r="P163" s="2593">
        <v>2228</v>
      </c>
      <c r="Q163" s="157">
        <v>5793</v>
      </c>
      <c r="R163" s="157">
        <v>6431</v>
      </c>
      <c r="U163" s="157">
        <v>2022</v>
      </c>
      <c r="V163" s="2005">
        <v>2122</v>
      </c>
    </row>
    <row r="164" spans="1:25" s="157" customFormat="1" ht="13.5" hidden="1" customHeight="1">
      <c r="A164" s="234"/>
      <c r="B164" s="234"/>
      <c r="C164" s="154"/>
      <c r="D164" s="235"/>
      <c r="E164" s="687"/>
      <c r="F164" s="155"/>
      <c r="G164" s="155"/>
      <c r="H164" s="234"/>
      <c r="I164" s="234"/>
      <c r="J164" s="205"/>
      <c r="K164" s="205"/>
      <c r="L164" s="1573"/>
      <c r="M164" s="156"/>
      <c r="N164" s="156"/>
      <c r="O164" s="156"/>
      <c r="P164" s="156"/>
      <c r="V164" s="219"/>
    </row>
    <row r="165" spans="1:25" s="157" customFormat="1" ht="13.5" hidden="1" customHeight="1">
      <c r="A165" s="234"/>
      <c r="B165" s="234"/>
      <c r="C165" s="154"/>
      <c r="D165" s="235"/>
      <c r="E165" s="687"/>
      <c r="F165" s="155"/>
      <c r="G165" s="155"/>
      <c r="H165" s="234"/>
      <c r="I165" s="234"/>
      <c r="J165" s="205"/>
      <c r="K165" s="205"/>
      <c r="L165" s="1573"/>
      <c r="M165" s="156"/>
      <c r="N165" s="156"/>
      <c r="O165" s="156"/>
      <c r="P165" s="156"/>
      <c r="V165" s="157">
        <v>719</v>
      </c>
    </row>
    <row r="166" spans="1:25" ht="23.25" hidden="1" customHeight="1">
      <c r="A166" s="89" t="s">
        <v>8692</v>
      </c>
      <c r="B166" s="89"/>
      <c r="C166" s="2668" t="s">
        <v>9037</v>
      </c>
      <c r="D166" s="2669"/>
      <c r="E166" s="2669"/>
      <c r="F166" s="2669"/>
      <c r="G166" s="2669"/>
      <c r="H166" s="2669"/>
      <c r="I166" s="2669"/>
      <c r="J166" s="2669"/>
      <c r="K166" s="2669"/>
      <c r="L166" s="2669"/>
      <c r="M166" s="2669"/>
      <c r="N166" s="2669"/>
      <c r="O166" s="2669"/>
      <c r="P166" s="156"/>
      <c r="S166" s="219"/>
      <c r="V166" s="157">
        <v>718</v>
      </c>
      <c r="X166" s="69"/>
      <c r="Y166" s="69"/>
    </row>
    <row r="167" spans="1:25" ht="23.25" hidden="1" customHeight="1">
      <c r="A167" s="89" t="s">
        <v>8690</v>
      </c>
      <c r="B167" s="89"/>
      <c r="C167" s="2555" t="s">
        <v>9038</v>
      </c>
      <c r="D167" s="2554"/>
      <c r="E167" s="2554"/>
      <c r="F167" s="2554"/>
      <c r="G167" s="2554"/>
      <c r="H167" s="2554"/>
      <c r="I167" s="2554"/>
      <c r="J167" s="2554"/>
      <c r="K167" s="2554"/>
      <c r="L167" s="2554"/>
      <c r="M167" s="2554"/>
      <c r="N167" s="2554"/>
      <c r="O167" s="2554"/>
      <c r="P167" s="156"/>
      <c r="S167" s="219"/>
      <c r="V167" s="157">
        <v>718</v>
      </c>
      <c r="X167" s="69"/>
      <c r="Y167" s="69"/>
    </row>
    <row r="168" spans="1:25" ht="23.25" hidden="1" customHeight="1">
      <c r="A168" s="89" t="s">
        <v>8690</v>
      </c>
      <c r="B168" s="89"/>
      <c r="C168" s="2555" t="s">
        <v>9039</v>
      </c>
      <c r="D168" s="2554"/>
      <c r="E168" s="2554"/>
      <c r="F168" s="2554"/>
      <c r="G168" s="2554"/>
      <c r="H168" s="2554"/>
      <c r="I168" s="2554"/>
      <c r="J168" s="2554"/>
      <c r="K168" s="2554"/>
      <c r="L168" s="2554"/>
      <c r="M168" s="2554"/>
      <c r="N168" s="2554"/>
      <c r="O168" s="2554"/>
      <c r="P168" s="156"/>
      <c r="S168" s="219"/>
      <c r="V168" s="157">
        <v>670</v>
      </c>
      <c r="X168" s="69"/>
      <c r="Y168" s="69"/>
    </row>
    <row r="169" spans="1:25" s="157" customFormat="1" ht="13.5" hidden="1" customHeight="1">
      <c r="A169" s="2017">
        <v>1</v>
      </c>
      <c r="B169" s="234">
        <v>1</v>
      </c>
      <c r="C169" s="2464" t="s">
        <v>9434</v>
      </c>
      <c r="D169" s="2584" t="s">
        <v>9040</v>
      </c>
      <c r="E169" s="2463" t="s">
        <v>9041</v>
      </c>
      <c r="F169" s="203" t="s">
        <v>9042</v>
      </c>
      <c r="G169" s="184" t="s">
        <v>9670</v>
      </c>
      <c r="H169" s="206"/>
      <c r="I169" s="206"/>
      <c r="J169" s="252"/>
      <c r="K169" s="2019"/>
      <c r="L169" s="2462">
        <v>96</v>
      </c>
      <c r="M169" s="2007" t="e">
        <f>P169*#REF!+15</f>
        <v>#REF!</v>
      </c>
      <c r="N169" s="2009"/>
      <c r="O169" s="2339"/>
      <c r="P169" s="156">
        <v>1090</v>
      </c>
      <c r="S169" s="244">
        <v>930</v>
      </c>
      <c r="U169" s="157">
        <v>1205</v>
      </c>
      <c r="V169" s="157">
        <v>4400</v>
      </c>
    </row>
    <row r="170" spans="1:25" s="157" customFormat="1" ht="13.5" hidden="1" customHeight="1">
      <c r="A170" s="2017">
        <v>1</v>
      </c>
      <c r="B170" s="234">
        <v>0</v>
      </c>
      <c r="C170" s="2464" t="s">
        <v>9430</v>
      </c>
      <c r="D170" s="2018" t="s">
        <v>9043</v>
      </c>
      <c r="E170" s="2463" t="s">
        <v>9639</v>
      </c>
      <c r="F170" s="203" t="s">
        <v>9640</v>
      </c>
      <c r="G170" s="184" t="s">
        <v>9641</v>
      </c>
      <c r="H170" s="206"/>
      <c r="I170" s="206"/>
      <c r="J170" s="252"/>
      <c r="K170" s="2019"/>
      <c r="L170" s="2462">
        <v>96</v>
      </c>
      <c r="M170" s="2009" t="e">
        <f>#REF!*[3]коеф!$P$74+10</f>
        <v>#REF!</v>
      </c>
      <c r="N170" s="2009"/>
      <c r="O170" s="2339"/>
      <c r="P170" s="156" t="e">
        <f>#REF!</f>
        <v>#REF!</v>
      </c>
      <c r="Q170" s="157">
        <v>5771</v>
      </c>
      <c r="R170" s="157">
        <v>6406</v>
      </c>
      <c r="U170" s="157">
        <v>1825</v>
      </c>
      <c r="V170" s="2005">
        <v>1826</v>
      </c>
    </row>
    <row r="171" spans="1:25" s="157" customFormat="1" ht="13.5" hidden="1" customHeight="1">
      <c r="A171" s="2017">
        <v>1</v>
      </c>
      <c r="B171" s="234">
        <v>1</v>
      </c>
      <c r="C171" s="2229" t="s">
        <v>9434</v>
      </c>
      <c r="D171" s="2582" t="s">
        <v>9044</v>
      </c>
      <c r="E171" s="2469" t="s">
        <v>9045</v>
      </c>
      <c r="F171" s="170" t="s">
        <v>9046</v>
      </c>
      <c r="G171" s="165" t="s">
        <v>9045</v>
      </c>
      <c r="H171" s="238"/>
      <c r="I171" s="238"/>
      <c r="J171" s="240"/>
      <c r="K171" s="249"/>
      <c r="L171" s="2468">
        <v>96</v>
      </c>
      <c r="M171" s="2007" t="e">
        <f>P171*#REF!+15</f>
        <v>#REF!</v>
      </c>
      <c r="N171" s="2026"/>
      <c r="O171" s="2328"/>
      <c r="P171" s="156">
        <v>650</v>
      </c>
      <c r="S171" s="244">
        <v>560</v>
      </c>
      <c r="U171" s="157">
        <v>725</v>
      </c>
      <c r="V171" s="157">
        <v>2650</v>
      </c>
    </row>
    <row r="172" spans="1:25" s="157" customFormat="1" ht="13.5" hidden="1" customHeight="1">
      <c r="A172" s="2017">
        <v>1</v>
      </c>
      <c r="B172" s="234">
        <v>0</v>
      </c>
      <c r="C172" s="2230" t="s">
        <v>9430</v>
      </c>
      <c r="D172" s="2030" t="s">
        <v>9047</v>
      </c>
      <c r="E172" s="2472" t="s">
        <v>9674</v>
      </c>
      <c r="F172" s="170" t="s">
        <v>9046</v>
      </c>
      <c r="G172" s="172" t="s">
        <v>9674</v>
      </c>
      <c r="H172" s="242"/>
      <c r="I172" s="242"/>
      <c r="J172" s="243"/>
      <c r="K172" s="250"/>
      <c r="L172" s="2470">
        <v>96</v>
      </c>
      <c r="M172" s="2007" t="e">
        <f>#REF!*[3]коеф!$P$74+10</f>
        <v>#REF!</v>
      </c>
      <c r="N172" s="2007"/>
      <c r="O172" s="2331"/>
      <c r="P172" s="156" t="e">
        <f>#REF!</f>
        <v>#REF!</v>
      </c>
      <c r="Q172" s="157">
        <v>2579</v>
      </c>
      <c r="R172" s="157">
        <v>2863</v>
      </c>
      <c r="U172" s="157">
        <v>749</v>
      </c>
      <c r="V172" s="2005">
        <v>787</v>
      </c>
    </row>
    <row r="173" spans="1:25" s="157" customFormat="1" ht="13.5" hidden="1" customHeight="1">
      <c r="A173" s="2017">
        <v>1</v>
      </c>
      <c r="B173" s="234">
        <v>1</v>
      </c>
      <c r="C173" s="2230" t="s">
        <v>10477</v>
      </c>
      <c r="D173" s="2030" t="s">
        <v>10605</v>
      </c>
      <c r="E173" s="2472" t="s">
        <v>9045</v>
      </c>
      <c r="F173" s="2370" t="s">
        <v>9046</v>
      </c>
      <c r="G173" s="2054" t="s">
        <v>9045</v>
      </c>
      <c r="H173" s="2338" t="s">
        <v>10604</v>
      </c>
      <c r="I173" s="2338"/>
      <c r="J173" s="2338"/>
      <c r="K173" s="2456" t="s">
        <v>6925</v>
      </c>
      <c r="L173" s="2470">
        <v>96</v>
      </c>
      <c r="M173" s="2007" t="e">
        <f>P173*#REF!</f>
        <v>#REF!</v>
      </c>
      <c r="N173" s="2007"/>
      <c r="O173" s="2331"/>
      <c r="P173" s="156">
        <v>768</v>
      </c>
    </row>
    <row r="174" spans="1:25" s="157" customFormat="1" ht="13.5" hidden="1" customHeight="1">
      <c r="A174" s="2017">
        <v>1</v>
      </c>
      <c r="B174" s="234">
        <v>1</v>
      </c>
      <c r="C174" s="2231" t="s">
        <v>9438</v>
      </c>
      <c r="D174" s="2032" t="s">
        <v>9048</v>
      </c>
      <c r="E174" s="2467" t="s">
        <v>9674</v>
      </c>
      <c r="F174" s="170" t="s">
        <v>9046</v>
      </c>
      <c r="G174" s="168" t="s">
        <v>9674</v>
      </c>
      <c r="H174" s="246"/>
      <c r="I174" s="246"/>
      <c r="J174" s="247"/>
      <c r="K174" s="251"/>
      <c r="L174" s="2466">
        <v>96</v>
      </c>
      <c r="M174" s="2006" t="e">
        <f>P174*#REF!*#REF!+15</f>
        <v>#REF!</v>
      </c>
      <c r="N174" s="2006"/>
      <c r="O174" s="2329"/>
      <c r="P174" s="156">
        <f>V174</f>
        <v>2813</v>
      </c>
      <c r="Q174" s="157">
        <v>2376</v>
      </c>
      <c r="U174" s="157">
        <v>787</v>
      </c>
      <c r="V174" s="157">
        <v>2813</v>
      </c>
    </row>
    <row r="175" spans="1:25" s="157" customFormat="1" ht="13.5" hidden="1" customHeight="1">
      <c r="A175" s="234"/>
      <c r="B175" s="234"/>
      <c r="C175" s="154"/>
      <c r="D175" s="235"/>
      <c r="E175" s="687"/>
      <c r="F175" s="155"/>
      <c r="G175" s="155"/>
      <c r="H175" s="234"/>
      <c r="I175" s="234"/>
      <c r="J175" s="205"/>
      <c r="K175" s="205"/>
      <c r="L175" s="1573"/>
      <c r="M175" s="156"/>
      <c r="N175" s="156"/>
      <c r="O175" s="156"/>
      <c r="P175" s="156"/>
      <c r="V175" s="157">
        <v>792</v>
      </c>
    </row>
    <row r="176" spans="1:25" s="157" customFormat="1" ht="13.5" hidden="1" customHeight="1">
      <c r="A176" s="234"/>
      <c r="B176" s="234"/>
      <c r="C176" s="154"/>
      <c r="D176" s="235"/>
      <c r="E176" s="687"/>
      <c r="F176" s="155"/>
      <c r="G176" s="155"/>
      <c r="H176" s="234"/>
      <c r="I176" s="234"/>
      <c r="J176" s="205"/>
      <c r="K176" s="205"/>
      <c r="L176" s="1573"/>
      <c r="M176" s="156"/>
      <c r="N176" s="156"/>
      <c r="O176" s="156"/>
      <c r="P176" s="156"/>
      <c r="V176" s="157">
        <v>828</v>
      </c>
    </row>
    <row r="177" spans="1:25" ht="23.25" hidden="1" customHeight="1">
      <c r="A177" s="89" t="s">
        <v>8692</v>
      </c>
      <c r="B177" s="89"/>
      <c r="C177" s="2668" t="s">
        <v>9494</v>
      </c>
      <c r="D177" s="2669"/>
      <c r="E177" s="2669"/>
      <c r="F177" s="2669"/>
      <c r="G177" s="2669"/>
      <c r="H177" s="2669"/>
      <c r="I177" s="2669"/>
      <c r="J177" s="2669"/>
      <c r="K177" s="2669"/>
      <c r="L177" s="2669"/>
      <c r="M177" s="2669"/>
      <c r="N177" s="2669"/>
      <c r="O177" s="2669"/>
      <c r="P177" s="156"/>
      <c r="S177" s="219"/>
      <c r="V177" s="157"/>
      <c r="X177" s="69"/>
      <c r="Y177" s="69"/>
    </row>
    <row r="178" spans="1:25" ht="23.25" hidden="1" customHeight="1">
      <c r="A178" s="89" t="s">
        <v>8690</v>
      </c>
      <c r="B178" s="89"/>
      <c r="C178" s="2555" t="s">
        <v>9283</v>
      </c>
      <c r="D178" s="2554"/>
      <c r="E178" s="2554"/>
      <c r="F178" s="2554"/>
      <c r="G178" s="2554"/>
      <c r="H178" s="2554"/>
      <c r="I178" s="2554"/>
      <c r="J178" s="2554"/>
      <c r="K178" s="2554"/>
      <c r="L178" s="2554"/>
      <c r="M178" s="2554"/>
      <c r="N178" s="2554"/>
      <c r="O178" s="2554"/>
      <c r="P178" s="156"/>
      <c r="S178" s="219"/>
      <c r="V178" s="157"/>
      <c r="X178" s="69"/>
      <c r="Y178" s="69"/>
    </row>
    <row r="179" spans="1:25" ht="23.25" hidden="1" customHeight="1">
      <c r="A179" s="89" t="s">
        <v>8690</v>
      </c>
      <c r="B179" s="89"/>
      <c r="C179" s="2555" t="s">
        <v>9049</v>
      </c>
      <c r="D179" s="2554"/>
      <c r="E179" s="2554"/>
      <c r="F179" s="2554"/>
      <c r="G179" s="2554"/>
      <c r="H179" s="2554"/>
      <c r="I179" s="2554"/>
      <c r="J179" s="2554"/>
      <c r="K179" s="2554"/>
      <c r="L179" s="2554"/>
      <c r="M179" s="2554"/>
      <c r="N179" s="2554"/>
      <c r="O179" s="2554"/>
      <c r="P179" s="156"/>
      <c r="S179" s="219"/>
      <c r="V179" s="157"/>
      <c r="X179" s="69"/>
      <c r="Y179" s="69"/>
    </row>
    <row r="180" spans="1:25" s="157" customFormat="1" ht="13.5" hidden="1" customHeight="1">
      <c r="A180" s="2017">
        <v>1</v>
      </c>
      <c r="B180" s="234">
        <v>0</v>
      </c>
      <c r="C180" s="2229" t="s">
        <v>9430</v>
      </c>
      <c r="D180" s="2496" t="s">
        <v>9050</v>
      </c>
      <c r="E180" s="2469" t="s">
        <v>9051</v>
      </c>
      <c r="F180" s="203" t="s">
        <v>9284</v>
      </c>
      <c r="G180" s="184" t="s">
        <v>9051</v>
      </c>
      <c r="H180" s="206"/>
      <c r="I180" s="206"/>
      <c r="J180" s="252"/>
      <c r="K180" s="2019"/>
      <c r="L180" s="2468">
        <v>96</v>
      </c>
      <c r="M180" s="2026" t="e">
        <f>#REF!*[3]коеф!$P$74+10</f>
        <v>#REF!</v>
      </c>
      <c r="N180" s="2026"/>
      <c r="O180" s="2328"/>
      <c r="P180" s="156" t="e">
        <f>#REF!</f>
        <v>#REF!</v>
      </c>
      <c r="Q180" s="157">
        <v>2060</v>
      </c>
      <c r="R180" s="157">
        <v>2287</v>
      </c>
      <c r="U180" s="157">
        <v>718</v>
      </c>
      <c r="V180" s="2005">
        <v>754</v>
      </c>
    </row>
    <row r="181" spans="1:25" s="157" customFormat="1" ht="13.5" hidden="1">
      <c r="A181" s="2017">
        <v>1</v>
      </c>
      <c r="B181" s="234">
        <v>0</v>
      </c>
      <c r="C181" s="2231" t="s">
        <v>285</v>
      </c>
      <c r="D181" s="235" t="s">
        <v>10728</v>
      </c>
      <c r="E181" s="2469" t="s">
        <v>9051</v>
      </c>
      <c r="F181" s="203"/>
      <c r="G181" s="184"/>
      <c r="H181" s="206"/>
      <c r="I181" s="206"/>
      <c r="J181" s="252"/>
      <c r="K181" s="2019"/>
      <c r="L181" s="2470">
        <v>96</v>
      </c>
      <c r="M181" s="2007">
        <f>P181*[3]коеф!$P$76+10</f>
        <v>929.6400000000001</v>
      </c>
      <c r="N181" s="2007"/>
      <c r="O181" s="2331"/>
      <c r="P181" s="156">
        <v>830</v>
      </c>
      <c r="V181" s="2005"/>
    </row>
    <row r="182" spans="1:25" s="157" customFormat="1" ht="13.5" hidden="1" customHeight="1">
      <c r="A182" s="2017">
        <v>1</v>
      </c>
      <c r="B182" s="234">
        <v>0</v>
      </c>
      <c r="C182" s="2230" t="s">
        <v>9430</v>
      </c>
      <c r="D182" s="235" t="s">
        <v>9052</v>
      </c>
      <c r="E182" s="2472" t="s">
        <v>9053</v>
      </c>
      <c r="F182" s="203" t="s">
        <v>9054</v>
      </c>
      <c r="G182" s="184" t="s">
        <v>9053</v>
      </c>
      <c r="H182" s="206"/>
      <c r="I182" s="206"/>
      <c r="J182" s="252"/>
      <c r="K182" s="2019"/>
      <c r="L182" s="2470">
        <v>96</v>
      </c>
      <c r="M182" s="2007" t="e">
        <f>#REF!*[3]коеф!$P$74+10</f>
        <v>#REF!</v>
      </c>
      <c r="N182" s="2007"/>
      <c r="O182" s="2331"/>
      <c r="P182" s="156" t="e">
        <f>#REF!</f>
        <v>#REF!</v>
      </c>
      <c r="Q182" s="157">
        <v>2060</v>
      </c>
      <c r="R182" s="157">
        <v>2287</v>
      </c>
      <c r="U182" s="157">
        <v>718</v>
      </c>
      <c r="V182" s="2005">
        <v>754</v>
      </c>
    </row>
    <row r="183" spans="1:25" s="157" customFormat="1" ht="13.5" hidden="1" customHeight="1">
      <c r="A183" s="2017">
        <v>1</v>
      </c>
      <c r="B183" s="234">
        <v>1</v>
      </c>
      <c r="C183" s="2230" t="s">
        <v>10477</v>
      </c>
      <c r="D183" s="235" t="s">
        <v>10603</v>
      </c>
      <c r="E183" s="2472" t="s">
        <v>10602</v>
      </c>
      <c r="F183" s="2370" t="s">
        <v>7682</v>
      </c>
      <c r="G183" s="2049" t="s">
        <v>10602</v>
      </c>
      <c r="H183" s="2053"/>
      <c r="I183" s="2053"/>
      <c r="J183" s="2055"/>
      <c r="K183" s="2474"/>
      <c r="L183" s="2470">
        <v>96</v>
      </c>
      <c r="M183" s="2007" t="e">
        <f>P183*#REF!</f>
        <v>#REF!</v>
      </c>
      <c r="N183" s="2007"/>
      <c r="O183" s="2331"/>
      <c r="P183" s="156">
        <v>1056</v>
      </c>
    </row>
    <row r="184" spans="1:25" s="157" customFormat="1" ht="13.5" hidden="1" customHeight="1">
      <c r="A184" s="2017">
        <v>1</v>
      </c>
      <c r="B184" s="234">
        <v>0</v>
      </c>
      <c r="C184" s="2230" t="s">
        <v>9430</v>
      </c>
      <c r="D184" s="235" t="s">
        <v>9055</v>
      </c>
      <c r="E184" s="2472" t="s">
        <v>9056</v>
      </c>
      <c r="F184" s="203" t="s">
        <v>9057</v>
      </c>
      <c r="G184" s="184" t="s">
        <v>9056</v>
      </c>
      <c r="H184" s="206"/>
      <c r="I184" s="206"/>
      <c r="J184" s="252"/>
      <c r="K184" s="2019"/>
      <c r="L184" s="2470">
        <v>96</v>
      </c>
      <c r="M184" s="2007" t="e">
        <f>#REF!*[3]коеф!$P$74+10</f>
        <v>#REF!</v>
      </c>
      <c r="N184" s="2007"/>
      <c r="O184" s="2331"/>
      <c r="P184" s="156" t="e">
        <f>#REF!</f>
        <v>#REF!</v>
      </c>
      <c r="Q184" s="157">
        <v>2220</v>
      </c>
      <c r="R184" s="157">
        <v>2464</v>
      </c>
      <c r="U184" s="157">
        <v>780</v>
      </c>
      <c r="V184" s="2005">
        <v>819</v>
      </c>
    </row>
    <row r="185" spans="1:25" s="157" customFormat="1" ht="13.5" hidden="1">
      <c r="A185" s="2017">
        <v>1</v>
      </c>
      <c r="B185" s="234">
        <v>1</v>
      </c>
      <c r="C185" s="2231" t="s">
        <v>285</v>
      </c>
      <c r="D185" s="2498" t="s">
        <v>239</v>
      </c>
      <c r="E185" s="2504" t="s">
        <v>286</v>
      </c>
      <c r="F185" s="203"/>
      <c r="G185" s="184"/>
      <c r="H185" s="206"/>
      <c r="I185" s="206"/>
      <c r="J185" s="252"/>
      <c r="K185" s="2019"/>
      <c r="L185" s="2466">
        <v>96</v>
      </c>
      <c r="M185" s="2006" t="e">
        <f>P185*#REF!+15</f>
        <v>#REF!</v>
      </c>
      <c r="N185" s="2006"/>
      <c r="O185" s="2329"/>
      <c r="P185" s="156">
        <f>W185</f>
        <v>649</v>
      </c>
      <c r="V185" s="157">
        <v>649</v>
      </c>
      <c r="W185" s="157">
        <v>649</v>
      </c>
    </row>
    <row r="186" spans="1:25" s="157" customFormat="1" ht="13.5" hidden="1" customHeight="1">
      <c r="A186" s="2017">
        <v>1</v>
      </c>
      <c r="B186" s="234">
        <v>1</v>
      </c>
      <c r="C186" s="2229" t="s">
        <v>10477</v>
      </c>
      <c r="D186" s="2496" t="s">
        <v>10601</v>
      </c>
      <c r="E186" s="2469" t="s">
        <v>9059</v>
      </c>
      <c r="F186" s="2370" t="s">
        <v>9287</v>
      </c>
      <c r="G186" s="2054" t="s">
        <v>9060</v>
      </c>
      <c r="H186" s="2053"/>
      <c r="I186" s="2053"/>
      <c r="J186" s="2055"/>
      <c r="K186" s="2474"/>
      <c r="L186" s="2468">
        <v>96</v>
      </c>
      <c r="M186" s="2007" t="e">
        <f>P186*#REF!</f>
        <v>#REF!</v>
      </c>
      <c r="N186" s="2026"/>
      <c r="O186" s="2328"/>
      <c r="P186" s="156">
        <v>1032</v>
      </c>
    </row>
    <row r="187" spans="1:25" s="157" customFormat="1" ht="13.5" customHeight="1">
      <c r="A187" s="2017">
        <v>1</v>
      </c>
      <c r="B187" s="234">
        <v>1</v>
      </c>
      <c r="C187" s="2231" t="s">
        <v>9430</v>
      </c>
      <c r="D187" s="2586" t="s">
        <v>9058</v>
      </c>
      <c r="E187" s="2467" t="s">
        <v>9059</v>
      </c>
      <c r="F187" s="203" t="s">
        <v>9287</v>
      </c>
      <c r="G187" s="184" t="s">
        <v>9060</v>
      </c>
      <c r="H187" s="206"/>
      <c r="I187" s="206"/>
      <c r="J187" s="252"/>
      <c r="K187" s="2019"/>
      <c r="L187" s="2466">
        <v>96</v>
      </c>
      <c r="M187" s="2026" t="e">
        <f>P187*#REF!+15</f>
        <v>#REF!</v>
      </c>
      <c r="N187" s="2006"/>
      <c r="O187" s="2329"/>
      <c r="P187" s="2593">
        <v>748</v>
      </c>
      <c r="Q187" s="157">
        <v>1920</v>
      </c>
      <c r="R187" s="157">
        <v>2131</v>
      </c>
      <c r="U187" s="157">
        <v>669</v>
      </c>
      <c r="V187" s="2005">
        <v>712</v>
      </c>
    </row>
    <row r="188" spans="1:25" s="157" customFormat="1" ht="13.5" hidden="1">
      <c r="A188" s="2017">
        <v>1</v>
      </c>
      <c r="B188" s="234">
        <v>1</v>
      </c>
      <c r="C188" s="2229" t="s">
        <v>285</v>
      </c>
      <c r="D188" s="2496" t="s">
        <v>238</v>
      </c>
      <c r="E188" s="2503" t="s">
        <v>287</v>
      </c>
      <c r="F188" s="203"/>
      <c r="G188" s="184"/>
      <c r="H188" s="206"/>
      <c r="I188" s="206"/>
      <c r="J188" s="252"/>
      <c r="K188" s="2019"/>
      <c r="L188" s="2468">
        <v>96</v>
      </c>
      <c r="M188" s="2006" t="e">
        <f>P188*#REF!+15</f>
        <v>#REF!</v>
      </c>
      <c r="N188" s="2026"/>
      <c r="O188" s="2328"/>
      <c r="P188" s="156">
        <f>W188</f>
        <v>599</v>
      </c>
      <c r="V188" s="157">
        <v>599</v>
      </c>
      <c r="W188" s="157">
        <v>599</v>
      </c>
    </row>
    <row r="189" spans="1:25" s="157" customFormat="1" ht="13.5" hidden="1" customHeight="1">
      <c r="A189" s="2017">
        <v>1</v>
      </c>
      <c r="B189" s="234">
        <v>1</v>
      </c>
      <c r="C189" s="2230" t="s">
        <v>10477</v>
      </c>
      <c r="D189" s="235" t="s">
        <v>10600</v>
      </c>
      <c r="E189" s="2472" t="s">
        <v>9062</v>
      </c>
      <c r="F189" s="2370" t="s">
        <v>7631</v>
      </c>
      <c r="G189" s="2054" t="s">
        <v>7632</v>
      </c>
      <c r="H189" s="2053"/>
      <c r="I189" s="2053"/>
      <c r="J189" s="2055"/>
      <c r="K189" s="2474"/>
      <c r="L189" s="2470">
        <v>96</v>
      </c>
      <c r="M189" s="2007" t="e">
        <f>P189*#REF!</f>
        <v>#REF!</v>
      </c>
      <c r="N189" s="2007"/>
      <c r="O189" s="2331"/>
      <c r="P189" s="156">
        <v>576</v>
      </c>
    </row>
    <row r="190" spans="1:25" s="157" customFormat="1" ht="13.5" hidden="1" customHeight="1">
      <c r="A190" s="2017">
        <v>1</v>
      </c>
      <c r="B190" s="234">
        <v>1</v>
      </c>
      <c r="C190" s="2230" t="s">
        <v>10477</v>
      </c>
      <c r="D190" s="235" t="s">
        <v>10599</v>
      </c>
      <c r="E190" s="2472" t="s">
        <v>9062</v>
      </c>
      <c r="F190" s="2370"/>
      <c r="G190" s="2054"/>
      <c r="H190" s="2053"/>
      <c r="I190" s="2053"/>
      <c r="J190" s="2055"/>
      <c r="K190" s="2474"/>
      <c r="L190" s="2470">
        <v>192</v>
      </c>
      <c r="M190" s="2007" t="e">
        <f>P190*#REF!</f>
        <v>#REF!</v>
      </c>
      <c r="N190" s="2007"/>
      <c r="O190" s="2331"/>
      <c r="P190" s="156">
        <v>1056</v>
      </c>
    </row>
    <row r="191" spans="1:25" s="157" customFormat="1" ht="13.5" customHeight="1">
      <c r="A191" s="248">
        <v>1</v>
      </c>
      <c r="B191" s="234">
        <v>1</v>
      </c>
      <c r="C191" s="2231" t="s">
        <v>9430</v>
      </c>
      <c r="D191" s="2586" t="s">
        <v>9061</v>
      </c>
      <c r="E191" s="2467" t="s">
        <v>9062</v>
      </c>
      <c r="F191" s="170" t="s">
        <v>7631</v>
      </c>
      <c r="G191" s="165" t="s">
        <v>7632</v>
      </c>
      <c r="H191" s="238"/>
      <c r="I191" s="238"/>
      <c r="J191" s="240"/>
      <c r="K191" s="249"/>
      <c r="L191" s="2466">
        <v>96</v>
      </c>
      <c r="M191" s="2026" t="e">
        <f>P191*#REF!+15</f>
        <v>#REF!</v>
      </c>
      <c r="N191" s="2006"/>
      <c r="O191" s="2329"/>
      <c r="P191" s="2593">
        <v>748</v>
      </c>
      <c r="Q191" s="157">
        <v>1930</v>
      </c>
      <c r="R191" s="157">
        <v>2142</v>
      </c>
      <c r="U191" s="157">
        <v>678</v>
      </c>
      <c r="V191" s="2005">
        <v>676</v>
      </c>
    </row>
    <row r="192" spans="1:25" s="157" customFormat="1" ht="13.5" hidden="1">
      <c r="A192" s="2333">
        <v>1</v>
      </c>
      <c r="B192" s="2333">
        <v>1</v>
      </c>
      <c r="C192" s="2229" t="s">
        <v>285</v>
      </c>
      <c r="D192" s="2496" t="s">
        <v>240</v>
      </c>
      <c r="E192" s="2503" t="s">
        <v>288</v>
      </c>
      <c r="F192" s="2068"/>
      <c r="G192" s="2056"/>
      <c r="H192" s="2050"/>
      <c r="I192" s="2050"/>
      <c r="J192" s="2057"/>
      <c r="K192" s="2476"/>
      <c r="L192" s="2468">
        <v>96</v>
      </c>
      <c r="M192" s="2006" t="e">
        <f>P192*#REF!+15</f>
        <v>#REF!</v>
      </c>
      <c r="N192" s="2026"/>
      <c r="O192" s="2328"/>
      <c r="P192" s="156">
        <f>W192</f>
        <v>673</v>
      </c>
      <c r="V192" s="157">
        <v>673</v>
      </c>
      <c r="W192" s="157">
        <v>673</v>
      </c>
    </row>
    <row r="193" spans="1:23" s="157" customFormat="1" ht="13.5" customHeight="1">
      <c r="A193" s="2330">
        <v>1</v>
      </c>
      <c r="B193" s="2332">
        <v>1</v>
      </c>
      <c r="C193" s="2230" t="s">
        <v>9430</v>
      </c>
      <c r="D193" s="2587" t="s">
        <v>7633</v>
      </c>
      <c r="E193" s="2472" t="s">
        <v>7634</v>
      </c>
      <c r="F193" s="2069" t="s">
        <v>7635</v>
      </c>
      <c r="G193" s="2058" t="s">
        <v>7636</v>
      </c>
      <c r="H193" s="2051"/>
      <c r="I193" s="2051"/>
      <c r="J193" s="2059"/>
      <c r="K193" s="2475"/>
      <c r="L193" s="2470">
        <v>96</v>
      </c>
      <c r="M193" s="2026" t="e">
        <f>P193*#REF!+15</f>
        <v>#REF!</v>
      </c>
      <c r="N193" s="2007"/>
      <c r="O193" s="2331"/>
      <c r="P193" s="2593">
        <v>811</v>
      </c>
      <c r="Q193" s="157">
        <v>2100</v>
      </c>
      <c r="R193" s="157">
        <v>2331</v>
      </c>
      <c r="U193" s="157">
        <v>736</v>
      </c>
      <c r="V193" s="2005">
        <v>772</v>
      </c>
    </row>
    <row r="194" spans="1:23" s="157" customFormat="1" ht="13.5" hidden="1" customHeight="1">
      <c r="A194" s="2017">
        <v>1</v>
      </c>
      <c r="B194" s="234">
        <v>1</v>
      </c>
      <c r="C194" s="2230" t="s">
        <v>10477</v>
      </c>
      <c r="D194" s="235" t="s">
        <v>10598</v>
      </c>
      <c r="E194" s="2472" t="s">
        <v>384</v>
      </c>
      <c r="F194" s="2370" t="s">
        <v>7638</v>
      </c>
      <c r="G194" s="2054" t="s">
        <v>7639</v>
      </c>
      <c r="H194" s="2053"/>
      <c r="I194" s="2053"/>
      <c r="J194" s="2055"/>
      <c r="K194" s="2474"/>
      <c r="L194" s="2470">
        <v>96</v>
      </c>
      <c r="M194" s="2007" t="e">
        <f>P194*#REF!</f>
        <v>#REF!</v>
      </c>
      <c r="N194" s="2007"/>
      <c r="O194" s="2331"/>
      <c r="P194" s="156">
        <v>840</v>
      </c>
    </row>
    <row r="195" spans="1:23" s="157" customFormat="1" ht="13.5" customHeight="1">
      <c r="A195" s="2052">
        <v>1</v>
      </c>
      <c r="B195" s="234">
        <v>1</v>
      </c>
      <c r="C195" s="2230" t="s">
        <v>9430</v>
      </c>
      <c r="D195" s="2587" t="s">
        <v>7637</v>
      </c>
      <c r="E195" s="2472" t="s">
        <v>384</v>
      </c>
      <c r="F195" s="176" t="s">
        <v>7638</v>
      </c>
      <c r="G195" s="168" t="s">
        <v>7639</v>
      </c>
      <c r="H195" s="246"/>
      <c r="I195" s="246"/>
      <c r="J195" s="247"/>
      <c r="K195" s="251"/>
      <c r="L195" s="2470">
        <v>96</v>
      </c>
      <c r="M195" s="2026" t="e">
        <f>P195*#REF!+15</f>
        <v>#REF!</v>
      </c>
      <c r="N195" s="2007"/>
      <c r="O195" s="2331"/>
      <c r="P195" s="2593">
        <v>874</v>
      </c>
      <c r="Q195" s="157">
        <v>2265</v>
      </c>
      <c r="R195" s="157">
        <v>2514</v>
      </c>
      <c r="U195" s="157">
        <v>793</v>
      </c>
      <c r="V195" s="2005">
        <v>870</v>
      </c>
    </row>
    <row r="196" spans="1:23" s="157" customFormat="1" ht="13.5" hidden="1" customHeight="1">
      <c r="A196" s="2017">
        <v>1</v>
      </c>
      <c r="B196" s="234">
        <v>1</v>
      </c>
      <c r="C196" s="2230" t="s">
        <v>10477</v>
      </c>
      <c r="D196" s="235" t="s">
        <v>10597</v>
      </c>
      <c r="E196" s="2472" t="s">
        <v>385</v>
      </c>
      <c r="F196" s="2370" t="s">
        <v>7641</v>
      </c>
      <c r="G196" s="2054" t="s">
        <v>7642</v>
      </c>
      <c r="H196" s="2053"/>
      <c r="I196" s="2053"/>
      <c r="J196" s="2055"/>
      <c r="K196" s="2474"/>
      <c r="L196" s="2470">
        <v>96</v>
      </c>
      <c r="M196" s="2007" t="e">
        <f>P196*#REF!</f>
        <v>#REF!</v>
      </c>
      <c r="N196" s="2007"/>
      <c r="O196" s="2331"/>
      <c r="P196" s="156">
        <v>840</v>
      </c>
    </row>
    <row r="197" spans="1:23" s="157" customFormat="1" ht="13.5" customHeight="1">
      <c r="A197" s="248">
        <v>1</v>
      </c>
      <c r="B197" s="234">
        <v>1</v>
      </c>
      <c r="C197" s="2231" t="s">
        <v>9430</v>
      </c>
      <c r="D197" s="2586" t="s">
        <v>7640</v>
      </c>
      <c r="E197" s="2467" t="s">
        <v>385</v>
      </c>
      <c r="F197" s="203" t="s">
        <v>7641</v>
      </c>
      <c r="G197" s="184" t="s">
        <v>7642</v>
      </c>
      <c r="H197" s="206"/>
      <c r="I197" s="206"/>
      <c r="J197" s="252"/>
      <c r="K197" s="2019"/>
      <c r="L197" s="2466">
        <v>96</v>
      </c>
      <c r="M197" s="2026" t="e">
        <f>P197*#REF!+15</f>
        <v>#REF!</v>
      </c>
      <c r="N197" s="2006"/>
      <c r="O197" s="2329"/>
      <c r="P197" s="2593">
        <v>913</v>
      </c>
      <c r="Q197" s="157">
        <v>2360</v>
      </c>
      <c r="R197" s="157">
        <v>2620</v>
      </c>
      <c r="U197" s="157">
        <v>828</v>
      </c>
      <c r="V197" s="2005">
        <v>870</v>
      </c>
    </row>
    <row r="198" spans="1:23" s="157" customFormat="1" ht="13.5" hidden="1" customHeight="1">
      <c r="A198" s="2017">
        <v>1</v>
      </c>
      <c r="B198" s="234">
        <v>1</v>
      </c>
      <c r="C198" s="2008" t="s">
        <v>10477</v>
      </c>
      <c r="D198" s="2018" t="s">
        <v>10596</v>
      </c>
      <c r="E198" s="2049" t="s">
        <v>10595</v>
      </c>
      <c r="F198" s="2370" t="s">
        <v>7649</v>
      </c>
      <c r="G198" s="2054" t="s">
        <v>7650</v>
      </c>
      <c r="H198" s="2053"/>
      <c r="I198" s="2053"/>
      <c r="J198" s="2055"/>
      <c r="K198" s="2474"/>
      <c r="L198" s="2462">
        <v>200</v>
      </c>
      <c r="M198" s="2007" t="e">
        <f>P198*#REF!</f>
        <v>#REF!</v>
      </c>
      <c r="N198" s="2009"/>
      <c r="O198" s="2339"/>
      <c r="P198" s="156">
        <v>500</v>
      </c>
    </row>
    <row r="199" spans="1:23" s="157" customFormat="1" ht="13.5" hidden="1">
      <c r="A199" s="2333">
        <v>1</v>
      </c>
      <c r="B199" s="2333">
        <v>1</v>
      </c>
      <c r="C199" s="2008" t="s">
        <v>285</v>
      </c>
      <c r="D199" s="2018" t="s">
        <v>236</v>
      </c>
      <c r="E199" s="2049" t="s">
        <v>7648</v>
      </c>
      <c r="F199" s="170"/>
      <c r="G199" s="165"/>
      <c r="H199" s="238"/>
      <c r="I199" s="238"/>
      <c r="J199" s="240"/>
      <c r="K199" s="249"/>
      <c r="L199" s="2500" t="s">
        <v>237</v>
      </c>
      <c r="M199" s="2006" t="e">
        <f>P199*#REF!+15</f>
        <v>#REF!</v>
      </c>
      <c r="N199" s="2009"/>
      <c r="O199" s="2339"/>
      <c r="P199" s="156">
        <f>W199</f>
        <v>130</v>
      </c>
      <c r="V199" s="157">
        <v>130</v>
      </c>
      <c r="W199" s="157">
        <v>130</v>
      </c>
    </row>
    <row r="200" spans="1:23" s="157" customFormat="1" ht="13.5" hidden="1" customHeight="1">
      <c r="A200" s="2017">
        <v>1</v>
      </c>
      <c r="B200" s="234">
        <v>1</v>
      </c>
      <c r="C200" s="2008" t="s">
        <v>10477</v>
      </c>
      <c r="D200" s="2018" t="s">
        <v>10594</v>
      </c>
      <c r="E200" s="2049" t="s">
        <v>7648</v>
      </c>
      <c r="F200" s="2370"/>
      <c r="G200" s="2054"/>
      <c r="H200" s="2053"/>
      <c r="I200" s="2053"/>
      <c r="J200" s="2055"/>
      <c r="K200" s="2474"/>
      <c r="L200" s="2462">
        <v>200</v>
      </c>
      <c r="M200" s="2007" t="e">
        <f>P200*#REF!</f>
        <v>#REF!</v>
      </c>
      <c r="N200" s="2009"/>
      <c r="O200" s="2339"/>
      <c r="P200" s="156">
        <v>450</v>
      </c>
    </row>
    <row r="201" spans="1:23" s="157" customFormat="1" ht="14.25" hidden="1" customHeight="1">
      <c r="A201" s="2017">
        <v>1</v>
      </c>
      <c r="B201" s="234">
        <v>1</v>
      </c>
      <c r="C201" s="2008" t="s">
        <v>10477</v>
      </c>
      <c r="D201" s="2018" t="s">
        <v>10590</v>
      </c>
      <c r="E201" s="2049" t="s">
        <v>10589</v>
      </c>
      <c r="F201" s="2370" t="s">
        <v>9286</v>
      </c>
      <c r="G201" s="2054" t="s">
        <v>7645</v>
      </c>
      <c r="H201" s="2053"/>
      <c r="I201" s="2053"/>
      <c r="J201" s="2055"/>
      <c r="K201" s="2474"/>
      <c r="L201" s="2474">
        <v>48</v>
      </c>
      <c r="M201" s="2007" t="e">
        <f>P201*#REF!</f>
        <v>#REF!</v>
      </c>
      <c r="N201" s="2009"/>
      <c r="O201" s="2339"/>
      <c r="P201" s="156">
        <v>480</v>
      </c>
      <c r="U201" s="2335"/>
    </row>
    <row r="202" spans="1:23" s="157" customFormat="1" ht="13.5" customHeight="1">
      <c r="A202" s="2332">
        <v>1</v>
      </c>
      <c r="B202" s="2332">
        <v>1</v>
      </c>
      <c r="C202" s="2008" t="s">
        <v>9430</v>
      </c>
      <c r="D202" s="2584" t="s">
        <v>7647</v>
      </c>
      <c r="E202" s="2049" t="s">
        <v>7648</v>
      </c>
      <c r="F202" s="175" t="s">
        <v>7649</v>
      </c>
      <c r="G202" s="172" t="s">
        <v>7650</v>
      </c>
      <c r="H202" s="242"/>
      <c r="I202" s="242"/>
      <c r="J202" s="243"/>
      <c r="K202" s="250"/>
      <c r="L202" s="2462">
        <v>48</v>
      </c>
      <c r="M202" s="2026" t="e">
        <f>P202*#REF!+15</f>
        <v>#REF!</v>
      </c>
      <c r="N202" s="2009"/>
      <c r="O202" s="2339"/>
      <c r="P202" s="2593">
        <v>581</v>
      </c>
      <c r="Q202" s="157">
        <v>1480</v>
      </c>
      <c r="R202" s="157">
        <v>1643</v>
      </c>
      <c r="U202" s="157">
        <v>515</v>
      </c>
      <c r="V202" s="2005">
        <v>545</v>
      </c>
    </row>
    <row r="203" spans="1:23" s="157" customFormat="1" ht="25.5" hidden="1" customHeight="1">
      <c r="A203" s="2017">
        <v>1</v>
      </c>
      <c r="B203" s="234">
        <v>1</v>
      </c>
      <c r="C203" s="2008" t="s">
        <v>10477</v>
      </c>
      <c r="D203" s="2018" t="s">
        <v>10588</v>
      </c>
      <c r="E203" s="2321" t="s">
        <v>10585</v>
      </c>
      <c r="F203" s="2370" t="s">
        <v>9286</v>
      </c>
      <c r="G203" s="2054" t="s">
        <v>7644</v>
      </c>
      <c r="H203" s="2053"/>
      <c r="I203" s="2053"/>
      <c r="J203" s="2055"/>
      <c r="K203" s="2474"/>
      <c r="L203" s="2462">
        <v>96</v>
      </c>
      <c r="M203" s="2007" t="e">
        <f>P203*#REF!</f>
        <v>#REF!</v>
      </c>
      <c r="N203" s="2009"/>
      <c r="O203" s="2339"/>
      <c r="P203" s="156">
        <v>1440</v>
      </c>
    </row>
    <row r="204" spans="1:23" s="157" customFormat="1" ht="25.5" hidden="1" customHeight="1">
      <c r="A204" s="2017">
        <v>1</v>
      </c>
      <c r="B204" s="234">
        <v>1</v>
      </c>
      <c r="C204" s="2008" t="s">
        <v>10477</v>
      </c>
      <c r="D204" s="2018" t="s">
        <v>10587</v>
      </c>
      <c r="E204" s="2321" t="s">
        <v>10585</v>
      </c>
      <c r="F204" s="2370" t="s">
        <v>9286</v>
      </c>
      <c r="G204" s="2054" t="s">
        <v>7645</v>
      </c>
      <c r="H204" s="2053"/>
      <c r="I204" s="2053"/>
      <c r="J204" s="2055"/>
      <c r="K204" s="2474"/>
      <c r="L204" s="2462">
        <v>192</v>
      </c>
      <c r="M204" s="2007" t="e">
        <f>P204*#REF!</f>
        <v>#REF!</v>
      </c>
      <c r="N204" s="2009"/>
      <c r="O204" s="2339"/>
      <c r="P204" s="156">
        <v>2448</v>
      </c>
    </row>
    <row r="205" spans="1:23" s="157" customFormat="1" ht="28.35" hidden="1" customHeight="1">
      <c r="A205" s="2017">
        <v>1</v>
      </c>
      <c r="B205" s="234">
        <v>1</v>
      </c>
      <c r="C205" s="2008" t="s">
        <v>10477</v>
      </c>
      <c r="D205" s="2018" t="s">
        <v>10584</v>
      </c>
      <c r="E205" s="2321" t="s">
        <v>10583</v>
      </c>
      <c r="F205" s="2488" t="s">
        <v>7655</v>
      </c>
      <c r="G205" s="2327" t="s">
        <v>7656</v>
      </c>
      <c r="H205" s="2053"/>
      <c r="I205" s="2053"/>
      <c r="J205" s="2055"/>
      <c r="K205" s="2474"/>
      <c r="L205" s="2474">
        <v>48</v>
      </c>
      <c r="M205" s="2007" t="e">
        <f>P205*#REF!</f>
        <v>#REF!</v>
      </c>
      <c r="N205" s="2009"/>
      <c r="O205" s="2339"/>
      <c r="P205" s="156">
        <v>1248</v>
      </c>
    </row>
    <row r="206" spans="1:23" s="157" customFormat="1" ht="18" hidden="1" customHeight="1">
      <c r="A206" s="2333">
        <v>1</v>
      </c>
      <c r="B206" s="2333">
        <v>1</v>
      </c>
      <c r="C206" s="2008" t="s">
        <v>285</v>
      </c>
      <c r="D206" s="2018" t="s">
        <v>234</v>
      </c>
      <c r="E206" s="2049" t="s">
        <v>7644</v>
      </c>
      <c r="F206" s="2068"/>
      <c r="G206" s="2056"/>
      <c r="H206" s="2050"/>
      <c r="I206" s="2050"/>
      <c r="J206" s="2057"/>
      <c r="K206" s="2476"/>
      <c r="L206" s="2462">
        <v>96</v>
      </c>
      <c r="M206" s="2006" t="e">
        <f>P206*#REF!+15</f>
        <v>#REF!</v>
      </c>
      <c r="N206" s="2009"/>
      <c r="O206" s="2339"/>
      <c r="P206" s="156">
        <f>W206</f>
        <v>427</v>
      </c>
      <c r="V206" s="157">
        <v>399</v>
      </c>
      <c r="W206" s="2010">
        <v>427</v>
      </c>
    </row>
    <row r="207" spans="1:23" s="157" customFormat="1" ht="14.25" hidden="1" customHeight="1">
      <c r="A207" s="2017">
        <v>1</v>
      </c>
      <c r="B207" s="234">
        <v>1</v>
      </c>
      <c r="C207" s="2008" t="s">
        <v>10477</v>
      </c>
      <c r="D207" s="2018" t="s">
        <v>10593</v>
      </c>
      <c r="E207" s="2049" t="s">
        <v>7644</v>
      </c>
      <c r="F207" s="2370" t="s">
        <v>9286</v>
      </c>
      <c r="G207" s="2054" t="s">
        <v>7645</v>
      </c>
      <c r="H207" s="2053"/>
      <c r="I207" s="2053"/>
      <c r="J207" s="2055"/>
      <c r="K207" s="2474"/>
      <c r="L207" s="2462">
        <v>96</v>
      </c>
      <c r="M207" s="2007" t="e">
        <f>P207*#REF!</f>
        <v>#REF!</v>
      </c>
      <c r="N207" s="2009"/>
      <c r="O207" s="2339"/>
      <c r="P207" s="156">
        <v>432</v>
      </c>
      <c r="U207" s="2335"/>
    </row>
    <row r="208" spans="1:23" s="157" customFormat="1" ht="15.6" customHeight="1">
      <c r="A208" s="2332">
        <v>1</v>
      </c>
      <c r="B208" s="2332">
        <v>1</v>
      </c>
      <c r="C208" s="2008" t="s">
        <v>9430</v>
      </c>
      <c r="D208" s="2584" t="s">
        <v>7643</v>
      </c>
      <c r="E208" s="2049" t="s">
        <v>7644</v>
      </c>
      <c r="F208" s="2478" t="s">
        <v>9286</v>
      </c>
      <c r="G208" s="2061" t="s">
        <v>7645</v>
      </c>
      <c r="H208" s="2060"/>
      <c r="I208" s="2060"/>
      <c r="J208" s="2062"/>
      <c r="K208" s="2477"/>
      <c r="L208" s="2462">
        <v>96</v>
      </c>
      <c r="M208" s="2026" t="e">
        <f>P208*#REF!+15</f>
        <v>#REF!</v>
      </c>
      <c r="N208" s="2009"/>
      <c r="O208" s="2339"/>
      <c r="P208" s="2593">
        <v>440</v>
      </c>
      <c r="Q208" s="157">
        <v>1200</v>
      </c>
      <c r="R208" s="157">
        <v>1332</v>
      </c>
      <c r="U208" s="157">
        <v>418</v>
      </c>
      <c r="V208" s="2005">
        <v>440</v>
      </c>
    </row>
    <row r="209" spans="1:23" s="157" customFormat="1" ht="20.100000000000001" customHeight="1">
      <c r="A209" s="2332">
        <v>1</v>
      </c>
      <c r="B209" s="2332">
        <v>1</v>
      </c>
      <c r="C209" s="2008" t="s">
        <v>9430</v>
      </c>
      <c r="D209" s="2584" t="s">
        <v>7646</v>
      </c>
      <c r="E209" s="2049" t="s">
        <v>7644</v>
      </c>
      <c r="F209" s="2478" t="s">
        <v>9286</v>
      </c>
      <c r="G209" s="2061" t="s">
        <v>7645</v>
      </c>
      <c r="H209" s="2060"/>
      <c r="I209" s="2060"/>
      <c r="J209" s="2062"/>
      <c r="K209" s="2477"/>
      <c r="L209" s="2462">
        <v>96</v>
      </c>
      <c r="M209" s="2026" t="e">
        <f>P209*#REF!+15</f>
        <v>#REF!</v>
      </c>
      <c r="N209" s="2009"/>
      <c r="O209" s="2339"/>
      <c r="P209" s="2593">
        <v>440</v>
      </c>
      <c r="Q209" s="157">
        <v>1200</v>
      </c>
      <c r="R209" s="157">
        <v>1332</v>
      </c>
      <c r="U209" s="157">
        <v>418</v>
      </c>
      <c r="V209" s="2005">
        <v>581</v>
      </c>
    </row>
    <row r="210" spans="1:23" s="157" customFormat="1" ht="27" customHeight="1">
      <c r="A210" s="2332">
        <v>1</v>
      </c>
      <c r="B210" s="2332">
        <v>1</v>
      </c>
      <c r="C210" s="2008" t="s">
        <v>9430</v>
      </c>
      <c r="D210" s="2584" t="s">
        <v>7657</v>
      </c>
      <c r="E210" s="2321" t="s">
        <v>7658</v>
      </c>
      <c r="F210" s="2487" t="s">
        <v>7659</v>
      </c>
      <c r="G210" s="2064" t="s">
        <v>7660</v>
      </c>
      <c r="H210" s="2060"/>
      <c r="I210" s="2060"/>
      <c r="J210" s="2062"/>
      <c r="K210" s="2477"/>
      <c r="L210" s="2462">
        <v>96</v>
      </c>
      <c r="M210" s="2026" t="e">
        <f>P210*#REF!+15</f>
        <v>#REF!</v>
      </c>
      <c r="N210" s="2009"/>
      <c r="O210" s="2339"/>
      <c r="P210" s="2593">
        <v>681</v>
      </c>
      <c r="Q210" s="157">
        <v>1780</v>
      </c>
      <c r="R210" s="157">
        <v>1976</v>
      </c>
      <c r="U210" s="157">
        <v>617</v>
      </c>
      <c r="V210" s="2005">
        <v>641</v>
      </c>
    </row>
    <row r="211" spans="1:23" s="157" customFormat="1" ht="17.100000000000001" hidden="1" customHeight="1">
      <c r="A211" s="2330">
        <v>1</v>
      </c>
      <c r="B211" s="2330">
        <v>1</v>
      </c>
      <c r="C211" s="2008" t="s">
        <v>285</v>
      </c>
      <c r="D211" s="2018" t="s">
        <v>235</v>
      </c>
      <c r="E211" s="2049" t="s">
        <v>7644</v>
      </c>
      <c r="F211" s="2478"/>
      <c r="G211" s="2061"/>
      <c r="H211" s="2060"/>
      <c r="I211" s="2060"/>
      <c r="J211" s="2062"/>
      <c r="K211" s="2477"/>
      <c r="L211" s="2462">
        <v>192</v>
      </c>
      <c r="M211" s="2006" t="e">
        <f>P211*#REF!+15</f>
        <v>#REF!</v>
      </c>
      <c r="N211" s="2009"/>
      <c r="O211" s="2339"/>
      <c r="P211" s="156">
        <f>W211</f>
        <v>629</v>
      </c>
      <c r="V211" s="157">
        <v>629</v>
      </c>
      <c r="W211" s="157">
        <v>629</v>
      </c>
    </row>
    <row r="212" spans="1:23" s="157" customFormat="1" ht="14.25" hidden="1" customHeight="1">
      <c r="A212" s="2017">
        <v>1</v>
      </c>
      <c r="B212" s="234">
        <v>1</v>
      </c>
      <c r="C212" s="2008" t="s">
        <v>10477</v>
      </c>
      <c r="D212" s="2018" t="s">
        <v>10592</v>
      </c>
      <c r="E212" s="2049" t="s">
        <v>7644</v>
      </c>
      <c r="F212" s="2370"/>
      <c r="G212" s="2054"/>
      <c r="H212" s="2053"/>
      <c r="I212" s="2053"/>
      <c r="J212" s="2055"/>
      <c r="K212" s="2474"/>
      <c r="L212" s="2462">
        <v>192</v>
      </c>
      <c r="M212" s="2007" t="e">
        <f>P212*#REF!</f>
        <v>#REF!</v>
      </c>
      <c r="N212" s="2009"/>
      <c r="O212" s="2339"/>
      <c r="P212" s="156">
        <v>624</v>
      </c>
      <c r="U212" s="2335"/>
    </row>
    <row r="213" spans="1:23" s="157" customFormat="1" ht="18.600000000000001" customHeight="1">
      <c r="A213" s="2332">
        <v>1</v>
      </c>
      <c r="B213" s="2332">
        <v>1</v>
      </c>
      <c r="C213" s="2008" t="s">
        <v>9430</v>
      </c>
      <c r="D213" s="2584" t="s">
        <v>7651</v>
      </c>
      <c r="E213" s="2049" t="s">
        <v>7644</v>
      </c>
      <c r="F213" s="2478" t="s">
        <v>9286</v>
      </c>
      <c r="G213" s="2061" t="s">
        <v>7644</v>
      </c>
      <c r="H213" s="2060"/>
      <c r="I213" s="2060"/>
      <c r="J213" s="2062"/>
      <c r="K213" s="2477"/>
      <c r="L213" s="2462">
        <v>192</v>
      </c>
      <c r="M213" s="2026" t="e">
        <f>P213*#REF!+15</f>
        <v>#REF!</v>
      </c>
      <c r="N213" s="2009"/>
      <c r="O213" s="2339"/>
      <c r="P213" s="2593">
        <v>581</v>
      </c>
      <c r="Q213" s="157">
        <v>1580</v>
      </c>
      <c r="R213" s="157">
        <v>1754</v>
      </c>
      <c r="U213" s="157">
        <v>551</v>
      </c>
      <c r="V213" s="2005">
        <v>581</v>
      </c>
    </row>
    <row r="214" spans="1:23" s="157" customFormat="1" ht="19.350000000000001" customHeight="1">
      <c r="A214" s="2332">
        <v>1</v>
      </c>
      <c r="B214" s="2332">
        <v>1</v>
      </c>
      <c r="C214" s="2008" t="s">
        <v>9430</v>
      </c>
      <c r="D214" s="2584" t="s">
        <v>7652</v>
      </c>
      <c r="E214" s="2049" t="s">
        <v>7644</v>
      </c>
      <c r="F214" s="2478" t="s">
        <v>9286</v>
      </c>
      <c r="G214" s="2061" t="s">
        <v>7645</v>
      </c>
      <c r="H214" s="2060"/>
      <c r="I214" s="2060"/>
      <c r="J214" s="2062"/>
      <c r="K214" s="2477"/>
      <c r="L214" s="2462">
        <v>192</v>
      </c>
      <c r="M214" s="2026" t="e">
        <f>P214*#REF!+15</f>
        <v>#REF!</v>
      </c>
      <c r="N214" s="2009"/>
      <c r="O214" s="2339"/>
      <c r="P214" s="2593">
        <v>581</v>
      </c>
      <c r="Q214" s="157">
        <v>1580</v>
      </c>
      <c r="R214" s="157">
        <v>1754</v>
      </c>
      <c r="U214" s="157">
        <v>551</v>
      </c>
      <c r="V214" s="2005">
        <v>581</v>
      </c>
    </row>
    <row r="215" spans="1:23" s="157" customFormat="1" ht="14.25" hidden="1" customHeight="1">
      <c r="A215" s="2017">
        <v>1</v>
      </c>
      <c r="B215" s="234">
        <v>1</v>
      </c>
      <c r="C215" s="2008" t="s">
        <v>10477</v>
      </c>
      <c r="D215" s="2018" t="s">
        <v>10591</v>
      </c>
      <c r="E215" s="2049" t="s">
        <v>7644</v>
      </c>
      <c r="F215" s="2370"/>
      <c r="G215" s="2054"/>
      <c r="H215" s="2053"/>
      <c r="I215" s="2053"/>
      <c r="J215" s="2055"/>
      <c r="K215" s="2474"/>
      <c r="L215" s="2462">
        <v>480</v>
      </c>
      <c r="M215" s="2007" t="e">
        <f>P215*#REF!</f>
        <v>#REF!</v>
      </c>
      <c r="N215" s="2009"/>
      <c r="O215" s="2339"/>
      <c r="P215" s="156">
        <v>1440</v>
      </c>
      <c r="U215" s="2335"/>
    </row>
    <row r="216" spans="1:23" s="157" customFormat="1" ht="30" hidden="1" customHeight="1">
      <c r="A216" s="2332">
        <v>1</v>
      </c>
      <c r="B216" s="2332">
        <v>0</v>
      </c>
      <c r="C216" s="2008" t="s">
        <v>9430</v>
      </c>
      <c r="D216" s="2018" t="s">
        <v>7661</v>
      </c>
      <c r="E216" s="2321" t="s">
        <v>7662</v>
      </c>
      <c r="F216" s="2487" t="s">
        <v>7663</v>
      </c>
      <c r="G216" s="2064" t="s">
        <v>7664</v>
      </c>
      <c r="H216" s="2060"/>
      <c r="I216" s="2060"/>
      <c r="J216" s="2062"/>
      <c r="K216" s="2477"/>
      <c r="L216" s="2462" t="s">
        <v>7665</v>
      </c>
      <c r="M216" s="2009" t="e">
        <f>#REF!*[3]коеф!$P$74+10</f>
        <v>#REF!</v>
      </c>
      <c r="N216" s="2009"/>
      <c r="O216" s="2339"/>
      <c r="P216" s="156" t="e">
        <f>#REF!</f>
        <v>#REF!</v>
      </c>
      <c r="Q216" s="157">
        <v>6970</v>
      </c>
      <c r="R216" s="157">
        <v>7737</v>
      </c>
      <c r="U216" s="157">
        <v>4418</v>
      </c>
      <c r="V216" s="2005">
        <v>4418</v>
      </c>
    </row>
    <row r="217" spans="1:23" s="157" customFormat="1" ht="28.35" hidden="1" customHeight="1">
      <c r="A217" s="2332">
        <v>1</v>
      </c>
      <c r="B217" s="2332">
        <v>0</v>
      </c>
      <c r="C217" s="2008" t="s">
        <v>9430</v>
      </c>
      <c r="D217" s="2018" t="s">
        <v>7653</v>
      </c>
      <c r="E217" s="2321" t="s">
        <v>7654</v>
      </c>
      <c r="F217" s="2487" t="s">
        <v>7655</v>
      </c>
      <c r="G217" s="2064" t="s">
        <v>7656</v>
      </c>
      <c r="H217" s="2060"/>
      <c r="I217" s="2060"/>
      <c r="J217" s="2062"/>
      <c r="K217" s="2477"/>
      <c r="L217" s="2462"/>
      <c r="M217" s="2009" t="e">
        <f>#REF!*[3]коеф!$P$74+10</f>
        <v>#REF!</v>
      </c>
      <c r="N217" s="2009"/>
      <c r="O217" s="2339"/>
      <c r="P217" s="156" t="e">
        <f>#REF!</f>
        <v>#REF!</v>
      </c>
      <c r="Q217" s="157">
        <v>1630</v>
      </c>
      <c r="R217" s="157">
        <v>1809</v>
      </c>
      <c r="U217" s="157">
        <v>567</v>
      </c>
      <c r="V217" s="2005">
        <v>601</v>
      </c>
    </row>
    <row r="218" spans="1:23" s="157" customFormat="1" ht="28.35" hidden="1" customHeight="1">
      <c r="A218" s="2017">
        <v>1</v>
      </c>
      <c r="B218" s="234">
        <v>1</v>
      </c>
      <c r="C218" s="2008" t="s">
        <v>10477</v>
      </c>
      <c r="D218" s="2018" t="s">
        <v>10584</v>
      </c>
      <c r="E218" s="2321" t="s">
        <v>10583</v>
      </c>
      <c r="F218" s="2488" t="s">
        <v>7655</v>
      </c>
      <c r="G218" s="2327" t="s">
        <v>7656</v>
      </c>
      <c r="H218" s="2053"/>
      <c r="I218" s="2053"/>
      <c r="J218" s="2055"/>
      <c r="K218" s="2474"/>
      <c r="L218" s="2474">
        <v>48</v>
      </c>
      <c r="M218" s="2007" t="e">
        <f>P218*#REF!</f>
        <v>#REF!</v>
      </c>
      <c r="N218" s="2009"/>
      <c r="O218" s="2339"/>
      <c r="P218" s="156">
        <v>1248</v>
      </c>
    </row>
    <row r="219" spans="1:23" s="157" customFormat="1" ht="12.6" hidden="1" customHeight="1">
      <c r="A219" s="2333">
        <v>1</v>
      </c>
      <c r="B219" s="2333">
        <v>1</v>
      </c>
      <c r="C219" s="2008" t="s">
        <v>285</v>
      </c>
      <c r="D219" s="2018" t="s">
        <v>241</v>
      </c>
      <c r="E219" s="2049" t="s">
        <v>289</v>
      </c>
      <c r="F219" s="2502"/>
      <c r="G219" s="2067"/>
      <c r="H219" s="2050"/>
      <c r="I219" s="2050"/>
      <c r="J219" s="2057"/>
      <c r="K219" s="2476"/>
      <c r="L219" s="2462">
        <v>96</v>
      </c>
      <c r="M219" s="2006" t="e">
        <f>P219*#REF!+15</f>
        <v>#REF!</v>
      </c>
      <c r="N219" s="2009"/>
      <c r="O219" s="2339"/>
      <c r="P219" s="156">
        <f>W219</f>
        <v>719</v>
      </c>
      <c r="V219" s="157">
        <v>719</v>
      </c>
      <c r="W219" s="157">
        <v>719</v>
      </c>
    </row>
    <row r="220" spans="1:23" s="157" customFormat="1" ht="22.35" customHeight="1">
      <c r="A220" s="2332">
        <v>1</v>
      </c>
      <c r="B220" s="2332">
        <v>1</v>
      </c>
      <c r="C220" s="2008" t="s">
        <v>9430</v>
      </c>
      <c r="D220" s="2588" t="s">
        <v>7666</v>
      </c>
      <c r="E220" s="2049" t="s">
        <v>7667</v>
      </c>
      <c r="F220" s="2478" t="s">
        <v>7668</v>
      </c>
      <c r="G220" s="2061" t="s">
        <v>7669</v>
      </c>
      <c r="H220" s="2060"/>
      <c r="I220" s="2060"/>
      <c r="J220" s="2062"/>
      <c r="K220" s="2477"/>
      <c r="L220" s="2462">
        <v>96</v>
      </c>
      <c r="M220" s="2026" t="e">
        <f>P220*#REF!+15</f>
        <v>#REF!</v>
      </c>
      <c r="N220" s="2009"/>
      <c r="O220" s="2339"/>
      <c r="P220" s="2593">
        <v>869</v>
      </c>
      <c r="Q220" s="157">
        <v>2250</v>
      </c>
      <c r="R220" s="157">
        <v>2498</v>
      </c>
      <c r="U220" s="157">
        <v>788</v>
      </c>
      <c r="V220" s="2005">
        <v>828</v>
      </c>
    </row>
    <row r="221" spans="1:23" s="157" customFormat="1" ht="25.5" hidden="1">
      <c r="A221" s="2330">
        <v>1</v>
      </c>
      <c r="B221" s="2330">
        <v>1</v>
      </c>
      <c r="C221" s="2008" t="s">
        <v>285</v>
      </c>
      <c r="D221" s="2018" t="s">
        <v>242</v>
      </c>
      <c r="E221" s="2321" t="s">
        <v>310</v>
      </c>
      <c r="F221" s="2501"/>
      <c r="G221" s="2066"/>
      <c r="H221" s="2051"/>
      <c r="I221" s="2051"/>
      <c r="J221" s="2059"/>
      <c r="K221" s="2475"/>
      <c r="L221" s="2500" t="s">
        <v>237</v>
      </c>
      <c r="M221" s="2006" t="e">
        <f>P221*#REF!+15</f>
        <v>#REF!</v>
      </c>
      <c r="N221" s="2009"/>
      <c r="O221" s="2339"/>
      <c r="P221" s="156">
        <f>W221</f>
        <v>93</v>
      </c>
      <c r="V221" s="157">
        <v>93</v>
      </c>
      <c r="W221" s="157">
        <v>93</v>
      </c>
    </row>
    <row r="222" spans="1:23" s="157" customFormat="1" ht="12.6" hidden="1" customHeight="1">
      <c r="A222" s="2017">
        <v>1</v>
      </c>
      <c r="B222" s="234">
        <v>1</v>
      </c>
      <c r="C222" s="2008" t="s">
        <v>10477</v>
      </c>
      <c r="D222" s="2018" t="s">
        <v>10717</v>
      </c>
      <c r="E222" s="2049" t="s">
        <v>10576</v>
      </c>
      <c r="F222" s="2489">
        <v>24</v>
      </c>
      <c r="G222" s="2325">
        <v>3240</v>
      </c>
      <c r="H222" s="2053"/>
      <c r="I222" s="2053"/>
      <c r="J222" s="2055"/>
      <c r="K222" s="2474"/>
      <c r="L222" s="2462">
        <v>24</v>
      </c>
      <c r="M222" s="2007" t="e">
        <f>P222*#REF!</f>
        <v>#REF!</v>
      </c>
      <c r="N222" s="2009"/>
      <c r="O222" s="2339"/>
      <c r="P222" s="156">
        <v>4260</v>
      </c>
    </row>
    <row r="223" spans="1:23" s="157" customFormat="1" ht="13.5" hidden="1">
      <c r="A223" s="620">
        <v>1</v>
      </c>
      <c r="B223" s="234">
        <v>1</v>
      </c>
      <c r="C223" s="2008" t="s">
        <v>285</v>
      </c>
      <c r="D223" s="2008" t="s">
        <v>245</v>
      </c>
      <c r="E223" s="2049" t="s">
        <v>290</v>
      </c>
      <c r="F223" s="175"/>
      <c r="G223" s="172"/>
      <c r="H223" s="242"/>
      <c r="I223" s="242"/>
      <c r="J223" s="243"/>
      <c r="K223" s="250"/>
      <c r="L223" s="2462">
        <v>96</v>
      </c>
      <c r="M223" s="2006" t="e">
        <f>P223*#REF!+15</f>
        <v>#REF!</v>
      </c>
      <c r="N223" s="2009"/>
      <c r="O223" s="2339"/>
      <c r="P223" s="156">
        <f>W223</f>
        <v>451</v>
      </c>
      <c r="V223" s="157">
        <v>419</v>
      </c>
      <c r="W223" s="2010">
        <v>451</v>
      </c>
    </row>
    <row r="224" spans="1:23" s="157" customFormat="1" ht="13.5" hidden="1">
      <c r="A224" s="2333">
        <v>1</v>
      </c>
      <c r="B224" s="2333">
        <v>1</v>
      </c>
      <c r="C224" s="2008" t="s">
        <v>285</v>
      </c>
      <c r="D224" s="2008" t="s">
        <v>246</v>
      </c>
      <c r="E224" s="2049" t="s">
        <v>7671</v>
      </c>
      <c r="F224" s="2068"/>
      <c r="G224" s="2056"/>
      <c r="H224" s="2050"/>
      <c r="I224" s="2050"/>
      <c r="J224" s="2057"/>
      <c r="K224" s="2476"/>
      <c r="L224" s="2462">
        <v>96</v>
      </c>
      <c r="M224" s="2006" t="e">
        <f>P224*#REF!+15</f>
        <v>#REF!</v>
      </c>
      <c r="N224" s="2009"/>
      <c r="O224" s="2339"/>
      <c r="P224" s="156">
        <f>W224</f>
        <v>689</v>
      </c>
      <c r="V224" s="157">
        <v>689</v>
      </c>
      <c r="W224" s="157">
        <v>689</v>
      </c>
    </row>
    <row r="225" spans="1:23" s="157" customFormat="1" ht="12.6" hidden="1" customHeight="1">
      <c r="A225" s="2017">
        <v>1</v>
      </c>
      <c r="B225" s="234">
        <v>1</v>
      </c>
      <c r="C225" s="2008" t="s">
        <v>10477</v>
      </c>
      <c r="D225" s="2018" t="s">
        <v>10577</v>
      </c>
      <c r="E225" s="2049" t="s">
        <v>10578</v>
      </c>
      <c r="F225" s="2370" t="s">
        <v>9288</v>
      </c>
      <c r="G225" s="2054" t="s">
        <v>7671</v>
      </c>
      <c r="H225" s="2053"/>
      <c r="I225" s="2053"/>
      <c r="J225" s="2055"/>
      <c r="K225" s="2474"/>
      <c r="L225" s="2462">
        <v>24</v>
      </c>
      <c r="M225" s="2007" t="e">
        <f>P225*#REF!</f>
        <v>#REF!</v>
      </c>
      <c r="N225" s="2009"/>
      <c r="O225" s="2339"/>
      <c r="P225" s="156">
        <v>3240</v>
      </c>
    </row>
    <row r="226" spans="1:23" s="157" customFormat="1" ht="13.5" customHeight="1">
      <c r="A226" s="2330">
        <v>1</v>
      </c>
      <c r="B226" s="2330">
        <v>1</v>
      </c>
      <c r="C226" s="2008" t="s">
        <v>9430</v>
      </c>
      <c r="D226" s="2588" t="s">
        <v>7670</v>
      </c>
      <c r="E226" s="2049" t="s">
        <v>7671</v>
      </c>
      <c r="F226" s="2069" t="s">
        <v>9288</v>
      </c>
      <c r="G226" s="2058" t="s">
        <v>7671</v>
      </c>
      <c r="H226" s="2051"/>
      <c r="I226" s="2051"/>
      <c r="J226" s="2059"/>
      <c r="K226" s="2475"/>
      <c r="L226" s="2462">
        <v>96</v>
      </c>
      <c r="M226" s="2026" t="e">
        <f>P226*#REF!+15</f>
        <v>#REF!</v>
      </c>
      <c r="N226" s="2009"/>
      <c r="O226" s="2339"/>
      <c r="P226" s="2593">
        <v>701</v>
      </c>
      <c r="Q226" s="157">
        <v>1910</v>
      </c>
      <c r="R226" s="157">
        <v>2120</v>
      </c>
      <c r="U226" s="157">
        <v>665</v>
      </c>
      <c r="V226" s="2005">
        <v>701</v>
      </c>
    </row>
    <row r="227" spans="1:23" s="157" customFormat="1" ht="13.5" hidden="1" customHeight="1">
      <c r="A227" s="2017">
        <v>1</v>
      </c>
      <c r="B227" s="234">
        <v>1</v>
      </c>
      <c r="C227" s="2008" t="s">
        <v>10477</v>
      </c>
      <c r="D227" s="2018" t="s">
        <v>10575</v>
      </c>
      <c r="E227" s="2049" t="s">
        <v>10574</v>
      </c>
      <c r="F227" s="2370" t="s">
        <v>7668</v>
      </c>
      <c r="G227" s="2054" t="s">
        <v>7669</v>
      </c>
      <c r="H227" s="2053"/>
      <c r="I227" s="2053"/>
      <c r="J227" s="2055"/>
      <c r="K227" s="2474"/>
      <c r="L227" s="2462">
        <v>96</v>
      </c>
      <c r="M227" s="2007" t="e">
        <f>P227*#REF!</f>
        <v>#REF!</v>
      </c>
      <c r="N227" s="2009"/>
      <c r="O227" s="2339"/>
      <c r="P227" s="156">
        <v>1056</v>
      </c>
    </row>
    <row r="228" spans="1:23" s="157" customFormat="1" ht="12.6" hidden="1" customHeight="1">
      <c r="A228" s="2017">
        <v>1</v>
      </c>
      <c r="B228" s="234">
        <v>1</v>
      </c>
      <c r="C228" s="2008" t="s">
        <v>10477</v>
      </c>
      <c r="D228" s="2018" t="s">
        <v>10582</v>
      </c>
      <c r="E228" s="2049" t="s">
        <v>10581</v>
      </c>
      <c r="F228" s="2488"/>
      <c r="G228" s="2327"/>
      <c r="H228" s="2053"/>
      <c r="I228" s="2053"/>
      <c r="J228" s="2055"/>
      <c r="K228" s="2474"/>
      <c r="L228" s="2462">
        <v>48</v>
      </c>
      <c r="M228" s="2007" t="e">
        <f>P228*#REF!</f>
        <v>#REF!</v>
      </c>
      <c r="N228" s="2009"/>
      <c r="O228" s="2339"/>
      <c r="P228" s="156">
        <v>660</v>
      </c>
    </row>
    <row r="229" spans="1:23" s="157" customFormat="1" ht="14.25" hidden="1" customHeight="1">
      <c r="A229" s="2017">
        <v>1</v>
      </c>
      <c r="B229" s="234">
        <v>1</v>
      </c>
      <c r="C229" s="2008" t="s">
        <v>10477</v>
      </c>
      <c r="D229" s="2018" t="s">
        <v>10573</v>
      </c>
      <c r="E229" s="2049" t="s">
        <v>10572</v>
      </c>
      <c r="F229" s="2499"/>
      <c r="G229" s="2325"/>
      <c r="H229" s="2325"/>
      <c r="I229" s="2325"/>
      <c r="J229" s="2325"/>
      <c r="K229" s="2485"/>
      <c r="L229" s="2474">
        <v>120</v>
      </c>
      <c r="M229" s="2007" t="e">
        <f>P229*#REF!</f>
        <v>#REF!</v>
      </c>
      <c r="N229" s="2325"/>
      <c r="O229" s="2499"/>
      <c r="P229" s="156">
        <v>2880</v>
      </c>
      <c r="Q229" s="2336"/>
      <c r="R229" s="2335"/>
    </row>
    <row r="230" spans="1:23" s="157" customFormat="1" ht="13.5" customHeight="1">
      <c r="A230" s="2333">
        <v>1</v>
      </c>
      <c r="B230" s="2333">
        <v>1</v>
      </c>
      <c r="C230" s="2008" t="s">
        <v>9430</v>
      </c>
      <c r="D230" s="2588" t="s">
        <v>7676</v>
      </c>
      <c r="E230" s="2049" t="s">
        <v>7677</v>
      </c>
      <c r="F230" s="2068" t="s">
        <v>7678</v>
      </c>
      <c r="G230" s="2056" t="s">
        <v>7679</v>
      </c>
      <c r="H230" s="2050"/>
      <c r="I230" s="2050"/>
      <c r="J230" s="2057"/>
      <c r="K230" s="2476"/>
      <c r="L230" s="2462">
        <v>48</v>
      </c>
      <c r="M230" s="2026" t="e">
        <f>P230*#REF!+15</f>
        <v>#REF!</v>
      </c>
      <c r="N230" s="2009"/>
      <c r="O230" s="2339"/>
      <c r="P230" s="2593">
        <v>701</v>
      </c>
      <c r="Q230" s="157">
        <v>1780</v>
      </c>
      <c r="R230" s="157">
        <v>1976</v>
      </c>
      <c r="U230" s="157">
        <v>621</v>
      </c>
      <c r="V230" s="2005">
        <v>653</v>
      </c>
    </row>
    <row r="231" spans="1:23" s="157" customFormat="1" ht="12.6" hidden="1" customHeight="1">
      <c r="A231" s="2017">
        <v>1</v>
      </c>
      <c r="B231" s="234">
        <v>1</v>
      </c>
      <c r="C231" s="2008" t="s">
        <v>10477</v>
      </c>
      <c r="D231" s="2018" t="s">
        <v>10580</v>
      </c>
      <c r="E231" s="2049" t="s">
        <v>10579</v>
      </c>
      <c r="F231" s="2489">
        <v>24</v>
      </c>
      <c r="G231" s="2325">
        <v>3240</v>
      </c>
      <c r="H231" s="2053"/>
      <c r="I231" s="2053"/>
      <c r="J231" s="2055"/>
      <c r="K231" s="2474"/>
      <c r="L231" s="2462">
        <v>24</v>
      </c>
      <c r="M231" s="2007" t="e">
        <f>P231*#REF!</f>
        <v>#REF!</v>
      </c>
      <c r="N231" s="2009"/>
      <c r="O231" s="2339"/>
      <c r="P231" s="156">
        <v>696</v>
      </c>
    </row>
    <row r="232" spans="1:23" s="157" customFormat="1" ht="14.25" hidden="1" customHeight="1">
      <c r="A232" s="2017">
        <v>1</v>
      </c>
      <c r="B232" s="234">
        <v>1</v>
      </c>
      <c r="C232" s="2229" t="s">
        <v>10477</v>
      </c>
      <c r="D232" s="2496" t="s">
        <v>10571</v>
      </c>
      <c r="E232" s="2469" t="s">
        <v>10570</v>
      </c>
      <c r="F232" s="2489">
        <v>96</v>
      </c>
      <c r="G232" s="2054"/>
      <c r="H232" s="2053"/>
      <c r="I232" s="2053"/>
      <c r="J232" s="2055"/>
      <c r="K232" s="2474"/>
      <c r="L232" s="2468">
        <v>48</v>
      </c>
      <c r="M232" s="2007" t="e">
        <f>P232*#REF!</f>
        <v>#REF!</v>
      </c>
      <c r="N232" s="2026"/>
      <c r="O232" s="2328"/>
      <c r="P232" s="156">
        <v>4440</v>
      </c>
      <c r="Q232" s="2336"/>
      <c r="R232" s="2335"/>
    </row>
    <row r="233" spans="1:23" s="157" customFormat="1" ht="13.5" hidden="1" customHeight="1">
      <c r="A233" s="2332">
        <v>1</v>
      </c>
      <c r="B233" s="2332">
        <v>0</v>
      </c>
      <c r="C233" s="2230" t="s">
        <v>9430</v>
      </c>
      <c r="D233" s="154" t="s">
        <v>7680</v>
      </c>
      <c r="E233" s="2472" t="s">
        <v>7681</v>
      </c>
      <c r="F233" s="2069" t="s">
        <v>7682</v>
      </c>
      <c r="G233" s="2058" t="s">
        <v>7683</v>
      </c>
      <c r="H233" s="2051"/>
      <c r="I233" s="2051"/>
      <c r="J233" s="2059"/>
      <c r="K233" s="2475"/>
      <c r="L233" s="2470">
        <v>48</v>
      </c>
      <c r="M233" s="2007" t="e">
        <f>#REF!*[3]коеф!$P$74+10</f>
        <v>#REF!</v>
      </c>
      <c r="N233" s="2007"/>
      <c r="O233" s="2331"/>
      <c r="P233" s="156" t="e">
        <f>#REF!</f>
        <v>#REF!</v>
      </c>
      <c r="Q233" s="157">
        <v>1980</v>
      </c>
      <c r="R233" s="157">
        <v>2198</v>
      </c>
      <c r="U233" s="157">
        <v>691</v>
      </c>
      <c r="V233" s="2005">
        <v>832</v>
      </c>
    </row>
    <row r="234" spans="1:23" s="157" customFormat="1" ht="13.5" hidden="1" customHeight="1">
      <c r="A234" s="2017">
        <v>1</v>
      </c>
      <c r="B234" s="234">
        <v>1</v>
      </c>
      <c r="C234" s="2230" t="s">
        <v>10477</v>
      </c>
      <c r="D234" s="235" t="s">
        <v>10569</v>
      </c>
      <c r="E234" s="2472" t="s">
        <v>7673</v>
      </c>
      <c r="F234" s="2370" t="s">
        <v>9289</v>
      </c>
      <c r="G234" s="2054" t="s">
        <v>7674</v>
      </c>
      <c r="H234" s="2053"/>
      <c r="I234" s="2053"/>
      <c r="J234" s="2055"/>
      <c r="K234" s="2474"/>
      <c r="L234" s="2470">
        <v>96</v>
      </c>
      <c r="M234" s="2007" t="e">
        <f>P234*#REF!</f>
        <v>#REF!</v>
      </c>
      <c r="N234" s="2007"/>
      <c r="O234" s="2331"/>
      <c r="P234" s="156">
        <v>432</v>
      </c>
    </row>
    <row r="235" spans="1:23" s="157" customFormat="1" ht="13.5" hidden="1" customHeight="1">
      <c r="A235" s="2332">
        <v>1</v>
      </c>
      <c r="B235" s="2332">
        <v>1</v>
      </c>
      <c r="C235" s="2230" t="s">
        <v>285</v>
      </c>
      <c r="D235" s="154" t="s">
        <v>243</v>
      </c>
      <c r="E235" s="2472" t="s">
        <v>7673</v>
      </c>
      <c r="F235" s="175"/>
      <c r="G235" s="172"/>
      <c r="H235" s="242"/>
      <c r="I235" s="242"/>
      <c r="J235" s="243"/>
      <c r="K235" s="250"/>
      <c r="L235" s="2470">
        <v>96</v>
      </c>
      <c r="M235" s="2006" t="e">
        <f>P235*#REF!+15</f>
        <v>#REF!</v>
      </c>
      <c r="N235" s="2007"/>
      <c r="O235" s="2331"/>
      <c r="P235" s="156">
        <f>W235</f>
        <v>437</v>
      </c>
      <c r="V235" s="157">
        <v>419</v>
      </c>
      <c r="W235" s="2010">
        <v>437</v>
      </c>
    </row>
    <row r="236" spans="1:23" s="157" customFormat="1" ht="13.5" customHeight="1">
      <c r="A236" s="2332">
        <v>1</v>
      </c>
      <c r="B236" s="2332">
        <v>1</v>
      </c>
      <c r="C236" s="2230" t="s">
        <v>9430</v>
      </c>
      <c r="D236" s="2589" t="s">
        <v>7672</v>
      </c>
      <c r="E236" s="2472" t="s">
        <v>7673</v>
      </c>
      <c r="F236" s="170" t="s">
        <v>9289</v>
      </c>
      <c r="G236" s="172" t="s">
        <v>7674</v>
      </c>
      <c r="H236" s="242"/>
      <c r="I236" s="242"/>
      <c r="J236" s="243"/>
      <c r="K236" s="250"/>
      <c r="L236" s="2470">
        <v>96</v>
      </c>
      <c r="M236" s="2026" t="e">
        <f>P236*#REF!+15</f>
        <v>#REF!</v>
      </c>
      <c r="N236" s="2007"/>
      <c r="O236" s="2331"/>
      <c r="P236" s="2593">
        <v>440</v>
      </c>
      <c r="Q236" s="157">
        <v>1200</v>
      </c>
      <c r="R236" s="157">
        <v>1332</v>
      </c>
      <c r="U236" s="157">
        <v>418</v>
      </c>
      <c r="V236" s="2005">
        <v>440</v>
      </c>
    </row>
    <row r="237" spans="1:23" s="157" customFormat="1" ht="13.5" hidden="1" customHeight="1">
      <c r="A237" s="2017">
        <v>1</v>
      </c>
      <c r="B237" s="234">
        <v>1</v>
      </c>
      <c r="C237" s="2230" t="s">
        <v>10477</v>
      </c>
      <c r="D237" s="235" t="s">
        <v>10568</v>
      </c>
      <c r="E237" s="2472" t="s">
        <v>7673</v>
      </c>
      <c r="F237" s="2489">
        <v>192</v>
      </c>
      <c r="G237" s="2054"/>
      <c r="H237" s="2053"/>
      <c r="I237" s="2053"/>
      <c r="J237" s="2055"/>
      <c r="K237" s="2474"/>
      <c r="L237" s="2470">
        <v>192</v>
      </c>
      <c r="M237" s="2007" t="e">
        <f>P237*#REF!</f>
        <v>#REF!</v>
      </c>
      <c r="N237" s="2007"/>
      <c r="O237" s="2331"/>
      <c r="P237" s="156">
        <v>768</v>
      </c>
    </row>
    <row r="238" spans="1:23" s="157" customFormat="1" ht="13.5" customHeight="1">
      <c r="A238" s="2332">
        <v>1</v>
      </c>
      <c r="B238" s="2332">
        <v>1</v>
      </c>
      <c r="C238" s="2230" t="s">
        <v>9430</v>
      </c>
      <c r="D238" s="2589" t="s">
        <v>7675</v>
      </c>
      <c r="E238" s="2472" t="s">
        <v>7673</v>
      </c>
      <c r="F238" s="170" t="s">
        <v>9289</v>
      </c>
      <c r="G238" s="172" t="s">
        <v>7674</v>
      </c>
      <c r="H238" s="242"/>
      <c r="I238" s="242"/>
      <c r="J238" s="243"/>
      <c r="K238" s="250"/>
      <c r="L238" s="2470">
        <v>192</v>
      </c>
      <c r="M238" s="2026" t="e">
        <f>P238*#REF!+15</f>
        <v>#REF!</v>
      </c>
      <c r="N238" s="2007"/>
      <c r="O238" s="2331"/>
      <c r="P238" s="2593">
        <v>581</v>
      </c>
      <c r="Q238" s="157">
        <v>1580</v>
      </c>
      <c r="R238" s="157">
        <v>1754</v>
      </c>
      <c r="U238" s="157">
        <v>551</v>
      </c>
      <c r="V238" s="2005">
        <v>581</v>
      </c>
    </row>
    <row r="239" spans="1:23" s="157" customFormat="1" ht="13.5" hidden="1" customHeight="1">
      <c r="A239" s="2330">
        <v>1</v>
      </c>
      <c r="B239" s="2330">
        <v>1</v>
      </c>
      <c r="C239" s="2231" t="s">
        <v>285</v>
      </c>
      <c r="D239" s="2498" t="s">
        <v>257</v>
      </c>
      <c r="E239" s="2467" t="s">
        <v>7673</v>
      </c>
      <c r="F239" s="170"/>
      <c r="G239" s="172"/>
      <c r="H239" s="242"/>
      <c r="I239" s="242"/>
      <c r="J239" s="243"/>
      <c r="K239" s="250"/>
      <c r="L239" s="2466">
        <v>192</v>
      </c>
      <c r="M239" s="2006" t="e">
        <f>P239*#REF!+15</f>
        <v>#REF!</v>
      </c>
      <c r="N239" s="2006"/>
      <c r="O239" s="2329"/>
      <c r="P239" s="156">
        <f>W239</f>
        <v>705</v>
      </c>
      <c r="V239" s="157">
        <v>659</v>
      </c>
      <c r="W239" s="2010">
        <v>705</v>
      </c>
    </row>
    <row r="240" spans="1:23" s="157" customFormat="1" ht="12.75" hidden="1" customHeight="1">
      <c r="A240" s="246">
        <v>0</v>
      </c>
      <c r="B240" s="242"/>
      <c r="C240" s="171" t="s">
        <v>9438</v>
      </c>
      <c r="D240" s="241" t="s">
        <v>7684</v>
      </c>
      <c r="E240" s="172" t="s">
        <v>7673</v>
      </c>
      <c r="F240" s="165" t="s">
        <v>9289</v>
      </c>
      <c r="G240" s="168" t="s">
        <v>7674</v>
      </c>
      <c r="H240" s="246"/>
      <c r="I240" s="246"/>
      <c r="J240" s="247"/>
      <c r="K240" s="247"/>
      <c r="L240" s="243"/>
      <c r="M240" s="173"/>
      <c r="N240" s="156"/>
      <c r="O240" s="156"/>
      <c r="P240" s="156">
        <f>V240</f>
        <v>882</v>
      </c>
      <c r="V240" s="157">
        <v>882</v>
      </c>
    </row>
    <row r="241" spans="1:25" s="157" customFormat="1" ht="13.5" hidden="1" customHeight="1">
      <c r="A241" s="2017">
        <v>1</v>
      </c>
      <c r="B241" s="234">
        <v>1</v>
      </c>
      <c r="C241" s="2464" t="s">
        <v>10477</v>
      </c>
      <c r="D241" s="2494" t="s">
        <v>10567</v>
      </c>
      <c r="E241" s="2463" t="s">
        <v>7673</v>
      </c>
      <c r="F241" s="2370" t="s">
        <v>9289</v>
      </c>
      <c r="G241" s="2054" t="s">
        <v>7674</v>
      </c>
      <c r="H241" s="2053"/>
      <c r="I241" s="2053"/>
      <c r="J241" s="2055"/>
      <c r="K241" s="2474"/>
      <c r="L241" s="2462">
        <v>480</v>
      </c>
      <c r="M241" s="2007" t="e">
        <f>P241*#REF!</f>
        <v>#REF!</v>
      </c>
      <c r="N241" s="2009"/>
      <c r="O241" s="2339"/>
      <c r="P241" s="156">
        <v>1680</v>
      </c>
    </row>
    <row r="242" spans="1:25" s="2016" customFormat="1" ht="13.5" hidden="1" customHeight="1">
      <c r="A242" s="248">
        <v>1</v>
      </c>
      <c r="B242" s="234">
        <v>1</v>
      </c>
      <c r="C242" s="2231" t="s">
        <v>285</v>
      </c>
      <c r="D242" s="2495" t="s">
        <v>244</v>
      </c>
      <c r="E242" s="2467" t="s">
        <v>291</v>
      </c>
      <c r="F242" s="170"/>
      <c r="G242" s="172"/>
      <c r="H242" s="242"/>
      <c r="I242" s="242"/>
      <c r="J242" s="243"/>
      <c r="K242" s="250"/>
      <c r="L242" s="2466">
        <v>24</v>
      </c>
      <c r="M242" s="2006" t="e">
        <f>P242*#REF!+15</f>
        <v>#REF!</v>
      </c>
      <c r="N242" s="2006"/>
      <c r="O242" s="2329"/>
      <c r="P242" s="156">
        <f>W242</f>
        <v>611</v>
      </c>
      <c r="V242" s="157">
        <v>611</v>
      </c>
      <c r="W242" s="157">
        <v>611</v>
      </c>
    </row>
    <row r="243" spans="1:25" s="157" customFormat="1" ht="13.5" hidden="1" customHeight="1">
      <c r="A243" s="2017">
        <v>1</v>
      </c>
      <c r="B243" s="234">
        <v>1</v>
      </c>
      <c r="C243" s="2229" t="s">
        <v>10477</v>
      </c>
      <c r="D243" s="2496" t="s">
        <v>10566</v>
      </c>
      <c r="E243" s="2469" t="s">
        <v>7689</v>
      </c>
      <c r="F243" s="2370" t="s">
        <v>9290</v>
      </c>
      <c r="G243" s="2054" t="s">
        <v>7690</v>
      </c>
      <c r="H243" s="2053"/>
      <c r="I243" s="2053"/>
      <c r="J243" s="2055"/>
      <c r="K243" s="2474"/>
      <c r="L243" s="2468">
        <v>96</v>
      </c>
      <c r="M243" s="2007" t="e">
        <f>P243*#REF!</f>
        <v>#REF!</v>
      </c>
      <c r="N243" s="2026"/>
      <c r="O243" s="2328"/>
      <c r="P243" s="156">
        <v>1056</v>
      </c>
    </row>
    <row r="244" spans="1:25" s="157" customFormat="1" ht="13.5" customHeight="1">
      <c r="A244" s="2333">
        <v>1</v>
      </c>
      <c r="B244" s="2332">
        <v>1</v>
      </c>
      <c r="C244" s="2231" t="s">
        <v>9430</v>
      </c>
      <c r="D244" s="2590" t="s">
        <v>7688</v>
      </c>
      <c r="E244" s="2467" t="s">
        <v>7689</v>
      </c>
      <c r="F244" s="170" t="s">
        <v>9290</v>
      </c>
      <c r="G244" s="165" t="s">
        <v>7690</v>
      </c>
      <c r="H244" s="238"/>
      <c r="I244" s="238"/>
      <c r="J244" s="240"/>
      <c r="K244" s="249"/>
      <c r="L244" s="2466">
        <v>96</v>
      </c>
      <c r="M244" s="2026" t="e">
        <f>P244*#REF!+15</f>
        <v>#REF!</v>
      </c>
      <c r="N244" s="2006"/>
      <c r="O244" s="2329"/>
      <c r="P244" s="2593">
        <v>869</v>
      </c>
      <c r="Q244" s="157">
        <v>2250</v>
      </c>
      <c r="R244" s="157">
        <v>2498</v>
      </c>
      <c r="U244" s="157">
        <v>788</v>
      </c>
      <c r="V244" s="2005">
        <v>828</v>
      </c>
    </row>
    <row r="245" spans="1:25" s="157" customFormat="1" ht="13.5" customHeight="1">
      <c r="A245" s="2330">
        <v>1</v>
      </c>
      <c r="B245" s="2330">
        <v>1</v>
      </c>
      <c r="C245" s="2464" t="s">
        <v>9430</v>
      </c>
      <c r="D245" s="2591" t="s">
        <v>7685</v>
      </c>
      <c r="E245" s="2463" t="s">
        <v>7686</v>
      </c>
      <c r="F245" s="170" t="s">
        <v>7687</v>
      </c>
      <c r="G245" s="168" t="s">
        <v>7686</v>
      </c>
      <c r="H245" s="246"/>
      <c r="I245" s="246"/>
      <c r="J245" s="247"/>
      <c r="K245" s="251"/>
      <c r="L245" s="2462">
        <v>96</v>
      </c>
      <c r="M245" s="2026" t="e">
        <f>P245*#REF!+15</f>
        <v>#REF!</v>
      </c>
      <c r="N245" s="2009"/>
      <c r="O245" s="2339"/>
      <c r="P245" s="2593">
        <v>874</v>
      </c>
      <c r="Q245" s="157">
        <v>2270</v>
      </c>
      <c r="R245" s="157">
        <v>2520</v>
      </c>
      <c r="U245" s="157">
        <v>793</v>
      </c>
      <c r="V245" s="2005">
        <f>U245*1.05</f>
        <v>832.65000000000009</v>
      </c>
    </row>
    <row r="246" spans="1:25" s="157" customFormat="1" ht="13.5" hidden="1" customHeight="1">
      <c r="A246" s="2017">
        <v>1</v>
      </c>
      <c r="B246" s="234">
        <v>1</v>
      </c>
      <c r="C246" s="2229" t="s">
        <v>10477</v>
      </c>
      <c r="D246" s="2496" t="s">
        <v>10565</v>
      </c>
      <c r="E246" s="2469" t="s">
        <v>7692</v>
      </c>
      <c r="F246" s="2370" t="s">
        <v>7693</v>
      </c>
      <c r="G246" s="2054" t="s">
        <v>7692</v>
      </c>
      <c r="H246" s="2053"/>
      <c r="I246" s="2053"/>
      <c r="J246" s="2055"/>
      <c r="K246" s="2474"/>
      <c r="L246" s="2468">
        <v>96</v>
      </c>
      <c r="M246" s="2007" t="e">
        <f>P246*#REF!</f>
        <v>#REF!</v>
      </c>
      <c r="N246" s="2026"/>
      <c r="O246" s="2328"/>
      <c r="P246" s="156">
        <v>1056</v>
      </c>
    </row>
    <row r="247" spans="1:25" s="157" customFormat="1" ht="13.5" customHeight="1">
      <c r="A247" s="2333">
        <v>1</v>
      </c>
      <c r="B247" s="2332">
        <v>1</v>
      </c>
      <c r="C247" s="2230" t="s">
        <v>9430</v>
      </c>
      <c r="D247" s="2589" t="s">
        <v>7691</v>
      </c>
      <c r="E247" s="2472" t="s">
        <v>7692</v>
      </c>
      <c r="F247" s="170" t="s">
        <v>7693</v>
      </c>
      <c r="G247" s="165" t="s">
        <v>7692</v>
      </c>
      <c r="H247" s="238"/>
      <c r="I247" s="238"/>
      <c r="J247" s="240"/>
      <c r="K247" s="249"/>
      <c r="L247" s="2470">
        <v>96</v>
      </c>
      <c r="M247" s="2026" t="e">
        <f>P247*#REF!+15</f>
        <v>#REF!</v>
      </c>
      <c r="N247" s="2007"/>
      <c r="O247" s="2331"/>
      <c r="P247" s="2593">
        <v>908</v>
      </c>
      <c r="Q247" s="157">
        <v>2350</v>
      </c>
      <c r="R247" s="157">
        <v>2609</v>
      </c>
      <c r="U247" s="157">
        <v>824</v>
      </c>
      <c r="V247" s="2005">
        <v>865</v>
      </c>
    </row>
    <row r="248" spans="1:25" s="157" customFormat="1" ht="13.5" hidden="1" customHeight="1">
      <c r="A248" s="2017">
        <v>1</v>
      </c>
      <c r="B248" s="234">
        <v>1</v>
      </c>
      <c r="C248" s="2230" t="s">
        <v>10477</v>
      </c>
      <c r="D248" s="235" t="s">
        <v>10564</v>
      </c>
      <c r="E248" s="2472" t="s">
        <v>7695</v>
      </c>
      <c r="F248" s="2370" t="s">
        <v>7696</v>
      </c>
      <c r="G248" s="2054" t="s">
        <v>7695</v>
      </c>
      <c r="H248" s="2053"/>
      <c r="I248" s="2053"/>
      <c r="J248" s="2055"/>
      <c r="K248" s="2474"/>
      <c r="L248" s="2470">
        <v>96</v>
      </c>
      <c r="M248" s="2007" t="e">
        <f>P248*#REF!</f>
        <v>#REF!</v>
      </c>
      <c r="N248" s="2007"/>
      <c r="O248" s="2331"/>
      <c r="P248" s="156">
        <v>1056</v>
      </c>
    </row>
    <row r="249" spans="1:25" s="157" customFormat="1" ht="13.5" customHeight="1">
      <c r="A249" s="2330">
        <v>1</v>
      </c>
      <c r="B249" s="2330">
        <v>1</v>
      </c>
      <c r="C249" s="2231" t="s">
        <v>9430</v>
      </c>
      <c r="D249" s="2590" t="s">
        <v>7694</v>
      </c>
      <c r="E249" s="2467" t="s">
        <v>7695</v>
      </c>
      <c r="F249" s="176" t="s">
        <v>7696</v>
      </c>
      <c r="G249" s="168" t="s">
        <v>7695</v>
      </c>
      <c r="H249" s="246"/>
      <c r="I249" s="246"/>
      <c r="J249" s="247"/>
      <c r="K249" s="251"/>
      <c r="L249" s="2466">
        <v>96</v>
      </c>
      <c r="M249" s="2026" t="e">
        <f>P249*#REF!+15</f>
        <v>#REF!</v>
      </c>
      <c r="N249" s="2006"/>
      <c r="O249" s="2329"/>
      <c r="P249" s="2593">
        <v>980</v>
      </c>
      <c r="Q249" s="157">
        <v>2550</v>
      </c>
      <c r="R249" s="157">
        <v>2831</v>
      </c>
      <c r="U249" s="157">
        <v>947</v>
      </c>
      <c r="V249" s="2005">
        <v>934</v>
      </c>
    </row>
    <row r="250" spans="1:25" s="157" customFormat="1" ht="13.5" customHeight="1">
      <c r="A250" s="2052">
        <v>1</v>
      </c>
      <c r="B250" s="234">
        <v>1</v>
      </c>
      <c r="C250" s="2464" t="s">
        <v>9430</v>
      </c>
      <c r="D250" s="2592" t="s">
        <v>7697</v>
      </c>
      <c r="E250" s="2463" t="s">
        <v>7698</v>
      </c>
      <c r="F250" s="203" t="s">
        <v>7699</v>
      </c>
      <c r="G250" s="184" t="s">
        <v>7698</v>
      </c>
      <c r="H250" s="206"/>
      <c r="I250" s="206"/>
      <c r="J250" s="252"/>
      <c r="K250" s="2019"/>
      <c r="L250" s="2462">
        <v>96</v>
      </c>
      <c r="M250" s="2026" t="e">
        <f>P250*#REF!+15</f>
        <v>#REF!</v>
      </c>
      <c r="N250" s="2009"/>
      <c r="O250" s="2339"/>
      <c r="P250" s="2593">
        <v>1001</v>
      </c>
      <c r="Q250" s="157">
        <v>2370</v>
      </c>
      <c r="R250" s="157">
        <v>2631</v>
      </c>
      <c r="U250" s="157">
        <v>827</v>
      </c>
      <c r="V250" s="2005">
        <v>870</v>
      </c>
    </row>
    <row r="251" spans="1:25" s="157" customFormat="1" ht="13.5" hidden="1" customHeight="1">
      <c r="A251" s="234"/>
      <c r="B251" s="234"/>
      <c r="C251" s="154"/>
      <c r="D251" s="235"/>
      <c r="E251" s="687"/>
      <c r="F251" s="155"/>
      <c r="G251" s="155"/>
      <c r="H251" s="234"/>
      <c r="I251" s="234"/>
      <c r="J251" s="205"/>
      <c r="K251" s="205"/>
      <c r="L251" s="1573"/>
      <c r="M251" s="156"/>
      <c r="N251" s="156"/>
      <c r="O251" s="156"/>
      <c r="P251" s="156"/>
      <c r="V251" s="157">
        <v>2270</v>
      </c>
    </row>
    <row r="252" spans="1:25" s="157" customFormat="1" ht="13.5" hidden="1" customHeight="1">
      <c r="A252" s="234"/>
      <c r="B252" s="234"/>
      <c r="C252" s="154"/>
      <c r="D252" s="235"/>
      <c r="E252" s="687"/>
      <c r="F252" s="155"/>
      <c r="G252" s="155"/>
      <c r="H252" s="234"/>
      <c r="I252" s="234"/>
      <c r="J252" s="205"/>
      <c r="K252" s="205"/>
      <c r="L252" s="1573"/>
      <c r="M252" s="156"/>
      <c r="N252" s="156"/>
      <c r="O252" s="156"/>
      <c r="P252" s="156"/>
      <c r="V252" s="157">
        <v>903</v>
      </c>
    </row>
    <row r="253" spans="1:25" ht="23.25" hidden="1" customHeight="1">
      <c r="A253" s="89" t="s">
        <v>8692</v>
      </c>
      <c r="B253" s="89"/>
      <c r="C253" s="2668" t="s">
        <v>9496</v>
      </c>
      <c r="D253" s="2669"/>
      <c r="E253" s="2669"/>
      <c r="F253" s="2669"/>
      <c r="G253" s="2669"/>
      <c r="H253" s="2669"/>
      <c r="I253" s="2669"/>
      <c r="J253" s="2669"/>
      <c r="K253" s="2669"/>
      <c r="L253" s="2669"/>
      <c r="M253" s="2669"/>
      <c r="N253" s="2554"/>
      <c r="O253" s="2554"/>
      <c r="P253" s="156"/>
      <c r="S253" s="219"/>
      <c r="T253" s="157"/>
      <c r="V253" s="157">
        <v>1001</v>
      </c>
      <c r="W253" s="157"/>
      <c r="X253" s="69"/>
      <c r="Y253" s="69"/>
    </row>
    <row r="254" spans="1:25" ht="23.25" hidden="1" customHeight="1">
      <c r="A254" s="89" t="s">
        <v>8690</v>
      </c>
      <c r="B254" s="89"/>
      <c r="C254" s="2555" t="s">
        <v>9291</v>
      </c>
      <c r="D254" s="2554"/>
      <c r="E254" s="2554"/>
      <c r="F254" s="2554"/>
      <c r="G254" s="2554"/>
      <c r="H254" s="2554"/>
      <c r="I254" s="2554"/>
      <c r="J254" s="2554"/>
      <c r="K254" s="2554"/>
      <c r="L254" s="2554"/>
      <c r="M254" s="2554"/>
      <c r="N254" s="2554"/>
      <c r="O254" s="2554"/>
      <c r="P254" s="156"/>
      <c r="S254" s="219"/>
      <c r="T254" s="157"/>
      <c r="V254" s="157"/>
      <c r="W254" s="157"/>
      <c r="X254" s="69"/>
      <c r="Y254" s="69"/>
    </row>
    <row r="255" spans="1:25" ht="23.25" hidden="1" customHeight="1">
      <c r="A255" s="89" t="s">
        <v>8690</v>
      </c>
      <c r="B255" s="89"/>
      <c r="C255" s="2555" t="s">
        <v>7700</v>
      </c>
      <c r="D255" s="2554"/>
      <c r="E255" s="2554"/>
      <c r="F255" s="2554"/>
      <c r="G255" s="2554"/>
      <c r="H255" s="2554"/>
      <c r="I255" s="2554"/>
      <c r="J255" s="2554"/>
      <c r="K255" s="2554"/>
      <c r="L255" s="2554"/>
      <c r="M255" s="2554"/>
      <c r="N255" s="2554"/>
      <c r="O255" s="2554"/>
      <c r="P255" s="156"/>
      <c r="S255" s="219"/>
      <c r="T255" s="157"/>
      <c r="V255" s="157">
        <v>974</v>
      </c>
      <c r="W255" s="157"/>
      <c r="X255" s="69"/>
      <c r="Y255" s="69"/>
    </row>
    <row r="256" spans="1:25" ht="13.5" hidden="1" customHeight="1">
      <c r="A256" s="2333">
        <v>1</v>
      </c>
      <c r="B256" s="2333">
        <v>0</v>
      </c>
      <c r="C256" s="2229" t="s">
        <v>9434</v>
      </c>
      <c r="D256" s="2582" t="s">
        <v>7701</v>
      </c>
      <c r="E256" s="2469" t="s">
        <v>7702</v>
      </c>
      <c r="F256" s="175" t="s">
        <v>8522</v>
      </c>
      <c r="G256" s="165" t="s">
        <v>7703</v>
      </c>
      <c r="H256" s="238"/>
      <c r="I256" s="238"/>
      <c r="J256" s="240"/>
      <c r="K256" s="2070"/>
      <c r="L256" s="2468">
        <v>96</v>
      </c>
      <c r="M256" s="2026">
        <f>V256*[3]коеф!$O$7*[3]коеф!$P$83+10</f>
        <v>714.79413999999997</v>
      </c>
      <c r="N256" s="2232"/>
      <c r="O256" s="2026"/>
      <c r="P256" s="156">
        <v>560</v>
      </c>
      <c r="Q256" s="157"/>
      <c r="S256" s="220">
        <v>435</v>
      </c>
      <c r="T256" s="157"/>
      <c r="U256" s="157"/>
      <c r="V256" s="157">
        <v>2270</v>
      </c>
      <c r="W256" s="157"/>
      <c r="X256" s="69"/>
      <c r="Y256" s="69"/>
    </row>
    <row r="257" spans="1:25" ht="13.5" hidden="1">
      <c r="A257" s="2332">
        <v>1</v>
      </c>
      <c r="B257" s="2332">
        <v>1</v>
      </c>
      <c r="C257" s="2230" t="s">
        <v>285</v>
      </c>
      <c r="D257" s="2030" t="s">
        <v>254</v>
      </c>
      <c r="E257" s="2472" t="s">
        <v>7705</v>
      </c>
      <c r="F257" s="175"/>
      <c r="G257" s="172"/>
      <c r="H257" s="242"/>
      <c r="I257" s="242"/>
      <c r="J257" s="243"/>
      <c r="K257" s="2071"/>
      <c r="L257" s="2470">
        <v>96</v>
      </c>
      <c r="M257" s="2006" t="e">
        <f>P257*#REF!+15</f>
        <v>#REF!</v>
      </c>
      <c r="N257" s="156"/>
      <c r="O257" s="2007"/>
      <c r="P257" s="156">
        <f>W257</f>
        <v>691</v>
      </c>
      <c r="Q257" s="157"/>
      <c r="T257" s="157"/>
      <c r="U257" s="157"/>
      <c r="V257" s="157">
        <v>691</v>
      </c>
      <c r="W257" s="157">
        <v>691</v>
      </c>
    </row>
    <row r="258" spans="1:25" ht="13.5" hidden="1" customHeight="1">
      <c r="A258" s="2333">
        <v>1</v>
      </c>
      <c r="B258" s="2332">
        <v>1</v>
      </c>
      <c r="C258" s="2230" t="s">
        <v>10477</v>
      </c>
      <c r="D258" s="2030" t="s">
        <v>10563</v>
      </c>
      <c r="E258" s="2472" t="s">
        <v>7702</v>
      </c>
      <c r="F258" s="2370" t="s">
        <v>8522</v>
      </c>
      <c r="G258" s="2054" t="s">
        <v>7703</v>
      </c>
      <c r="H258" s="2053"/>
      <c r="I258" s="2053"/>
      <c r="J258" s="2055"/>
      <c r="K258" s="2493"/>
      <c r="L258" s="2470">
        <v>96</v>
      </c>
      <c r="M258" s="2007" t="e">
        <f>P258*#REF!</f>
        <v>#REF!</v>
      </c>
      <c r="N258" s="156"/>
      <c r="O258" s="2007"/>
      <c r="P258" s="156">
        <v>744</v>
      </c>
      <c r="Q258" s="69"/>
      <c r="R258" s="69"/>
      <c r="S258" s="69"/>
      <c r="T258" s="69"/>
      <c r="U258" s="69"/>
      <c r="V258" s="69"/>
      <c r="W258" s="69"/>
      <c r="X258" s="69"/>
      <c r="Y258" s="69"/>
    </row>
    <row r="259" spans="1:25" s="157" customFormat="1" ht="13.5" customHeight="1">
      <c r="A259" s="2330">
        <v>1</v>
      </c>
      <c r="B259" s="2330">
        <v>1</v>
      </c>
      <c r="C259" s="2231" t="s">
        <v>9430</v>
      </c>
      <c r="D259" s="2583" t="s">
        <v>7704</v>
      </c>
      <c r="E259" s="2467" t="s">
        <v>7705</v>
      </c>
      <c r="F259" s="175" t="s">
        <v>8522</v>
      </c>
      <c r="G259" s="168" t="s">
        <v>7706</v>
      </c>
      <c r="H259" s="246"/>
      <c r="I259" s="246"/>
      <c r="J259" s="247"/>
      <c r="K259" s="251"/>
      <c r="L259" s="2466">
        <v>96</v>
      </c>
      <c r="M259" s="2026" t="e">
        <f>P259*#REF!+15</f>
        <v>#REF!</v>
      </c>
      <c r="N259" s="2228"/>
      <c r="O259" s="2006"/>
      <c r="P259" s="2593">
        <v>846</v>
      </c>
      <c r="Q259" s="157">
        <v>2304</v>
      </c>
      <c r="R259" s="157">
        <v>2557</v>
      </c>
      <c r="U259" s="157">
        <v>806</v>
      </c>
      <c r="V259" s="2005">
        <v>846</v>
      </c>
    </row>
    <row r="260" spans="1:25" s="157" customFormat="1" ht="13.5" customHeight="1">
      <c r="A260" s="620">
        <v>1</v>
      </c>
      <c r="B260" s="234">
        <v>1</v>
      </c>
      <c r="C260" s="2464" t="s">
        <v>9430</v>
      </c>
      <c r="D260" s="2584" t="s">
        <v>7707</v>
      </c>
      <c r="E260" s="2463" t="s">
        <v>7708</v>
      </c>
      <c r="F260" s="175" t="s">
        <v>7709</v>
      </c>
      <c r="G260" s="168" t="s">
        <v>7710</v>
      </c>
      <c r="H260" s="246"/>
      <c r="I260" s="246"/>
      <c r="J260" s="247"/>
      <c r="K260" s="251"/>
      <c r="L260" s="2462">
        <v>48</v>
      </c>
      <c r="M260" s="2026" t="e">
        <f>P260*#REF!+15</f>
        <v>#REF!</v>
      </c>
      <c r="N260" s="2479"/>
      <c r="O260" s="2009"/>
      <c r="P260" s="2593">
        <v>1068</v>
      </c>
      <c r="Q260" s="157">
        <v>2897</v>
      </c>
      <c r="R260" s="157">
        <v>3215</v>
      </c>
      <c r="U260" s="157">
        <v>1017</v>
      </c>
      <c r="V260" s="2005">
        <v>1069</v>
      </c>
    </row>
    <row r="261" spans="1:25" s="157" customFormat="1" ht="12.75" hidden="1" customHeight="1">
      <c r="A261" s="238">
        <v>0</v>
      </c>
      <c r="B261" s="242"/>
      <c r="C261" s="171" t="s">
        <v>9434</v>
      </c>
      <c r="D261" s="241" t="s">
        <v>7711</v>
      </c>
      <c r="E261" s="172" t="s">
        <v>7712</v>
      </c>
      <c r="F261" s="172" t="s">
        <v>8524</v>
      </c>
      <c r="G261" s="165" t="s">
        <v>7713</v>
      </c>
      <c r="H261" s="238"/>
      <c r="I261" s="238"/>
      <c r="J261" s="240"/>
      <c r="K261" s="240"/>
      <c r="L261" s="243">
        <v>96</v>
      </c>
      <c r="M261" s="173" t="e">
        <f>#REF!*[3]коеф!$P$83*[3]коеф!$O$7+10</f>
        <v>#REF!</v>
      </c>
      <c r="N261" s="156"/>
      <c r="O261" s="156"/>
      <c r="P261" s="156">
        <v>560</v>
      </c>
      <c r="S261" s="244">
        <v>530</v>
      </c>
      <c r="U261" s="157" t="e">
        <f>#REF!*0.28</f>
        <v>#REF!</v>
      </c>
      <c r="V261" s="157">
        <v>1010</v>
      </c>
    </row>
    <row r="262" spans="1:25" s="157" customFormat="1" ht="12.75" hidden="1" customHeight="1">
      <c r="A262" s="2333">
        <v>1</v>
      </c>
      <c r="B262" s="2333">
        <v>1</v>
      </c>
      <c r="C262" s="2464" t="s">
        <v>285</v>
      </c>
      <c r="D262" s="2018" t="s">
        <v>255</v>
      </c>
      <c r="E262" s="2463" t="s">
        <v>292</v>
      </c>
      <c r="F262" s="175"/>
      <c r="G262" s="172"/>
      <c r="H262" s="242"/>
      <c r="I262" s="242"/>
      <c r="J262" s="243"/>
      <c r="K262" s="250"/>
      <c r="L262" s="2462">
        <v>96</v>
      </c>
      <c r="M262" s="2006" t="e">
        <f>P262*#REF!+15</f>
        <v>#REF!</v>
      </c>
      <c r="N262" s="2479"/>
      <c r="O262" s="2009"/>
      <c r="P262" s="156">
        <f>W262</f>
        <v>729</v>
      </c>
      <c r="S262" s="244"/>
      <c r="V262" s="157">
        <v>729</v>
      </c>
      <c r="W262" s="157">
        <v>729</v>
      </c>
    </row>
    <row r="263" spans="1:25" s="157" customFormat="1" ht="13.5" customHeight="1">
      <c r="A263" s="2330">
        <v>1</v>
      </c>
      <c r="B263" s="2330">
        <v>1</v>
      </c>
      <c r="C263" s="2464" t="s">
        <v>9430</v>
      </c>
      <c r="D263" s="2584" t="s">
        <v>7714</v>
      </c>
      <c r="E263" s="2463" t="s">
        <v>7715</v>
      </c>
      <c r="F263" s="175" t="s">
        <v>8524</v>
      </c>
      <c r="G263" s="168" t="s">
        <v>7716</v>
      </c>
      <c r="H263" s="246"/>
      <c r="I263" s="246"/>
      <c r="J263" s="247"/>
      <c r="K263" s="251"/>
      <c r="L263" s="2462">
        <v>96</v>
      </c>
      <c r="M263" s="2026" t="e">
        <f>P263*#REF!+15</f>
        <v>#REF!</v>
      </c>
      <c r="N263" s="2479"/>
      <c r="O263" s="2009"/>
      <c r="P263" s="2593">
        <v>925</v>
      </c>
      <c r="Q263" s="157">
        <v>2511</v>
      </c>
      <c r="R263" s="157">
        <v>2787</v>
      </c>
      <c r="U263" s="157">
        <v>881</v>
      </c>
      <c r="V263" s="2005">
        <v>925</v>
      </c>
    </row>
    <row r="264" spans="1:25" s="157" customFormat="1" ht="13.5" hidden="1">
      <c r="A264" s="2333">
        <v>1</v>
      </c>
      <c r="B264" s="2332">
        <v>1</v>
      </c>
      <c r="C264" s="2230" t="s">
        <v>285</v>
      </c>
      <c r="D264" s="2030" t="s">
        <v>256</v>
      </c>
      <c r="E264" s="2472" t="s">
        <v>293</v>
      </c>
      <c r="F264" s="175"/>
      <c r="G264" s="168"/>
      <c r="H264" s="246"/>
      <c r="I264" s="246"/>
      <c r="J264" s="247"/>
      <c r="K264" s="251"/>
      <c r="L264" s="2470">
        <v>96</v>
      </c>
      <c r="M264" s="2006" t="e">
        <f>P264*#REF!+15</f>
        <v>#REF!</v>
      </c>
      <c r="N264" s="156"/>
      <c r="O264" s="2007"/>
      <c r="P264" s="156">
        <f>W264</f>
        <v>729</v>
      </c>
      <c r="V264" s="157">
        <v>729</v>
      </c>
      <c r="W264" s="157">
        <v>729</v>
      </c>
    </row>
    <row r="265" spans="1:25" s="157" customFormat="1" ht="13.5" hidden="1" customHeight="1">
      <c r="A265" s="2330">
        <v>1</v>
      </c>
      <c r="B265" s="2332">
        <v>1</v>
      </c>
      <c r="C265" s="2230" t="s">
        <v>10477</v>
      </c>
      <c r="D265" s="2030" t="s">
        <v>10562</v>
      </c>
      <c r="E265" s="2472" t="s">
        <v>7718</v>
      </c>
      <c r="F265" s="2370" t="s">
        <v>8526</v>
      </c>
      <c r="G265" s="2054" t="s">
        <v>7719</v>
      </c>
      <c r="H265" s="2053"/>
      <c r="I265" s="2053"/>
      <c r="J265" s="2055"/>
      <c r="K265" s="2474"/>
      <c r="L265" s="2470">
        <v>96</v>
      </c>
      <c r="M265" s="2007" t="e">
        <f>P265*#REF!</f>
        <v>#REF!</v>
      </c>
      <c r="N265" s="156"/>
      <c r="O265" s="2007"/>
      <c r="P265" s="156">
        <v>744</v>
      </c>
    </row>
    <row r="266" spans="1:25" s="157" customFormat="1" ht="13.5" customHeight="1">
      <c r="A266" s="2330">
        <v>1</v>
      </c>
      <c r="B266" s="2330">
        <v>1</v>
      </c>
      <c r="C266" s="2231" t="s">
        <v>9430</v>
      </c>
      <c r="D266" s="2583" t="s">
        <v>7717</v>
      </c>
      <c r="E266" s="2467" t="s">
        <v>7718</v>
      </c>
      <c r="F266" s="175" t="s">
        <v>8526</v>
      </c>
      <c r="G266" s="184" t="s">
        <v>7719</v>
      </c>
      <c r="H266" s="206"/>
      <c r="I266" s="206"/>
      <c r="J266" s="252"/>
      <c r="K266" s="2019"/>
      <c r="L266" s="2466">
        <v>96</v>
      </c>
      <c r="M266" s="2026" t="e">
        <f>P266*#REF!+15</f>
        <v>#REF!</v>
      </c>
      <c r="N266" s="2228"/>
      <c r="O266" s="2006"/>
      <c r="P266" s="2593">
        <v>1105</v>
      </c>
      <c r="Q266" s="157">
        <v>3007</v>
      </c>
      <c r="R266" s="157">
        <v>3338</v>
      </c>
      <c r="U266" s="157">
        <v>1053</v>
      </c>
      <c r="V266" s="2005">
        <v>1105</v>
      </c>
    </row>
    <row r="267" spans="1:25" s="157" customFormat="1" ht="13.5" hidden="1" customHeight="1">
      <c r="A267" s="620">
        <v>1</v>
      </c>
      <c r="B267" s="234">
        <v>1</v>
      </c>
      <c r="C267" s="2229" t="s">
        <v>10477</v>
      </c>
      <c r="D267" s="2028" t="s">
        <v>10561</v>
      </c>
      <c r="E267" s="2469" t="s">
        <v>7721</v>
      </c>
      <c r="F267" s="2370" t="s">
        <v>7722</v>
      </c>
      <c r="G267" s="2054" t="s">
        <v>7723</v>
      </c>
      <c r="H267" s="2053"/>
      <c r="I267" s="2053"/>
      <c r="J267" s="2055"/>
      <c r="K267" s="2474"/>
      <c r="L267" s="2468">
        <v>96</v>
      </c>
      <c r="M267" s="2007" t="e">
        <f>P267*#REF!</f>
        <v>#REF!</v>
      </c>
      <c r="N267" s="2232"/>
      <c r="O267" s="2026"/>
      <c r="P267" s="156">
        <v>744</v>
      </c>
    </row>
    <row r="268" spans="1:25" s="157" customFormat="1" ht="13.5" customHeight="1">
      <c r="A268" s="620">
        <v>1</v>
      </c>
      <c r="B268" s="234">
        <v>1</v>
      </c>
      <c r="C268" s="2231" t="s">
        <v>9430</v>
      </c>
      <c r="D268" s="2583" t="s">
        <v>7720</v>
      </c>
      <c r="E268" s="2467" t="s">
        <v>7721</v>
      </c>
      <c r="F268" s="175" t="s">
        <v>7722</v>
      </c>
      <c r="G268" s="184" t="s">
        <v>7723</v>
      </c>
      <c r="H268" s="206"/>
      <c r="I268" s="206"/>
      <c r="J268" s="252"/>
      <c r="K268" s="2019"/>
      <c r="L268" s="2466">
        <v>48</v>
      </c>
      <c r="M268" s="2026" t="e">
        <f>P268*#REF!+15</f>
        <v>#REF!</v>
      </c>
      <c r="N268" s="2228"/>
      <c r="O268" s="2006"/>
      <c r="P268" s="2593">
        <v>1313</v>
      </c>
      <c r="Q268" s="157">
        <v>3573</v>
      </c>
      <c r="R268" s="157">
        <v>3966</v>
      </c>
      <c r="U268" s="157">
        <v>1251</v>
      </c>
      <c r="V268" s="2005">
        <v>1313</v>
      </c>
    </row>
    <row r="269" spans="1:25" s="157" customFormat="1" ht="13.5" customHeight="1">
      <c r="A269" s="248">
        <v>1</v>
      </c>
      <c r="B269" s="234">
        <v>1</v>
      </c>
      <c r="C269" s="2464" t="s">
        <v>9430</v>
      </c>
      <c r="D269" s="2584" t="s">
        <v>7724</v>
      </c>
      <c r="E269" s="2463" t="s">
        <v>7725</v>
      </c>
      <c r="F269" s="175" t="s">
        <v>7726</v>
      </c>
      <c r="G269" s="184" t="s">
        <v>7727</v>
      </c>
      <c r="H269" s="206"/>
      <c r="I269" s="206"/>
      <c r="J269" s="252"/>
      <c r="K269" s="2019"/>
      <c r="L269" s="2462">
        <v>96</v>
      </c>
      <c r="M269" s="2026" t="e">
        <f>P269*#REF!+15</f>
        <v>#REF!</v>
      </c>
      <c r="N269" s="2479"/>
      <c r="O269" s="2009"/>
      <c r="P269" s="2593">
        <v>1250</v>
      </c>
      <c r="Q269" s="157">
        <v>3255</v>
      </c>
      <c r="R269" s="157">
        <v>3613</v>
      </c>
      <c r="U269" s="157">
        <v>1134</v>
      </c>
      <c r="V269" s="2005">
        <v>1191</v>
      </c>
    </row>
    <row r="270" spans="1:25" s="157" customFormat="1" ht="13.5" hidden="1" customHeight="1">
      <c r="A270" s="248">
        <v>1</v>
      </c>
      <c r="B270" s="234">
        <v>0</v>
      </c>
      <c r="C270" s="2464" t="s">
        <v>9430</v>
      </c>
      <c r="D270" s="2018" t="s">
        <v>7728</v>
      </c>
      <c r="E270" s="2463" t="s">
        <v>7729</v>
      </c>
      <c r="F270" s="175" t="s">
        <v>7730</v>
      </c>
      <c r="G270" s="184" t="s">
        <v>7731</v>
      </c>
      <c r="H270" s="206"/>
      <c r="I270" s="206"/>
      <c r="J270" s="252"/>
      <c r="K270" s="2019"/>
      <c r="L270" s="2462">
        <v>96</v>
      </c>
      <c r="M270" s="2009" t="e">
        <f>#REF!*[3]коеф!$P$74+10</f>
        <v>#REF!</v>
      </c>
      <c r="N270" s="2479"/>
      <c r="O270" s="2009"/>
      <c r="P270" s="156" t="e">
        <f>#REF!</f>
        <v>#REF!</v>
      </c>
      <c r="Q270" s="157">
        <v>3255</v>
      </c>
      <c r="R270" s="157">
        <v>3613</v>
      </c>
      <c r="U270" s="157">
        <v>1134</v>
      </c>
      <c r="V270" s="2005">
        <v>1191</v>
      </c>
    </row>
    <row r="271" spans="1:25" s="157" customFormat="1" ht="13.5" hidden="1" customHeight="1">
      <c r="A271" s="2333">
        <v>1</v>
      </c>
      <c r="B271" s="2333">
        <v>0</v>
      </c>
      <c r="C271" s="2229" t="s">
        <v>9434</v>
      </c>
      <c r="D271" s="2582" t="s">
        <v>7732</v>
      </c>
      <c r="E271" s="2469" t="s">
        <v>7733</v>
      </c>
      <c r="F271" s="175" t="s">
        <v>8529</v>
      </c>
      <c r="G271" s="165" t="s">
        <v>7733</v>
      </c>
      <c r="H271" s="238"/>
      <c r="I271" s="238"/>
      <c r="J271" s="240"/>
      <c r="K271" s="249"/>
      <c r="L271" s="2468">
        <v>96</v>
      </c>
      <c r="M271" s="2026">
        <f>V271*[3]коеф!$O$7*[3]коеф!$P$83+10</f>
        <v>714.79413999999997</v>
      </c>
      <c r="N271" s="2232"/>
      <c r="O271" s="2026"/>
      <c r="P271" s="156">
        <v>680</v>
      </c>
      <c r="S271" s="244">
        <v>435</v>
      </c>
      <c r="V271" s="157">
        <v>2270</v>
      </c>
    </row>
    <row r="272" spans="1:25" s="157" customFormat="1" ht="13.5" hidden="1">
      <c r="A272" s="2332">
        <v>1</v>
      </c>
      <c r="B272" s="2332">
        <v>1</v>
      </c>
      <c r="C272" s="2230" t="s">
        <v>285</v>
      </c>
      <c r="D272" s="2030" t="s">
        <v>250</v>
      </c>
      <c r="E272" s="2472" t="s">
        <v>7733</v>
      </c>
      <c r="F272" s="175"/>
      <c r="G272" s="165"/>
      <c r="H272" s="238"/>
      <c r="I272" s="238"/>
      <c r="J272" s="240"/>
      <c r="K272" s="249"/>
      <c r="L272" s="2470">
        <v>96</v>
      </c>
      <c r="M272" s="2006" t="e">
        <f>P272*#REF!+15</f>
        <v>#REF!</v>
      </c>
      <c r="N272" s="156"/>
      <c r="O272" s="2007"/>
      <c r="P272" s="156">
        <f>W272</f>
        <v>691</v>
      </c>
      <c r="V272" s="157">
        <v>691</v>
      </c>
      <c r="W272" s="157">
        <v>691</v>
      </c>
    </row>
    <row r="273" spans="1:23" s="157" customFormat="1" ht="13.5" hidden="1" customHeight="1">
      <c r="A273" s="2333">
        <v>1</v>
      </c>
      <c r="B273" s="2332">
        <v>1</v>
      </c>
      <c r="C273" s="2230" t="s">
        <v>10477</v>
      </c>
      <c r="D273" s="2030" t="s">
        <v>10560</v>
      </c>
      <c r="E273" s="2472" t="s">
        <v>10559</v>
      </c>
      <c r="F273" s="2370" t="s">
        <v>8529</v>
      </c>
      <c r="G273" s="2054" t="s">
        <v>7733</v>
      </c>
      <c r="H273" s="2053"/>
      <c r="I273" s="2053"/>
      <c r="J273" s="2055"/>
      <c r="K273" s="2474"/>
      <c r="L273" s="2470">
        <v>96</v>
      </c>
      <c r="M273" s="2007" t="e">
        <f>P273*#REF!</f>
        <v>#REF!</v>
      </c>
      <c r="N273" s="156"/>
      <c r="O273" s="2007"/>
      <c r="P273" s="156">
        <v>744</v>
      </c>
    </row>
    <row r="274" spans="1:23" s="157" customFormat="1" ht="13.5" hidden="1" customHeight="1">
      <c r="A274" s="2330">
        <v>1</v>
      </c>
      <c r="B274" s="2330">
        <v>0</v>
      </c>
      <c r="C274" s="2231" t="s">
        <v>9430</v>
      </c>
      <c r="D274" s="2032" t="s">
        <v>7734</v>
      </c>
      <c r="E274" s="2467" t="s">
        <v>7733</v>
      </c>
      <c r="F274" s="175" t="s">
        <v>8529</v>
      </c>
      <c r="G274" s="168" t="s">
        <v>7733</v>
      </c>
      <c r="H274" s="246"/>
      <c r="I274" s="246"/>
      <c r="J274" s="247"/>
      <c r="K274" s="251"/>
      <c r="L274" s="2466">
        <v>96</v>
      </c>
      <c r="M274" s="2006" t="e">
        <f>#REF!*[3]коеф!$P$74+10</f>
        <v>#REF!</v>
      </c>
      <c r="N274" s="2228"/>
      <c r="O274" s="2006"/>
      <c r="P274" s="156" t="e">
        <f>#REF!</f>
        <v>#REF!</v>
      </c>
      <c r="Q274" s="157">
        <v>2579</v>
      </c>
      <c r="R274" s="157">
        <v>2863</v>
      </c>
      <c r="U274" s="157">
        <v>903</v>
      </c>
      <c r="V274" s="2005">
        <v>949</v>
      </c>
    </row>
    <row r="275" spans="1:23" s="157" customFormat="1" ht="13.5" hidden="1" customHeight="1">
      <c r="A275" s="620">
        <v>1</v>
      </c>
      <c r="B275" s="234">
        <v>1</v>
      </c>
      <c r="C275" s="2229" t="s">
        <v>10477</v>
      </c>
      <c r="D275" s="2028" t="s">
        <v>10558</v>
      </c>
      <c r="E275" s="2469" t="s">
        <v>7736</v>
      </c>
      <c r="F275" s="2370" t="s">
        <v>7737</v>
      </c>
      <c r="G275" s="2054" t="s">
        <v>7738</v>
      </c>
      <c r="H275" s="2053"/>
      <c r="I275" s="2053"/>
      <c r="J275" s="2055"/>
      <c r="K275" s="2474"/>
      <c r="L275" s="2468">
        <v>48</v>
      </c>
      <c r="M275" s="2007" t="e">
        <f>P275*#REF!</f>
        <v>#REF!</v>
      </c>
      <c r="N275" s="2232"/>
      <c r="O275" s="2026"/>
      <c r="P275" s="156">
        <v>744</v>
      </c>
    </row>
    <row r="276" spans="1:23" s="157" customFormat="1" ht="13.5" customHeight="1">
      <c r="A276" s="620">
        <v>1</v>
      </c>
      <c r="B276" s="234">
        <v>1</v>
      </c>
      <c r="C276" s="2231" t="s">
        <v>9430</v>
      </c>
      <c r="D276" s="2583" t="s">
        <v>7735</v>
      </c>
      <c r="E276" s="2467" t="s">
        <v>7736</v>
      </c>
      <c r="F276" s="175" t="s">
        <v>7737</v>
      </c>
      <c r="G276" s="184" t="s">
        <v>7738</v>
      </c>
      <c r="H276" s="206"/>
      <c r="I276" s="206"/>
      <c r="J276" s="252"/>
      <c r="K276" s="2019"/>
      <c r="L276" s="2466">
        <v>48</v>
      </c>
      <c r="M276" s="2026" t="e">
        <f>P276*#REF!+15</f>
        <v>#REF!</v>
      </c>
      <c r="N276" s="2228"/>
      <c r="O276" s="2006"/>
      <c r="P276" s="2593">
        <v>1050</v>
      </c>
      <c r="Q276" s="157">
        <v>2855</v>
      </c>
      <c r="R276" s="157">
        <v>3169</v>
      </c>
      <c r="U276" s="157">
        <v>1000</v>
      </c>
      <c r="V276" s="2005">
        <v>1050</v>
      </c>
    </row>
    <row r="277" spans="1:23" s="157" customFormat="1" ht="12.75" hidden="1" customHeight="1">
      <c r="A277" s="238">
        <v>0</v>
      </c>
      <c r="B277" s="242"/>
      <c r="C277" s="171" t="s">
        <v>9434</v>
      </c>
      <c r="D277" s="241" t="s">
        <v>7739</v>
      </c>
      <c r="E277" s="172" t="s">
        <v>7740</v>
      </c>
      <c r="F277" s="172" t="s">
        <v>8533</v>
      </c>
      <c r="G277" s="165" t="s">
        <v>7740</v>
      </c>
      <c r="H277" s="238"/>
      <c r="I277" s="238"/>
      <c r="J277" s="240"/>
      <c r="K277" s="240"/>
      <c r="L277" s="243">
        <v>96</v>
      </c>
      <c r="M277" s="173" t="e">
        <f>#REF!*[3]коеф!$P$83*[3]коеф!$O$7+10</f>
        <v>#REF!</v>
      </c>
      <c r="N277" s="156"/>
      <c r="O277" s="156"/>
      <c r="P277" s="156">
        <v>640</v>
      </c>
      <c r="S277" s="244">
        <v>605</v>
      </c>
      <c r="U277" s="157" t="e">
        <f>#REF!*0.28</f>
        <v>#REF!</v>
      </c>
    </row>
    <row r="278" spans="1:23" s="157" customFormat="1" ht="12.75" hidden="1" customHeight="1">
      <c r="A278" s="2333">
        <v>1</v>
      </c>
      <c r="B278" s="2333">
        <v>1</v>
      </c>
      <c r="C278" s="2229" t="s">
        <v>285</v>
      </c>
      <c r="D278" s="2028" t="s">
        <v>251</v>
      </c>
      <c r="E278" s="2469" t="s">
        <v>294</v>
      </c>
      <c r="F278" s="175"/>
      <c r="G278" s="172"/>
      <c r="H278" s="242"/>
      <c r="I278" s="242"/>
      <c r="J278" s="243"/>
      <c r="K278" s="250"/>
      <c r="L278" s="2468">
        <v>96</v>
      </c>
      <c r="M278" s="2006" t="e">
        <f>P278*#REF!+15</f>
        <v>#REF!</v>
      </c>
      <c r="N278" s="2232"/>
      <c r="O278" s="2026"/>
      <c r="P278" s="156">
        <f>W278</f>
        <v>729</v>
      </c>
      <c r="S278" s="244"/>
      <c r="V278" s="157">
        <v>729</v>
      </c>
      <c r="W278" s="157">
        <v>729</v>
      </c>
    </row>
    <row r="279" spans="1:23" s="157" customFormat="1" ht="13.5" hidden="1" customHeight="1">
      <c r="A279" s="2330">
        <v>1</v>
      </c>
      <c r="B279" s="2330">
        <v>0</v>
      </c>
      <c r="C279" s="2231" t="s">
        <v>9430</v>
      </c>
      <c r="D279" s="2032" t="s">
        <v>7741</v>
      </c>
      <c r="E279" s="2467" t="s">
        <v>7740</v>
      </c>
      <c r="F279" s="175" t="s">
        <v>8533</v>
      </c>
      <c r="G279" s="168" t="s">
        <v>7740</v>
      </c>
      <c r="H279" s="246"/>
      <c r="I279" s="246"/>
      <c r="J279" s="247"/>
      <c r="K279" s="251"/>
      <c r="L279" s="2466">
        <v>96</v>
      </c>
      <c r="M279" s="2006" t="e">
        <f>#REF!*[3]коеф!$P$74+10</f>
        <v>#REF!</v>
      </c>
      <c r="N279" s="2228"/>
      <c r="O279" s="2006"/>
      <c r="P279" s="156" t="e">
        <f>#REF!</f>
        <v>#REF!</v>
      </c>
      <c r="Q279" s="157">
        <v>2773</v>
      </c>
      <c r="R279" s="157">
        <v>3078</v>
      </c>
      <c r="U279" s="157">
        <v>973</v>
      </c>
      <c r="V279" s="2005">
        <v>1021</v>
      </c>
    </row>
    <row r="280" spans="1:23" s="157" customFormat="1" ht="13.5" hidden="1">
      <c r="A280" s="2333">
        <v>1</v>
      </c>
      <c r="B280" s="2333">
        <v>1</v>
      </c>
      <c r="C280" s="2229" t="s">
        <v>285</v>
      </c>
      <c r="D280" s="2028" t="s">
        <v>247</v>
      </c>
      <c r="E280" s="2469" t="s">
        <v>7743</v>
      </c>
      <c r="F280" s="175"/>
      <c r="G280" s="172"/>
      <c r="H280" s="242"/>
      <c r="I280" s="242"/>
      <c r="J280" s="243"/>
      <c r="K280" s="250"/>
      <c r="L280" s="2468">
        <v>96</v>
      </c>
      <c r="M280" s="2006" t="e">
        <f>P280*#REF!+15</f>
        <v>#REF!</v>
      </c>
      <c r="N280" s="2232"/>
      <c r="O280" s="2026"/>
      <c r="P280" s="156">
        <f>W280</f>
        <v>691</v>
      </c>
      <c r="V280" s="157">
        <v>419</v>
      </c>
      <c r="W280" s="2010">
        <v>691</v>
      </c>
    </row>
    <row r="281" spans="1:23" s="157" customFormat="1" ht="13.5" hidden="1" customHeight="1">
      <c r="A281" s="2332">
        <v>1</v>
      </c>
      <c r="B281" s="2332">
        <v>0</v>
      </c>
      <c r="C281" s="2230" t="s">
        <v>9434</v>
      </c>
      <c r="D281" s="2581" t="s">
        <v>7742</v>
      </c>
      <c r="E281" s="2472" t="s">
        <v>7743</v>
      </c>
      <c r="F281" s="170" t="s">
        <v>8535</v>
      </c>
      <c r="G281" s="165" t="s">
        <v>7744</v>
      </c>
      <c r="H281" s="238"/>
      <c r="I281" s="238"/>
      <c r="J281" s="240"/>
      <c r="K281" s="249"/>
      <c r="L281" s="2470">
        <v>96</v>
      </c>
      <c r="M281" s="2007">
        <f>V281*[3]коеф!$O$7*[3]коеф!$P$83+10</f>
        <v>714.79413999999997</v>
      </c>
      <c r="N281" s="156"/>
      <c r="O281" s="2007"/>
      <c r="P281" s="156">
        <v>680</v>
      </c>
      <c r="S281" s="244">
        <v>435</v>
      </c>
      <c r="V281" s="157">
        <v>2270</v>
      </c>
    </row>
    <row r="282" spans="1:23" s="157" customFormat="1" ht="13.5" hidden="1" customHeight="1">
      <c r="A282" s="2332">
        <v>1</v>
      </c>
      <c r="B282" s="2332">
        <v>1</v>
      </c>
      <c r="C282" s="2230" t="s">
        <v>10477</v>
      </c>
      <c r="D282" s="2030" t="s">
        <v>10557</v>
      </c>
      <c r="E282" s="2472" t="s">
        <v>10556</v>
      </c>
      <c r="F282" s="2370" t="s">
        <v>8535</v>
      </c>
      <c r="G282" s="2054" t="s">
        <v>7744</v>
      </c>
      <c r="H282" s="2053"/>
      <c r="I282" s="2053"/>
      <c r="J282" s="2055"/>
      <c r="K282" s="2474"/>
      <c r="L282" s="2470">
        <v>96</v>
      </c>
      <c r="M282" s="2007" t="e">
        <f>P282*#REF!</f>
        <v>#REF!</v>
      </c>
      <c r="N282" s="156"/>
      <c r="O282" s="2007"/>
      <c r="P282" s="156">
        <v>744</v>
      </c>
    </row>
    <row r="283" spans="1:23" s="157" customFormat="1" ht="13.5" customHeight="1">
      <c r="A283" s="2330">
        <v>1</v>
      </c>
      <c r="B283" s="2330">
        <v>1</v>
      </c>
      <c r="C283" s="2231" t="s">
        <v>9430</v>
      </c>
      <c r="D283" s="2583" t="s">
        <v>7745</v>
      </c>
      <c r="E283" s="2467" t="s">
        <v>7743</v>
      </c>
      <c r="F283" s="170" t="s">
        <v>8535</v>
      </c>
      <c r="G283" s="168" t="s">
        <v>7744</v>
      </c>
      <c r="H283" s="246"/>
      <c r="I283" s="246"/>
      <c r="J283" s="247"/>
      <c r="K283" s="251"/>
      <c r="L283" s="2466">
        <v>96</v>
      </c>
      <c r="M283" s="2026" t="e">
        <f>P283*#REF!+15</f>
        <v>#REF!</v>
      </c>
      <c r="N283" s="2228"/>
      <c r="O283" s="2006"/>
      <c r="P283" s="2593">
        <v>846</v>
      </c>
      <c r="Q283" s="157">
        <v>2304</v>
      </c>
      <c r="R283" s="157">
        <v>2557</v>
      </c>
      <c r="U283" s="157">
        <v>806</v>
      </c>
      <c r="V283" s="2005">
        <v>846</v>
      </c>
    </row>
    <row r="284" spans="1:23" s="157" customFormat="1" ht="13.5" customHeight="1">
      <c r="A284" s="2333">
        <v>1</v>
      </c>
      <c r="B284" s="2333">
        <v>1</v>
      </c>
      <c r="C284" s="2229" t="s">
        <v>9430</v>
      </c>
      <c r="D284" s="2582" t="s">
        <v>7746</v>
      </c>
      <c r="E284" s="2469" t="s">
        <v>7747</v>
      </c>
      <c r="F284" s="170" t="s">
        <v>8535</v>
      </c>
      <c r="G284" s="168" t="s">
        <v>7748</v>
      </c>
      <c r="H284" s="246"/>
      <c r="I284" s="246"/>
      <c r="J284" s="247"/>
      <c r="K284" s="251"/>
      <c r="L284" s="2468">
        <v>48</v>
      </c>
      <c r="M284" s="2026" t="e">
        <f>P284*#REF!+15</f>
        <v>#REF!</v>
      </c>
      <c r="N284" s="2232"/>
      <c r="O284" s="2026"/>
      <c r="P284" s="2593">
        <v>1061</v>
      </c>
      <c r="Q284" s="157">
        <v>2883</v>
      </c>
      <c r="R284" s="157">
        <v>3200</v>
      </c>
      <c r="U284" s="157">
        <v>1009</v>
      </c>
      <c r="V284" s="2005">
        <v>1061</v>
      </c>
    </row>
    <row r="285" spans="1:23" s="157" customFormat="1" ht="14.25" hidden="1" customHeight="1">
      <c r="A285" s="2330">
        <v>1</v>
      </c>
      <c r="B285" s="2330">
        <v>1</v>
      </c>
      <c r="C285" s="2231" t="s">
        <v>285</v>
      </c>
      <c r="D285" s="2032" t="s">
        <v>248</v>
      </c>
      <c r="E285" s="2467" t="s">
        <v>7747</v>
      </c>
      <c r="F285" s="170"/>
      <c r="G285" s="184"/>
      <c r="H285" s="206"/>
      <c r="I285" s="206"/>
      <c r="J285" s="252"/>
      <c r="K285" s="2019"/>
      <c r="L285" s="2466">
        <v>96</v>
      </c>
      <c r="M285" s="2006" t="e">
        <f>P285*#REF!+15</f>
        <v>#REF!</v>
      </c>
      <c r="N285" s="2228"/>
      <c r="O285" s="2006"/>
      <c r="P285" s="156">
        <f>W285</f>
        <v>779</v>
      </c>
      <c r="V285" s="157">
        <v>779</v>
      </c>
      <c r="W285" s="157">
        <v>779</v>
      </c>
    </row>
    <row r="286" spans="1:23" s="157" customFormat="1" ht="12.75" hidden="1" customHeight="1">
      <c r="A286" s="242">
        <v>0</v>
      </c>
      <c r="B286" s="242"/>
      <c r="C286" s="171" t="s">
        <v>9434</v>
      </c>
      <c r="D286" s="241" t="s">
        <v>7749</v>
      </c>
      <c r="E286" s="172" t="s">
        <v>7750</v>
      </c>
      <c r="F286" s="165" t="s">
        <v>8538</v>
      </c>
      <c r="G286" s="165" t="s">
        <v>7751</v>
      </c>
      <c r="H286" s="238"/>
      <c r="I286" s="238"/>
      <c r="J286" s="240"/>
      <c r="K286" s="240"/>
      <c r="L286" s="243">
        <v>96</v>
      </c>
      <c r="M286" s="173" t="e">
        <f>#REF!*[3]коеф!$P$83*[3]коеф!$O$7+10</f>
        <v>#REF!</v>
      </c>
      <c r="N286" s="156"/>
      <c r="O286" s="156"/>
      <c r="P286" s="156">
        <v>560</v>
      </c>
      <c r="S286" s="244">
        <v>530</v>
      </c>
      <c r="U286" s="157" t="e">
        <f>#REF!*0.28</f>
        <v>#REF!</v>
      </c>
      <c r="V286" s="157">
        <v>2832</v>
      </c>
    </row>
    <row r="287" spans="1:23" s="157" customFormat="1" ht="12.75" hidden="1" customHeight="1">
      <c r="A287" s="2333">
        <v>1</v>
      </c>
      <c r="B287" s="2333">
        <v>1</v>
      </c>
      <c r="C287" s="2229" t="s">
        <v>285</v>
      </c>
      <c r="D287" s="2028" t="s">
        <v>249</v>
      </c>
      <c r="E287" s="2469" t="s">
        <v>295</v>
      </c>
      <c r="F287" s="170"/>
      <c r="G287" s="172"/>
      <c r="H287" s="242"/>
      <c r="I287" s="242"/>
      <c r="J287" s="243"/>
      <c r="K287" s="250"/>
      <c r="L287" s="2468">
        <v>96</v>
      </c>
      <c r="M287" s="2006" t="e">
        <f>P287*#REF!+15</f>
        <v>#REF!</v>
      </c>
      <c r="N287" s="2232"/>
      <c r="O287" s="2026"/>
      <c r="P287" s="156">
        <f>W287</f>
        <v>729</v>
      </c>
      <c r="S287" s="244"/>
      <c r="V287" s="157">
        <v>729</v>
      </c>
      <c r="W287" s="157">
        <v>729</v>
      </c>
    </row>
    <row r="288" spans="1:23" s="157" customFormat="1" ht="13.5" customHeight="1">
      <c r="A288" s="2332">
        <v>1</v>
      </c>
      <c r="B288" s="2332">
        <v>1</v>
      </c>
      <c r="C288" s="2231" t="s">
        <v>9430</v>
      </c>
      <c r="D288" s="2583" t="s">
        <v>7752</v>
      </c>
      <c r="E288" s="2467" t="s">
        <v>7750</v>
      </c>
      <c r="F288" s="170" t="s">
        <v>8538</v>
      </c>
      <c r="G288" s="172" t="s">
        <v>7750</v>
      </c>
      <c r="H288" s="242"/>
      <c r="I288" s="242"/>
      <c r="J288" s="243"/>
      <c r="K288" s="250"/>
      <c r="L288" s="2466">
        <v>96</v>
      </c>
      <c r="M288" s="2026" t="e">
        <f>P288*#REF!+15</f>
        <v>#REF!</v>
      </c>
      <c r="N288" s="2228"/>
      <c r="O288" s="2006"/>
      <c r="P288" s="2593">
        <v>925</v>
      </c>
      <c r="Q288" s="157">
        <v>2511</v>
      </c>
      <c r="R288" s="157">
        <v>2787</v>
      </c>
      <c r="U288" s="157">
        <v>881</v>
      </c>
      <c r="V288" s="2005">
        <v>925</v>
      </c>
    </row>
    <row r="289" spans="1:25" s="157" customFormat="1" ht="13.5" hidden="1" customHeight="1">
      <c r="A289" s="2330">
        <v>1</v>
      </c>
      <c r="B289" s="2332">
        <v>1</v>
      </c>
      <c r="C289" s="2229" t="s">
        <v>10477</v>
      </c>
      <c r="D289" s="2028" t="s">
        <v>10555</v>
      </c>
      <c r="E289" s="2469" t="s">
        <v>7754</v>
      </c>
      <c r="F289" s="2370" t="s">
        <v>8535</v>
      </c>
      <c r="G289" s="2054" t="s">
        <v>7744</v>
      </c>
      <c r="H289" s="2053"/>
      <c r="I289" s="2053"/>
      <c r="J289" s="2055"/>
      <c r="K289" s="2474"/>
      <c r="L289" s="2468">
        <v>96</v>
      </c>
      <c r="M289" s="2007" t="e">
        <f>P289*#REF!</f>
        <v>#REF!</v>
      </c>
      <c r="N289" s="2232"/>
      <c r="O289" s="2026"/>
      <c r="P289" s="156">
        <v>1176</v>
      </c>
    </row>
    <row r="290" spans="1:25" s="157" customFormat="1" ht="13.5" hidden="1" customHeight="1">
      <c r="A290" s="2330">
        <v>1</v>
      </c>
      <c r="B290" s="2330">
        <v>0</v>
      </c>
      <c r="C290" s="2231" t="s">
        <v>9430</v>
      </c>
      <c r="D290" s="2032" t="s">
        <v>7753</v>
      </c>
      <c r="E290" s="2467" t="s">
        <v>7754</v>
      </c>
      <c r="F290" s="170" t="s">
        <v>7755</v>
      </c>
      <c r="G290" s="168" t="s">
        <v>7756</v>
      </c>
      <c r="H290" s="246"/>
      <c r="I290" s="246"/>
      <c r="J290" s="247"/>
      <c r="K290" s="251"/>
      <c r="L290" s="2466">
        <v>96</v>
      </c>
      <c r="M290" s="2006" t="e">
        <f>#REF!*[3]коеф!$P$74+10</f>
        <v>#REF!</v>
      </c>
      <c r="N290" s="2228"/>
      <c r="O290" s="2006"/>
      <c r="P290" s="156" t="e">
        <f>#REF!</f>
        <v>#REF!</v>
      </c>
      <c r="Q290" s="157">
        <v>2511</v>
      </c>
      <c r="R290" s="157">
        <v>2787</v>
      </c>
      <c r="U290" s="157">
        <v>1233</v>
      </c>
      <c r="V290" s="2005">
        <v>1295</v>
      </c>
    </row>
    <row r="291" spans="1:25" s="157" customFormat="1" ht="13.5" hidden="1" customHeight="1">
      <c r="A291" s="2333">
        <v>1</v>
      </c>
      <c r="B291" s="2333">
        <v>0</v>
      </c>
      <c r="C291" s="2229" t="s">
        <v>9434</v>
      </c>
      <c r="D291" s="2582" t="s">
        <v>7757</v>
      </c>
      <c r="E291" s="2469" t="s">
        <v>7758</v>
      </c>
      <c r="F291" s="170" t="s">
        <v>6881</v>
      </c>
      <c r="G291" s="172" t="s">
        <v>7759</v>
      </c>
      <c r="H291" s="242"/>
      <c r="I291" s="242"/>
      <c r="J291" s="243"/>
      <c r="K291" s="250"/>
      <c r="L291" s="2468">
        <v>96</v>
      </c>
      <c r="M291" s="2026">
        <f>V291*[3]коеф!$O$7*[3]коеф!$P$83+10</f>
        <v>714.79413999999997</v>
      </c>
      <c r="N291" s="2232"/>
      <c r="O291" s="2026"/>
      <c r="P291" s="156">
        <v>680</v>
      </c>
      <c r="S291" s="244">
        <v>435</v>
      </c>
      <c r="V291" s="157">
        <v>2270</v>
      </c>
    </row>
    <row r="292" spans="1:25" s="157" customFormat="1" ht="13.5" hidden="1" customHeight="1">
      <c r="A292" s="2332">
        <v>1</v>
      </c>
      <c r="B292" s="2332">
        <v>1</v>
      </c>
      <c r="C292" s="2230" t="s">
        <v>285</v>
      </c>
      <c r="D292" s="2030" t="s">
        <v>252</v>
      </c>
      <c r="E292" s="2472" t="s">
        <v>7758</v>
      </c>
      <c r="F292" s="170"/>
      <c r="G292" s="165"/>
      <c r="H292" s="238"/>
      <c r="I292" s="238"/>
      <c r="J292" s="240"/>
      <c r="K292" s="249"/>
      <c r="L292" s="2470">
        <v>96</v>
      </c>
      <c r="M292" s="2006" t="e">
        <f>P292*#REF!+15</f>
        <v>#REF!</v>
      </c>
      <c r="N292" s="156"/>
      <c r="O292" s="2007"/>
      <c r="P292" s="156">
        <f>W292</f>
        <v>650</v>
      </c>
      <c r="V292" s="157">
        <v>650</v>
      </c>
      <c r="W292" s="157">
        <v>650</v>
      </c>
    </row>
    <row r="293" spans="1:25" s="157" customFormat="1" ht="13.5" customHeight="1">
      <c r="A293" s="2332">
        <v>1</v>
      </c>
      <c r="B293" s="2332">
        <v>1</v>
      </c>
      <c r="C293" s="2231" t="s">
        <v>9430</v>
      </c>
      <c r="D293" s="2583" t="s">
        <v>7760</v>
      </c>
      <c r="E293" s="2467" t="s">
        <v>7758</v>
      </c>
      <c r="F293" s="170" t="s">
        <v>6881</v>
      </c>
      <c r="G293" s="172" t="s">
        <v>7759</v>
      </c>
      <c r="H293" s="242"/>
      <c r="I293" s="242"/>
      <c r="J293" s="243"/>
      <c r="K293" s="250"/>
      <c r="L293" s="2466">
        <v>96</v>
      </c>
      <c r="M293" s="2026" t="e">
        <f>P293*#REF!+15</f>
        <v>#REF!</v>
      </c>
      <c r="N293" s="2228"/>
      <c r="O293" s="2006"/>
      <c r="P293" s="2593">
        <v>846</v>
      </c>
      <c r="Q293" s="157">
        <v>2304</v>
      </c>
      <c r="R293" s="157">
        <v>2557</v>
      </c>
      <c r="U293" s="157">
        <v>806</v>
      </c>
      <c r="V293" s="2005">
        <v>846</v>
      </c>
    </row>
    <row r="294" spans="1:25" s="157" customFormat="1" ht="13.5" hidden="1" customHeight="1">
      <c r="A294" s="2330">
        <v>1</v>
      </c>
      <c r="B294" s="2332">
        <v>1</v>
      </c>
      <c r="C294" s="2229" t="s">
        <v>10477</v>
      </c>
      <c r="D294" s="2028" t="s">
        <v>10554</v>
      </c>
      <c r="E294" s="2469" t="s">
        <v>7762</v>
      </c>
      <c r="F294" s="2370" t="s">
        <v>7763</v>
      </c>
      <c r="G294" s="2054" t="s">
        <v>7764</v>
      </c>
      <c r="H294" s="2053"/>
      <c r="I294" s="2053"/>
      <c r="J294" s="2055"/>
      <c r="K294" s="2474"/>
      <c r="L294" s="2468">
        <v>96</v>
      </c>
      <c r="M294" s="2007" t="e">
        <f>P294*#REF!</f>
        <v>#REF!</v>
      </c>
      <c r="N294" s="2232"/>
      <c r="O294" s="2026"/>
      <c r="P294" s="156">
        <v>864</v>
      </c>
    </row>
    <row r="295" spans="1:25" s="157" customFormat="1" ht="13.5" hidden="1" customHeight="1">
      <c r="A295" s="2330">
        <v>1</v>
      </c>
      <c r="B295" s="2330">
        <v>0</v>
      </c>
      <c r="C295" s="2231" t="s">
        <v>9430</v>
      </c>
      <c r="D295" s="2032" t="s">
        <v>7761</v>
      </c>
      <c r="E295" s="2467" t="s">
        <v>7762</v>
      </c>
      <c r="F295" s="175" t="s">
        <v>7763</v>
      </c>
      <c r="G295" s="168" t="s">
        <v>7764</v>
      </c>
      <c r="H295" s="246"/>
      <c r="I295" s="246"/>
      <c r="J295" s="247"/>
      <c r="K295" s="251"/>
      <c r="L295" s="2466">
        <v>96</v>
      </c>
      <c r="M295" s="2006" t="e">
        <f>#REF!*[3]коеф!$P$74+10</f>
        <v>#REF!</v>
      </c>
      <c r="N295" s="2228"/>
      <c r="O295" s="2006"/>
      <c r="P295" s="156" t="e">
        <f>#REF!</f>
        <v>#REF!</v>
      </c>
      <c r="Q295" s="157">
        <v>3821</v>
      </c>
      <c r="R295" s="157">
        <v>4241</v>
      </c>
      <c r="U295" s="157">
        <v>1339</v>
      </c>
      <c r="V295" s="2005">
        <v>1406</v>
      </c>
    </row>
    <row r="296" spans="1:25" s="157" customFormat="1" ht="13.5" hidden="1" customHeight="1">
      <c r="A296" s="620">
        <v>1</v>
      </c>
      <c r="B296" s="234">
        <v>1</v>
      </c>
      <c r="C296" s="2464" t="s">
        <v>10477</v>
      </c>
      <c r="D296" s="2018" t="s">
        <v>10553</v>
      </c>
      <c r="E296" s="2463" t="s">
        <v>7765</v>
      </c>
      <c r="F296" s="2370" t="s">
        <v>7766</v>
      </c>
      <c r="G296" s="2054" t="s">
        <v>7767</v>
      </c>
      <c r="H296" s="2053"/>
      <c r="I296" s="2053"/>
      <c r="J296" s="2055"/>
      <c r="K296" s="2474"/>
      <c r="L296" s="2462">
        <v>48</v>
      </c>
      <c r="M296" s="2007" t="e">
        <f>P296*#REF!</f>
        <v>#REF!</v>
      </c>
      <c r="N296" s="2479"/>
      <c r="O296" s="2009"/>
      <c r="P296" s="156">
        <v>744</v>
      </c>
    </row>
    <row r="297" spans="1:25" s="157" customFormat="1" ht="13.5" hidden="1" customHeight="1">
      <c r="A297" s="242">
        <v>0</v>
      </c>
      <c r="B297" s="242"/>
      <c r="C297" s="171" t="s">
        <v>9434</v>
      </c>
      <c r="D297" s="241" t="s">
        <v>6333</v>
      </c>
      <c r="E297" s="172" t="s">
        <v>6334</v>
      </c>
      <c r="F297" s="184" t="s">
        <v>6885</v>
      </c>
      <c r="G297" s="165" t="s">
        <v>6335</v>
      </c>
      <c r="H297" s="238"/>
      <c r="I297" s="238"/>
      <c r="J297" s="240"/>
      <c r="K297" s="240"/>
      <c r="L297" s="243">
        <v>96</v>
      </c>
      <c r="M297" s="173" t="e">
        <f>#REF!*[3]коеф!$P$83*[3]коеф!$O$7+10</f>
        <v>#REF!</v>
      </c>
      <c r="N297" s="156"/>
      <c r="O297" s="156"/>
      <c r="P297" s="156">
        <v>460</v>
      </c>
      <c r="S297" s="244">
        <v>530</v>
      </c>
      <c r="U297" s="157" t="e">
        <f>#REF!*0.28</f>
        <v>#REF!</v>
      </c>
      <c r="V297" s="157">
        <v>2519</v>
      </c>
    </row>
    <row r="298" spans="1:25" s="157" customFormat="1" ht="13.5" hidden="1">
      <c r="A298" s="2333">
        <v>1</v>
      </c>
      <c r="B298" s="2333">
        <v>1</v>
      </c>
      <c r="C298" s="2229" t="s">
        <v>285</v>
      </c>
      <c r="D298" s="2028" t="s">
        <v>253</v>
      </c>
      <c r="E298" s="2469" t="s">
        <v>6334</v>
      </c>
      <c r="F298" s="203"/>
      <c r="G298" s="172"/>
      <c r="H298" s="242"/>
      <c r="I298" s="242"/>
      <c r="J298" s="243"/>
      <c r="K298" s="250"/>
      <c r="L298" s="2468">
        <v>96</v>
      </c>
      <c r="M298" s="2006" t="e">
        <f>P298*#REF!+15</f>
        <v>#REF!</v>
      </c>
      <c r="N298" s="2232"/>
      <c r="O298" s="2026"/>
      <c r="P298" s="156">
        <f>W298</f>
        <v>700</v>
      </c>
      <c r="S298" s="244"/>
      <c r="V298" s="157">
        <v>700</v>
      </c>
      <c r="W298" s="157">
        <v>700</v>
      </c>
    </row>
    <row r="299" spans="1:25" s="157" customFormat="1" ht="13.5" hidden="1" customHeight="1">
      <c r="A299" s="2330">
        <v>1</v>
      </c>
      <c r="B299" s="2332">
        <v>1</v>
      </c>
      <c r="C299" s="2230" t="s">
        <v>10477</v>
      </c>
      <c r="D299" s="2030" t="s">
        <v>10552</v>
      </c>
      <c r="E299" s="2472" t="s">
        <v>6334</v>
      </c>
      <c r="F299" s="2370" t="s">
        <v>6885</v>
      </c>
      <c r="G299" s="2054" t="s">
        <v>6335</v>
      </c>
      <c r="H299" s="2053"/>
      <c r="I299" s="2053"/>
      <c r="J299" s="2055"/>
      <c r="K299" s="2474"/>
      <c r="L299" s="2470">
        <v>96</v>
      </c>
      <c r="M299" s="2007" t="e">
        <f>P299*#REF!</f>
        <v>#REF!</v>
      </c>
      <c r="N299" s="156"/>
      <c r="O299" s="2007"/>
      <c r="P299" s="156">
        <v>744</v>
      </c>
    </row>
    <row r="300" spans="1:25" s="157" customFormat="1" ht="13.5" customHeight="1">
      <c r="A300" s="2330">
        <v>1</v>
      </c>
      <c r="B300" s="2330">
        <v>1</v>
      </c>
      <c r="C300" s="2231" t="s">
        <v>9430</v>
      </c>
      <c r="D300" s="2583" t="s">
        <v>6336</v>
      </c>
      <c r="E300" s="2467" t="s">
        <v>6334</v>
      </c>
      <c r="F300" s="203" t="s">
        <v>6885</v>
      </c>
      <c r="G300" s="168" t="s">
        <v>6335</v>
      </c>
      <c r="H300" s="246"/>
      <c r="I300" s="246"/>
      <c r="J300" s="247"/>
      <c r="K300" s="251"/>
      <c r="L300" s="2466">
        <v>96</v>
      </c>
      <c r="M300" s="2026" t="e">
        <f>P300*#REF!+15</f>
        <v>#REF!</v>
      </c>
      <c r="N300" s="2228"/>
      <c r="O300" s="2006"/>
      <c r="P300" s="2593">
        <v>925</v>
      </c>
      <c r="Q300" s="157">
        <v>2511</v>
      </c>
      <c r="R300" s="157">
        <v>2787</v>
      </c>
      <c r="U300" s="157">
        <v>881</v>
      </c>
      <c r="V300" s="2005">
        <v>925</v>
      </c>
    </row>
    <row r="301" spans="1:25" s="157" customFormat="1" ht="13.5" hidden="1" customHeight="1">
      <c r="A301" s="234"/>
      <c r="B301" s="234"/>
      <c r="C301" s="154"/>
      <c r="D301" s="235"/>
      <c r="E301" s="687"/>
      <c r="F301" s="155"/>
      <c r="G301" s="155"/>
      <c r="H301" s="234"/>
      <c r="I301" s="234"/>
      <c r="J301" s="205"/>
      <c r="K301" s="205"/>
      <c r="L301" s="1573"/>
      <c r="M301" s="156"/>
      <c r="N301" s="156"/>
      <c r="O301" s="156"/>
      <c r="P301" s="156"/>
    </row>
    <row r="302" spans="1:25" s="157" customFormat="1" ht="13.5" hidden="1" customHeight="1">
      <c r="A302" s="234"/>
      <c r="B302" s="234"/>
      <c r="C302" s="154"/>
      <c r="D302" s="235"/>
      <c r="E302" s="687"/>
      <c r="F302" s="155"/>
      <c r="G302" s="155"/>
      <c r="H302" s="234"/>
      <c r="I302" s="234"/>
      <c r="J302" s="205"/>
      <c r="K302" s="205"/>
      <c r="L302" s="1573"/>
      <c r="M302" s="156"/>
      <c r="N302" s="156"/>
      <c r="O302" s="156"/>
      <c r="P302" s="156"/>
    </row>
    <row r="303" spans="1:25" ht="23.25" hidden="1" customHeight="1">
      <c r="A303" s="89" t="s">
        <v>8692</v>
      </c>
      <c r="B303" s="89"/>
      <c r="C303" s="2668" t="s">
        <v>5587</v>
      </c>
      <c r="D303" s="2669"/>
      <c r="E303" s="2669"/>
      <c r="F303" s="2669"/>
      <c r="G303" s="2669"/>
      <c r="H303" s="2669"/>
      <c r="I303" s="2669"/>
      <c r="J303" s="2669"/>
      <c r="K303" s="2669"/>
      <c r="L303" s="2669"/>
      <c r="M303" s="2669"/>
      <c r="N303" s="2554"/>
      <c r="O303" s="2554"/>
      <c r="P303" s="156"/>
      <c r="S303" s="219"/>
      <c r="T303" s="157"/>
      <c r="V303" s="157"/>
      <c r="X303" s="69"/>
      <c r="Y303" s="69"/>
    </row>
    <row r="304" spans="1:25" ht="23.25" hidden="1" customHeight="1">
      <c r="A304" s="89" t="s">
        <v>8690</v>
      </c>
      <c r="B304" s="89"/>
      <c r="C304" s="2555" t="s">
        <v>5588</v>
      </c>
      <c r="D304" s="2554"/>
      <c r="E304" s="2554"/>
      <c r="F304" s="2554"/>
      <c r="G304" s="2554"/>
      <c r="H304" s="2554"/>
      <c r="I304" s="2554"/>
      <c r="J304" s="2554"/>
      <c r="K304" s="2554"/>
      <c r="L304" s="2554"/>
      <c r="M304" s="2554"/>
      <c r="N304" s="2554"/>
      <c r="O304" s="2554"/>
      <c r="P304" s="156"/>
      <c r="S304" s="219"/>
      <c r="T304" s="157"/>
      <c r="V304" s="157">
        <v>2464</v>
      </c>
      <c r="X304" s="69"/>
      <c r="Y304" s="69"/>
    </row>
    <row r="305" spans="1:25" ht="23.25" hidden="1" customHeight="1">
      <c r="A305" s="89" t="s">
        <v>8690</v>
      </c>
      <c r="B305" s="89"/>
      <c r="C305" s="2555" t="s">
        <v>5589</v>
      </c>
      <c r="D305" s="2554"/>
      <c r="E305" s="2554"/>
      <c r="F305" s="2554"/>
      <c r="G305" s="2554"/>
      <c r="H305" s="2554"/>
      <c r="I305" s="2554"/>
      <c r="J305" s="2554"/>
      <c r="K305" s="2554"/>
      <c r="L305" s="2554"/>
      <c r="M305" s="2554"/>
      <c r="N305" s="2554"/>
      <c r="O305" s="2554"/>
      <c r="P305" s="156"/>
      <c r="S305" s="219"/>
      <c r="T305" s="157"/>
      <c r="V305" s="157">
        <v>2068</v>
      </c>
    </row>
    <row r="306" spans="1:25" s="157" customFormat="1" ht="13.5" hidden="1" customHeight="1">
      <c r="A306" s="248">
        <v>1</v>
      </c>
      <c r="B306" s="234">
        <v>0</v>
      </c>
      <c r="C306" s="2229" t="s">
        <v>9430</v>
      </c>
      <c r="D306" s="2028" t="s">
        <v>6337</v>
      </c>
      <c r="E306" s="2469" t="s">
        <v>6338</v>
      </c>
      <c r="F306" s="203" t="s">
        <v>6339</v>
      </c>
      <c r="G306" s="184" t="s">
        <v>6340</v>
      </c>
      <c r="H306" s="206"/>
      <c r="I306" s="206"/>
      <c r="J306" s="252"/>
      <c r="K306" s="2019"/>
      <c r="L306" s="2468">
        <v>96</v>
      </c>
      <c r="M306" s="2026" t="e">
        <f>#REF!*[3]коеф!$P$74+10</f>
        <v>#REF!</v>
      </c>
      <c r="N306" s="2232"/>
      <c r="O306" s="2026"/>
      <c r="P306" s="156" t="e">
        <f>#REF!</f>
        <v>#REF!</v>
      </c>
      <c r="Q306" s="157">
        <v>2345</v>
      </c>
      <c r="R306" s="157">
        <v>2603</v>
      </c>
      <c r="U306" s="157">
        <v>824</v>
      </c>
      <c r="V306" s="2005">
        <v>865</v>
      </c>
    </row>
    <row r="307" spans="1:25" s="157" customFormat="1" ht="13.5" hidden="1">
      <c r="A307" s="2333">
        <v>1</v>
      </c>
      <c r="B307" s="2332">
        <v>1</v>
      </c>
      <c r="C307" s="2230" t="s">
        <v>285</v>
      </c>
      <c r="D307" s="2030" t="s">
        <v>278</v>
      </c>
      <c r="E307" s="2472" t="s">
        <v>311</v>
      </c>
      <c r="F307" s="203"/>
      <c r="G307" s="184"/>
      <c r="H307" s="206"/>
      <c r="I307" s="206"/>
      <c r="J307" s="252"/>
      <c r="K307" s="2019"/>
      <c r="L307" s="2470">
        <v>96</v>
      </c>
      <c r="M307" s="2006" t="e">
        <f>P307*#REF!+15</f>
        <v>#REF!</v>
      </c>
      <c r="N307" s="156"/>
      <c r="O307" s="2007"/>
      <c r="P307" s="156">
        <f>W307</f>
        <v>1050</v>
      </c>
      <c r="V307" s="157">
        <v>1050</v>
      </c>
      <c r="W307" s="157">
        <v>1050</v>
      </c>
    </row>
    <row r="308" spans="1:25" ht="13.5" hidden="1" customHeight="1">
      <c r="A308" s="2330">
        <v>1</v>
      </c>
      <c r="B308" s="2332">
        <v>0</v>
      </c>
      <c r="C308" s="2492" t="s">
        <v>9430</v>
      </c>
      <c r="D308" s="2491" t="s">
        <v>6341</v>
      </c>
      <c r="E308" s="2472" t="s">
        <v>6342</v>
      </c>
      <c r="F308" s="2072" t="s">
        <v>6343</v>
      </c>
      <c r="G308" s="258" t="s">
        <v>6342</v>
      </c>
      <c r="H308" s="259"/>
      <c r="I308" s="259"/>
      <c r="J308" s="260"/>
      <c r="K308" s="2033"/>
      <c r="L308" s="2470">
        <v>96</v>
      </c>
      <c r="M308" s="2007" t="e">
        <f>#REF!*[3]коеф!$P$74+10</f>
        <v>#REF!</v>
      </c>
      <c r="N308" s="156"/>
      <c r="O308" s="2007"/>
      <c r="P308" s="156" t="e">
        <f>#REF!</f>
        <v>#REF!</v>
      </c>
      <c r="Q308" s="261">
        <v>3242</v>
      </c>
      <c r="R308" s="220">
        <v>3598</v>
      </c>
      <c r="S308" s="262"/>
      <c r="T308" s="157"/>
      <c r="U308" s="157">
        <v>1136</v>
      </c>
      <c r="V308" s="2005">
        <v>1193</v>
      </c>
      <c r="W308" s="262"/>
      <c r="X308" s="262"/>
      <c r="Y308" s="262"/>
    </row>
    <row r="309" spans="1:25" ht="13.5" customHeight="1">
      <c r="A309" s="2465">
        <v>1</v>
      </c>
      <c r="B309" s="2330">
        <v>1</v>
      </c>
      <c r="C309" s="2231" t="s">
        <v>9430</v>
      </c>
      <c r="D309" s="2583" t="s">
        <v>6344</v>
      </c>
      <c r="E309" s="2467" t="s">
        <v>6345</v>
      </c>
      <c r="F309" s="203" t="s">
        <v>6346</v>
      </c>
      <c r="G309" s="184" t="s">
        <v>6347</v>
      </c>
      <c r="H309" s="206"/>
      <c r="I309" s="206"/>
      <c r="J309" s="252"/>
      <c r="K309" s="2019"/>
      <c r="L309" s="2466">
        <v>96</v>
      </c>
      <c r="M309" s="2026" t="e">
        <f>P309*#REF!+15</f>
        <v>#REF!</v>
      </c>
      <c r="N309" s="2228"/>
      <c r="O309" s="2006"/>
      <c r="P309" s="2593">
        <v>1057</v>
      </c>
      <c r="Q309" s="157">
        <v>2621</v>
      </c>
      <c r="R309" s="157">
        <v>2909</v>
      </c>
      <c r="S309" s="157"/>
      <c r="T309" s="157"/>
      <c r="U309" s="157">
        <v>921</v>
      </c>
      <c r="V309" s="2005">
        <v>961</v>
      </c>
      <c r="W309" s="157"/>
      <c r="X309" s="157"/>
      <c r="Y309" s="157"/>
    </row>
    <row r="310" spans="1:25" ht="13.5" hidden="1" customHeight="1">
      <c r="A310" s="2052">
        <v>1</v>
      </c>
      <c r="B310" s="234">
        <v>0</v>
      </c>
      <c r="C310" s="2229" t="s">
        <v>9430</v>
      </c>
      <c r="D310" s="2028" t="s">
        <v>6348</v>
      </c>
      <c r="E310" s="2469" t="s">
        <v>6349</v>
      </c>
      <c r="F310" s="170" t="s">
        <v>6350</v>
      </c>
      <c r="G310" s="165" t="s">
        <v>6351</v>
      </c>
      <c r="H310" s="238"/>
      <c r="I310" s="238"/>
      <c r="J310" s="240"/>
      <c r="K310" s="249"/>
      <c r="L310" s="2468">
        <v>96</v>
      </c>
      <c r="M310" s="2026" t="e">
        <f>#REF!*[3]коеф!$P$74+10</f>
        <v>#REF!</v>
      </c>
      <c r="N310" s="2232"/>
      <c r="O310" s="2026"/>
      <c r="P310" s="156" t="e">
        <f>#REF!</f>
        <v>#REF!</v>
      </c>
      <c r="Q310" s="157">
        <v>3255</v>
      </c>
      <c r="R310" s="157">
        <v>3613</v>
      </c>
      <c r="S310" s="157"/>
      <c r="T310" s="157"/>
      <c r="U310" s="157">
        <v>1131</v>
      </c>
      <c r="V310" s="2005">
        <v>1192</v>
      </c>
      <c r="W310" s="157"/>
      <c r="X310" s="157"/>
      <c r="Y310" s="157"/>
    </row>
    <row r="311" spans="1:25" ht="13.5" hidden="1" customHeight="1">
      <c r="A311" s="2017">
        <v>1</v>
      </c>
      <c r="B311" s="234">
        <v>0</v>
      </c>
      <c r="C311" s="2230" t="s">
        <v>9430</v>
      </c>
      <c r="D311" s="2030" t="s">
        <v>6352</v>
      </c>
      <c r="E311" s="2472" t="s">
        <v>6353</v>
      </c>
      <c r="F311" s="175" t="s">
        <v>6354</v>
      </c>
      <c r="G311" s="172" t="s">
        <v>6355</v>
      </c>
      <c r="H311" s="242"/>
      <c r="I311" s="242"/>
      <c r="J311" s="243"/>
      <c r="K311" s="250"/>
      <c r="L311" s="2470">
        <v>96</v>
      </c>
      <c r="M311" s="2007" t="e">
        <f>#REF!*[3]коеф!$P$74+10</f>
        <v>#REF!</v>
      </c>
      <c r="N311" s="156"/>
      <c r="O311" s="2007"/>
      <c r="P311" s="156" t="e">
        <f>#REF!</f>
        <v>#REF!</v>
      </c>
      <c r="Q311" s="157">
        <v>3255</v>
      </c>
      <c r="R311" s="157">
        <v>3613</v>
      </c>
      <c r="S311" s="157"/>
      <c r="T311" s="157"/>
      <c r="U311" s="157">
        <v>1134</v>
      </c>
      <c r="V311" s="2005">
        <v>1192</v>
      </c>
      <c r="W311" s="157"/>
      <c r="X311" s="157"/>
      <c r="Y311" s="157"/>
    </row>
    <row r="312" spans="1:25" ht="13.5" hidden="1" customHeight="1">
      <c r="A312" s="248">
        <v>1</v>
      </c>
      <c r="B312" s="234">
        <v>0</v>
      </c>
      <c r="C312" s="2231" t="s">
        <v>9430</v>
      </c>
      <c r="D312" s="2032" t="s">
        <v>6356</v>
      </c>
      <c r="E312" s="2467" t="s">
        <v>6357</v>
      </c>
      <c r="F312" s="176" t="s">
        <v>6358</v>
      </c>
      <c r="G312" s="168" t="s">
        <v>6359</v>
      </c>
      <c r="H312" s="246"/>
      <c r="I312" s="246"/>
      <c r="J312" s="247"/>
      <c r="K312" s="251"/>
      <c r="L312" s="2466">
        <v>96</v>
      </c>
      <c r="M312" s="2006" t="e">
        <f>#REF!*[3]коеф!$P$74+10</f>
        <v>#REF!</v>
      </c>
      <c r="N312" s="2228"/>
      <c r="O312" s="2006"/>
      <c r="P312" s="156" t="e">
        <f>#REF!</f>
        <v>#REF!</v>
      </c>
      <c r="Q312" s="157">
        <v>3255</v>
      </c>
      <c r="R312" s="157">
        <v>3613</v>
      </c>
      <c r="S312" s="157"/>
      <c r="T312" s="157"/>
      <c r="U312" s="157">
        <v>1134</v>
      </c>
      <c r="V312" s="2005">
        <v>1192</v>
      </c>
      <c r="W312" s="157"/>
      <c r="X312" s="157"/>
      <c r="Y312" s="157"/>
    </row>
    <row r="313" spans="1:25" ht="13.5" hidden="1">
      <c r="A313" s="2333">
        <v>1</v>
      </c>
      <c r="B313" s="2333">
        <v>1</v>
      </c>
      <c r="C313" s="2229" t="s">
        <v>285</v>
      </c>
      <c r="D313" s="2028" t="s">
        <v>272</v>
      </c>
      <c r="E313" s="2469" t="s">
        <v>296</v>
      </c>
      <c r="F313" s="175"/>
      <c r="G313" s="172"/>
      <c r="H313" s="242"/>
      <c r="I313" s="242"/>
      <c r="J313" s="243"/>
      <c r="K313" s="250"/>
      <c r="L313" s="2468">
        <v>96</v>
      </c>
      <c r="M313" s="2006" t="e">
        <f>P313*#REF!+15</f>
        <v>#REF!</v>
      </c>
      <c r="N313" s="2232"/>
      <c r="O313" s="2026"/>
      <c r="P313" s="156">
        <f>W313</f>
        <v>893</v>
      </c>
      <c r="Q313" s="157"/>
      <c r="R313" s="157"/>
      <c r="S313" s="157"/>
      <c r="T313" s="157"/>
      <c r="U313" s="157"/>
      <c r="V313" s="157">
        <v>893</v>
      </c>
      <c r="W313" s="157">
        <v>893</v>
      </c>
      <c r="X313" s="157"/>
      <c r="Y313" s="157"/>
    </row>
    <row r="314" spans="1:25" ht="13.5" hidden="1">
      <c r="A314" s="2332">
        <v>1</v>
      </c>
      <c r="B314" s="2332">
        <v>1</v>
      </c>
      <c r="C314" s="2230" t="s">
        <v>285</v>
      </c>
      <c r="D314" s="2030" t="s">
        <v>271</v>
      </c>
      <c r="E314" s="2472" t="s">
        <v>299</v>
      </c>
      <c r="F314" s="175"/>
      <c r="G314" s="172"/>
      <c r="H314" s="242"/>
      <c r="I314" s="242"/>
      <c r="J314" s="243"/>
      <c r="K314" s="250"/>
      <c r="L314" s="2470">
        <v>96</v>
      </c>
      <c r="M314" s="2006" t="e">
        <f>P314*#REF!+15</f>
        <v>#REF!</v>
      </c>
      <c r="N314" s="156"/>
      <c r="O314" s="2007"/>
      <c r="P314" s="156">
        <f>W314</f>
        <v>897</v>
      </c>
      <c r="Q314" s="157"/>
      <c r="R314" s="157"/>
      <c r="S314" s="157"/>
      <c r="T314" s="157"/>
      <c r="U314" s="157"/>
      <c r="V314" s="157">
        <v>897</v>
      </c>
      <c r="W314" s="157">
        <v>897</v>
      </c>
      <c r="X314" s="157"/>
      <c r="Y314" s="157"/>
    </row>
    <row r="315" spans="1:25" ht="13.5" hidden="1">
      <c r="A315" s="2332">
        <v>1</v>
      </c>
      <c r="B315" s="2332">
        <v>1</v>
      </c>
      <c r="C315" s="2230" t="s">
        <v>285</v>
      </c>
      <c r="D315" s="2030" t="s">
        <v>273</v>
      </c>
      <c r="E315" s="2472" t="s">
        <v>297</v>
      </c>
      <c r="F315" s="175"/>
      <c r="G315" s="172"/>
      <c r="H315" s="242"/>
      <c r="I315" s="242"/>
      <c r="J315" s="243"/>
      <c r="K315" s="250"/>
      <c r="L315" s="2470">
        <v>96</v>
      </c>
      <c r="M315" s="2006" t="e">
        <f>P315*#REF!+15</f>
        <v>#REF!</v>
      </c>
      <c r="N315" s="156"/>
      <c r="O315" s="2007"/>
      <c r="P315" s="156">
        <f>W315</f>
        <v>915</v>
      </c>
      <c r="Q315" s="157"/>
      <c r="R315" s="157"/>
      <c r="S315" s="157"/>
      <c r="T315" s="157"/>
      <c r="U315" s="157"/>
      <c r="V315" s="157">
        <v>915</v>
      </c>
      <c r="W315" s="157">
        <v>915</v>
      </c>
      <c r="X315" s="157"/>
      <c r="Y315" s="157"/>
    </row>
    <row r="316" spans="1:25" ht="13.5" hidden="1">
      <c r="A316" s="2332">
        <v>1</v>
      </c>
      <c r="B316" s="2332">
        <v>1</v>
      </c>
      <c r="C316" s="2230" t="s">
        <v>285</v>
      </c>
      <c r="D316" s="2030" t="s">
        <v>274</v>
      </c>
      <c r="E316" s="2472" t="s">
        <v>298</v>
      </c>
      <c r="F316" s="175"/>
      <c r="G316" s="172"/>
      <c r="H316" s="242"/>
      <c r="I316" s="242"/>
      <c r="J316" s="243"/>
      <c r="K316" s="250"/>
      <c r="L316" s="2470">
        <v>96</v>
      </c>
      <c r="M316" s="2006" t="e">
        <f>P316*#REF!+15</f>
        <v>#REF!</v>
      </c>
      <c r="N316" s="156"/>
      <c r="O316" s="2007"/>
      <c r="P316" s="156">
        <f>W316</f>
        <v>915</v>
      </c>
      <c r="Q316" s="157"/>
      <c r="R316" s="157"/>
      <c r="S316" s="157"/>
      <c r="T316" s="157"/>
      <c r="U316" s="157"/>
      <c r="V316" s="157">
        <v>915</v>
      </c>
      <c r="W316" s="157">
        <v>915</v>
      </c>
      <c r="X316" s="157"/>
      <c r="Y316" s="157"/>
    </row>
    <row r="317" spans="1:25" ht="13.5" hidden="1" customHeight="1">
      <c r="A317" s="2332">
        <v>1</v>
      </c>
      <c r="B317" s="2332">
        <v>0</v>
      </c>
      <c r="C317" s="2230" t="s">
        <v>9430</v>
      </c>
      <c r="D317" s="2030" t="s">
        <v>6368</v>
      </c>
      <c r="E317" s="2472" t="s">
        <v>315</v>
      </c>
      <c r="F317" s="175" t="s">
        <v>6369</v>
      </c>
      <c r="G317" s="172" t="s">
        <v>6370</v>
      </c>
      <c r="H317" s="242"/>
      <c r="I317" s="242"/>
      <c r="J317" s="243"/>
      <c r="K317" s="250"/>
      <c r="L317" s="2470">
        <v>96</v>
      </c>
      <c r="M317" s="2007" t="e">
        <f>#REF!*[3]коеф!$P$74+10</f>
        <v>#REF!</v>
      </c>
      <c r="N317" s="156"/>
      <c r="O317" s="2007"/>
      <c r="P317" s="156" t="e">
        <f>#REF!</f>
        <v>#REF!</v>
      </c>
      <c r="Q317" s="157">
        <v>2883</v>
      </c>
      <c r="R317" s="157">
        <v>3200</v>
      </c>
      <c r="S317" s="157"/>
      <c r="T317" s="157"/>
      <c r="U317" s="157">
        <v>1009</v>
      </c>
      <c r="V317" s="2005">
        <v>1041</v>
      </c>
      <c r="W317" s="157"/>
      <c r="X317" s="157"/>
      <c r="Y317" s="157"/>
    </row>
    <row r="318" spans="1:25" ht="13.5" hidden="1">
      <c r="A318" s="2490">
        <v>1</v>
      </c>
      <c r="B318" s="2507">
        <v>1</v>
      </c>
      <c r="C318" s="2231" t="s">
        <v>285</v>
      </c>
      <c r="D318" s="2032" t="s">
        <v>275</v>
      </c>
      <c r="E318" s="2467" t="s">
        <v>300</v>
      </c>
      <c r="F318" s="176"/>
      <c r="G318" s="168"/>
      <c r="H318" s="246"/>
      <c r="I318" s="246"/>
      <c r="J318" s="247"/>
      <c r="K318" s="251"/>
      <c r="L318" s="2466" t="s">
        <v>276</v>
      </c>
      <c r="M318" s="2006" t="e">
        <f>P318*#REF!+15</f>
        <v>#REF!</v>
      </c>
      <c r="N318" s="2228"/>
      <c r="O318" s="2006"/>
      <c r="P318" s="156">
        <f>W318</f>
        <v>90</v>
      </c>
      <c r="Q318" s="157"/>
      <c r="R318" s="157"/>
      <c r="S318" s="157"/>
      <c r="T318" s="157"/>
      <c r="U318" s="157"/>
      <c r="V318" s="157">
        <v>90</v>
      </c>
      <c r="W318" s="157">
        <v>90</v>
      </c>
      <c r="X318" s="157"/>
      <c r="Y318" s="157"/>
    </row>
    <row r="319" spans="1:25" ht="13.5" hidden="1">
      <c r="A319" s="2333">
        <v>1</v>
      </c>
      <c r="B319" s="2333">
        <v>1</v>
      </c>
      <c r="C319" s="2229" t="s">
        <v>285</v>
      </c>
      <c r="D319" s="2028" t="s">
        <v>277</v>
      </c>
      <c r="E319" s="2469" t="s">
        <v>6361</v>
      </c>
      <c r="F319" s="175"/>
      <c r="G319" s="172"/>
      <c r="H319" s="242"/>
      <c r="I319" s="242"/>
      <c r="J319" s="243"/>
      <c r="K319" s="250"/>
      <c r="L319" s="2468">
        <v>96</v>
      </c>
      <c r="M319" s="2006" t="e">
        <f>P319*#REF!+15</f>
        <v>#REF!</v>
      </c>
      <c r="N319" s="2232"/>
      <c r="O319" s="2026"/>
      <c r="P319" s="156">
        <f>W319</f>
        <v>859</v>
      </c>
      <c r="Q319" s="157"/>
      <c r="R319" s="157"/>
      <c r="S319" s="157"/>
      <c r="T319" s="157"/>
      <c r="U319" s="157"/>
      <c r="V319" s="157">
        <v>859</v>
      </c>
      <c r="W319" s="157">
        <v>859</v>
      </c>
      <c r="X319" s="157"/>
      <c r="Y319" s="157"/>
    </row>
    <row r="320" spans="1:25" ht="13.5" hidden="1" customHeight="1">
      <c r="A320" s="2332">
        <v>1</v>
      </c>
      <c r="B320" s="2332">
        <v>0</v>
      </c>
      <c r="C320" s="2230" t="s">
        <v>9430</v>
      </c>
      <c r="D320" s="2030" t="s">
        <v>6360</v>
      </c>
      <c r="E320" s="2472" t="s">
        <v>6361</v>
      </c>
      <c r="F320" s="170" t="s">
        <v>6362</v>
      </c>
      <c r="G320" s="165" t="s">
        <v>6363</v>
      </c>
      <c r="H320" s="238"/>
      <c r="I320" s="238"/>
      <c r="J320" s="240"/>
      <c r="K320" s="249"/>
      <c r="L320" s="2470">
        <v>96</v>
      </c>
      <c r="M320" s="2007" t="e">
        <f>#REF!*[3]коеф!$P$74+10</f>
        <v>#REF!</v>
      </c>
      <c r="N320" s="156"/>
      <c r="O320" s="2007"/>
      <c r="P320" s="156" t="e">
        <f>#REF!</f>
        <v>#REF!</v>
      </c>
      <c r="Q320" s="157">
        <v>2676</v>
      </c>
      <c r="R320" s="157">
        <v>2970</v>
      </c>
      <c r="S320" s="157"/>
      <c r="T320" s="157"/>
      <c r="U320" s="157">
        <v>938</v>
      </c>
      <c r="V320" s="2005">
        <v>985</v>
      </c>
      <c r="W320" s="157"/>
      <c r="X320" s="157"/>
      <c r="Y320" s="157"/>
    </row>
    <row r="321" spans="1:25" ht="13.5" hidden="1" customHeight="1">
      <c r="A321" s="2330">
        <v>1</v>
      </c>
      <c r="B321" s="2330">
        <v>0</v>
      </c>
      <c r="C321" s="2231" t="s">
        <v>9430</v>
      </c>
      <c r="D321" s="2032" t="s">
        <v>6364</v>
      </c>
      <c r="E321" s="2467" t="s">
        <v>6365</v>
      </c>
      <c r="F321" s="176" t="s">
        <v>6366</v>
      </c>
      <c r="G321" s="168" t="s">
        <v>6367</v>
      </c>
      <c r="H321" s="246"/>
      <c r="I321" s="246"/>
      <c r="J321" s="247"/>
      <c r="K321" s="251"/>
      <c r="L321" s="2466">
        <v>96</v>
      </c>
      <c r="M321" s="2006" t="e">
        <f>#REF!*[3]коеф!$P$74+10</f>
        <v>#REF!</v>
      </c>
      <c r="N321" s="2228"/>
      <c r="O321" s="2006"/>
      <c r="P321" s="156" t="e">
        <f>#REF!</f>
        <v>#REF!</v>
      </c>
      <c r="Q321" s="157">
        <v>2773</v>
      </c>
      <c r="R321" s="157">
        <v>3078</v>
      </c>
      <c r="S321" s="157"/>
      <c r="T321" s="157"/>
      <c r="U321" s="157">
        <v>973</v>
      </c>
      <c r="V321" s="2005">
        <v>1023</v>
      </c>
      <c r="W321" s="157"/>
      <c r="X321" s="157"/>
      <c r="Y321" s="157"/>
    </row>
    <row r="322" spans="1:25" ht="13.5" hidden="1" customHeight="1">
      <c r="A322" s="248">
        <v>1</v>
      </c>
      <c r="B322" s="234">
        <v>1</v>
      </c>
      <c r="C322" s="2229" t="s">
        <v>10477</v>
      </c>
      <c r="D322" s="2028" t="s">
        <v>10551</v>
      </c>
      <c r="E322" s="2469" t="s">
        <v>6372</v>
      </c>
      <c r="F322" s="2370" t="s">
        <v>6373</v>
      </c>
      <c r="G322" s="2054" t="s">
        <v>6374</v>
      </c>
      <c r="H322" s="2053"/>
      <c r="I322" s="2053"/>
      <c r="J322" s="2055"/>
      <c r="K322" s="2474"/>
      <c r="L322" s="2468">
        <v>96</v>
      </c>
      <c r="M322" s="2007" t="e">
        <f>P322*#REF!</f>
        <v>#REF!</v>
      </c>
      <c r="N322" s="2232"/>
      <c r="O322" s="2026"/>
      <c r="P322" s="156">
        <v>912</v>
      </c>
      <c r="Q322" s="157"/>
      <c r="R322" s="69"/>
      <c r="S322" s="69"/>
      <c r="T322" s="69"/>
      <c r="U322" s="69"/>
      <c r="V322" s="69"/>
      <c r="W322" s="69"/>
      <c r="X322" s="69"/>
      <c r="Y322" s="69"/>
    </row>
    <row r="323" spans="1:25" ht="13.5" hidden="1" customHeight="1">
      <c r="A323" s="248">
        <v>1</v>
      </c>
      <c r="B323" s="234">
        <v>0</v>
      </c>
      <c r="C323" s="2230" t="s">
        <v>9430</v>
      </c>
      <c r="D323" s="2030" t="s">
        <v>6371</v>
      </c>
      <c r="E323" s="2472" t="s">
        <v>6372</v>
      </c>
      <c r="F323" s="170" t="s">
        <v>6373</v>
      </c>
      <c r="G323" s="165" t="s">
        <v>6374</v>
      </c>
      <c r="H323" s="238"/>
      <c r="I323" s="238"/>
      <c r="J323" s="240"/>
      <c r="K323" s="249"/>
      <c r="L323" s="2470">
        <v>96</v>
      </c>
      <c r="M323" s="2007" t="e">
        <f>#REF!*[3]коеф!$P$74+10</f>
        <v>#REF!</v>
      </c>
      <c r="N323" s="156"/>
      <c r="O323" s="2007"/>
      <c r="P323" s="156" t="e">
        <f>#REF!</f>
        <v>#REF!</v>
      </c>
      <c r="Q323" s="157">
        <v>2731</v>
      </c>
      <c r="R323" s="157">
        <v>3032</v>
      </c>
      <c r="S323" s="157"/>
      <c r="T323" s="157"/>
      <c r="U323" s="157">
        <v>956</v>
      </c>
      <c r="V323" s="2005">
        <v>1005</v>
      </c>
      <c r="W323" s="157"/>
      <c r="X323" s="157"/>
      <c r="Y323" s="157"/>
    </row>
    <row r="324" spans="1:25" ht="13.5" hidden="1" customHeight="1">
      <c r="A324" s="2333">
        <v>1</v>
      </c>
      <c r="B324" s="2332">
        <v>0</v>
      </c>
      <c r="C324" s="2230" t="s">
        <v>9430</v>
      </c>
      <c r="D324" s="2030" t="s">
        <v>6375</v>
      </c>
      <c r="E324" s="2472" t="s">
        <v>4475</v>
      </c>
      <c r="F324" s="175" t="s">
        <v>4476</v>
      </c>
      <c r="G324" s="172" t="s">
        <v>4477</v>
      </c>
      <c r="H324" s="242"/>
      <c r="I324" s="242"/>
      <c r="J324" s="243"/>
      <c r="K324" s="250"/>
      <c r="L324" s="2470">
        <v>96</v>
      </c>
      <c r="M324" s="2007" t="e">
        <f>#REF!*[3]коеф!$P$74+10</f>
        <v>#REF!</v>
      </c>
      <c r="N324" s="156"/>
      <c r="O324" s="2007"/>
      <c r="P324" s="156" t="e">
        <f>#REF!</f>
        <v>#REF!</v>
      </c>
      <c r="Q324" s="157">
        <v>2731</v>
      </c>
      <c r="R324" s="157">
        <v>3032</v>
      </c>
      <c r="S324" s="157"/>
      <c r="T324" s="157"/>
      <c r="U324" s="157">
        <v>956</v>
      </c>
      <c r="V324" s="2005">
        <v>1005</v>
      </c>
      <c r="W324" s="157"/>
      <c r="X324" s="157"/>
      <c r="Y324" s="157"/>
    </row>
    <row r="325" spans="1:25" ht="13.5" hidden="1" customHeight="1">
      <c r="A325" s="2333">
        <v>1</v>
      </c>
      <c r="B325" s="2332">
        <v>1</v>
      </c>
      <c r="C325" s="2230" t="s">
        <v>10477</v>
      </c>
      <c r="D325" s="2030" t="s">
        <v>10550</v>
      </c>
      <c r="E325" s="2472" t="s">
        <v>4475</v>
      </c>
      <c r="F325" s="2370" t="s">
        <v>4476</v>
      </c>
      <c r="G325" s="2054" t="s">
        <v>4477</v>
      </c>
      <c r="H325" s="2053"/>
      <c r="I325" s="2053"/>
      <c r="J325" s="2055"/>
      <c r="K325" s="2474"/>
      <c r="L325" s="2470">
        <v>96</v>
      </c>
      <c r="M325" s="2007" t="e">
        <f>P325*#REF!</f>
        <v>#REF!</v>
      </c>
      <c r="N325" s="156"/>
      <c r="O325" s="2007"/>
      <c r="P325" s="156">
        <v>960</v>
      </c>
      <c r="Q325" s="157"/>
      <c r="R325" s="69"/>
      <c r="S325" s="69"/>
      <c r="T325" s="69"/>
      <c r="U325" s="69"/>
      <c r="V325" s="69"/>
      <c r="W325" s="69"/>
      <c r="X325" s="69"/>
      <c r="Y325" s="69"/>
    </row>
    <row r="326" spans="1:25" ht="13.5" hidden="1">
      <c r="A326" s="2330">
        <v>1</v>
      </c>
      <c r="B326" s="2332">
        <v>1</v>
      </c>
      <c r="C326" s="2230" t="s">
        <v>285</v>
      </c>
      <c r="D326" s="2030" t="s">
        <v>260</v>
      </c>
      <c r="E326" s="2472" t="s">
        <v>4475</v>
      </c>
      <c r="F326" s="175"/>
      <c r="G326" s="172"/>
      <c r="H326" s="242"/>
      <c r="I326" s="242"/>
      <c r="J326" s="243"/>
      <c r="K326" s="250"/>
      <c r="L326" s="2470">
        <v>96</v>
      </c>
      <c r="M326" s="2006" t="e">
        <f>P326*#REF!+15</f>
        <v>#REF!</v>
      </c>
      <c r="N326" s="156"/>
      <c r="O326" s="2007"/>
      <c r="P326" s="156">
        <f>W326</f>
        <v>840</v>
      </c>
      <c r="Q326" s="157"/>
      <c r="R326" s="157"/>
      <c r="S326" s="157"/>
      <c r="T326" s="157"/>
      <c r="U326" s="157"/>
      <c r="V326" s="157">
        <v>840</v>
      </c>
      <c r="W326" s="157">
        <v>840</v>
      </c>
      <c r="X326" s="157"/>
      <c r="Y326" s="157"/>
    </row>
    <row r="327" spans="1:25" ht="13.5" hidden="1">
      <c r="A327" s="2465">
        <v>1</v>
      </c>
      <c r="B327" s="2332">
        <v>1</v>
      </c>
      <c r="C327" s="2230" t="s">
        <v>285</v>
      </c>
      <c r="D327" s="2030" t="s">
        <v>259</v>
      </c>
      <c r="E327" s="2472" t="s">
        <v>301</v>
      </c>
      <c r="F327" s="175"/>
      <c r="G327" s="172"/>
      <c r="H327" s="242"/>
      <c r="I327" s="242"/>
      <c r="J327" s="243"/>
      <c r="K327" s="250"/>
      <c r="L327" s="2470">
        <v>96</v>
      </c>
      <c r="M327" s="2006" t="e">
        <f>P327*#REF!+15</f>
        <v>#REF!</v>
      </c>
      <c r="N327" s="156"/>
      <c r="O327" s="2007"/>
      <c r="P327" s="156">
        <f>W327</f>
        <v>840</v>
      </c>
      <c r="Q327" s="157"/>
      <c r="R327" s="157"/>
      <c r="S327" s="157"/>
      <c r="T327" s="157"/>
      <c r="U327" s="157"/>
      <c r="V327" s="157">
        <v>840</v>
      </c>
      <c r="W327" s="157">
        <v>840</v>
      </c>
      <c r="X327" s="157"/>
      <c r="Y327" s="157"/>
    </row>
    <row r="328" spans="1:25" ht="13.5" hidden="1">
      <c r="A328" s="2333">
        <v>1</v>
      </c>
      <c r="B328" s="2332">
        <v>1</v>
      </c>
      <c r="C328" s="2230" t="s">
        <v>285</v>
      </c>
      <c r="D328" s="2030" t="s">
        <v>258</v>
      </c>
      <c r="E328" s="2472" t="s">
        <v>302</v>
      </c>
      <c r="F328" s="175"/>
      <c r="G328" s="172"/>
      <c r="H328" s="242"/>
      <c r="I328" s="242"/>
      <c r="J328" s="243"/>
      <c r="K328" s="250"/>
      <c r="L328" s="2470">
        <v>96</v>
      </c>
      <c r="M328" s="2006" t="e">
        <f>P328*#REF!+15</f>
        <v>#REF!</v>
      </c>
      <c r="N328" s="156"/>
      <c r="O328" s="2007"/>
      <c r="P328" s="156">
        <f>W328</f>
        <v>858</v>
      </c>
      <c r="Q328" s="157"/>
      <c r="R328" s="157"/>
      <c r="S328" s="157"/>
      <c r="T328" s="157"/>
      <c r="U328" s="157"/>
      <c r="V328" s="157">
        <v>858</v>
      </c>
      <c r="W328" s="157">
        <v>858</v>
      </c>
      <c r="X328" s="157"/>
      <c r="Y328" s="157"/>
    </row>
    <row r="329" spans="1:25" ht="13.5" hidden="1" customHeight="1">
      <c r="A329" s="2330">
        <v>1</v>
      </c>
      <c r="B329" s="2330">
        <v>0</v>
      </c>
      <c r="C329" s="2231" t="s">
        <v>9430</v>
      </c>
      <c r="D329" s="2032" t="s">
        <v>4478</v>
      </c>
      <c r="E329" s="2467" t="s">
        <v>312</v>
      </c>
      <c r="F329" s="203" t="s">
        <v>4479</v>
      </c>
      <c r="G329" s="184" t="s">
        <v>4480</v>
      </c>
      <c r="H329" s="246"/>
      <c r="I329" s="246"/>
      <c r="J329" s="247"/>
      <c r="K329" s="251"/>
      <c r="L329" s="2466">
        <v>96</v>
      </c>
      <c r="M329" s="2006" t="e">
        <f>#REF!*[3]коеф!$P$74+10</f>
        <v>#REF!</v>
      </c>
      <c r="N329" s="2228"/>
      <c r="O329" s="2006"/>
      <c r="P329" s="156" t="e">
        <f>#REF!</f>
        <v>#REF!</v>
      </c>
      <c r="Q329" s="157">
        <v>2814</v>
      </c>
      <c r="R329" s="157">
        <v>3124</v>
      </c>
      <c r="S329" s="157"/>
      <c r="T329" s="157"/>
      <c r="U329" s="157">
        <v>987</v>
      </c>
      <c r="V329" s="2005">
        <v>1037</v>
      </c>
      <c r="W329" s="157"/>
      <c r="X329" s="157"/>
      <c r="Y329" s="157"/>
    </row>
    <row r="330" spans="1:25" s="157" customFormat="1" ht="13.5" hidden="1" customHeight="1">
      <c r="A330" s="2330">
        <v>1</v>
      </c>
      <c r="B330" s="2330">
        <v>1</v>
      </c>
      <c r="C330" s="2464" t="s">
        <v>10477</v>
      </c>
      <c r="D330" s="2018" t="s">
        <v>10493</v>
      </c>
      <c r="E330" s="2463" t="s">
        <v>10492</v>
      </c>
      <c r="F330" s="2370" t="s">
        <v>4594</v>
      </c>
      <c r="G330" s="2054" t="s">
        <v>4595</v>
      </c>
      <c r="H330" s="2053"/>
      <c r="I330" s="2053"/>
      <c r="J330" s="2055"/>
      <c r="K330" s="2474"/>
      <c r="L330" s="2462">
        <v>96</v>
      </c>
      <c r="M330" s="2007" t="e">
        <f>P330*#REF!</f>
        <v>#REF!</v>
      </c>
      <c r="N330" s="2479"/>
      <c r="O330" s="2009"/>
      <c r="P330" s="156">
        <v>740.4</v>
      </c>
    </row>
    <row r="331" spans="1:25" s="157" customFormat="1" ht="13.5" hidden="1" customHeight="1">
      <c r="A331" s="2330">
        <v>1</v>
      </c>
      <c r="B331" s="2330">
        <v>1</v>
      </c>
      <c r="C331" s="2464" t="s">
        <v>10477</v>
      </c>
      <c r="D331" s="2018" t="s">
        <v>10491</v>
      </c>
      <c r="E331" s="2463" t="s">
        <v>10490</v>
      </c>
      <c r="F331" s="2370" t="s">
        <v>4598</v>
      </c>
      <c r="G331" s="2054" t="s">
        <v>4599</v>
      </c>
      <c r="H331" s="2053"/>
      <c r="I331" s="2053"/>
      <c r="J331" s="2055"/>
      <c r="K331" s="2474"/>
      <c r="L331" s="2462">
        <v>96</v>
      </c>
      <c r="M331" s="2007" t="e">
        <f>P331*#REF!</f>
        <v>#REF!</v>
      </c>
      <c r="N331" s="2479"/>
      <c r="O331" s="2009"/>
      <c r="P331" s="156">
        <v>700</v>
      </c>
    </row>
    <row r="332" spans="1:25" s="157" customFormat="1" ht="13.5" hidden="1" customHeight="1">
      <c r="A332" s="2330">
        <v>1</v>
      </c>
      <c r="B332" s="2332">
        <v>1</v>
      </c>
      <c r="C332" s="2229" t="s">
        <v>10477</v>
      </c>
      <c r="D332" s="2028" t="s">
        <v>10489</v>
      </c>
      <c r="E332" s="2469" t="s">
        <v>10488</v>
      </c>
      <c r="F332" s="2489">
        <v>96</v>
      </c>
      <c r="G332" s="2054" t="s">
        <v>4603</v>
      </c>
      <c r="H332" s="2053"/>
      <c r="I332" s="2053"/>
      <c r="J332" s="2055"/>
      <c r="K332" s="2474"/>
      <c r="L332" s="2468">
        <v>12</v>
      </c>
      <c r="M332" s="2007" t="e">
        <f>P332*#REF!</f>
        <v>#REF!</v>
      </c>
      <c r="N332" s="2232"/>
      <c r="O332" s="2026"/>
      <c r="P332" s="156">
        <v>600</v>
      </c>
    </row>
    <row r="333" spans="1:25" s="157" customFormat="1" ht="13.5" hidden="1" customHeight="1">
      <c r="A333" s="2330">
        <v>1</v>
      </c>
      <c r="B333" s="2330">
        <v>1</v>
      </c>
      <c r="C333" s="2231" t="s">
        <v>10477</v>
      </c>
      <c r="D333" s="2032" t="s">
        <v>10487</v>
      </c>
      <c r="E333" s="2467" t="s">
        <v>10486</v>
      </c>
      <c r="F333" s="2489">
        <v>96</v>
      </c>
      <c r="G333" s="2054" t="s">
        <v>4607</v>
      </c>
      <c r="H333" s="2053"/>
      <c r="I333" s="2053"/>
      <c r="J333" s="2055"/>
      <c r="K333" s="2474"/>
      <c r="L333" s="2466">
        <v>40</v>
      </c>
      <c r="M333" s="2007" t="e">
        <f>P333*#REF!</f>
        <v>#REF!</v>
      </c>
      <c r="N333" s="2228"/>
      <c r="O333" s="2006"/>
      <c r="P333" s="156">
        <v>500</v>
      </c>
    </row>
    <row r="334" spans="1:25" s="157" customFormat="1" ht="13.5" hidden="1" customHeight="1">
      <c r="A334" s="2330">
        <v>1</v>
      </c>
      <c r="B334" s="2332">
        <v>1</v>
      </c>
      <c r="C334" s="2229" t="s">
        <v>10477</v>
      </c>
      <c r="D334" s="2028" t="s">
        <v>10483</v>
      </c>
      <c r="E334" s="2469" t="s">
        <v>10482</v>
      </c>
      <c r="F334" s="2489">
        <v>96</v>
      </c>
      <c r="G334" s="2054" t="s">
        <v>4612</v>
      </c>
      <c r="H334" s="2053"/>
      <c r="I334" s="2053"/>
      <c r="J334" s="2055"/>
      <c r="K334" s="2474"/>
      <c r="L334" s="2468">
        <v>24</v>
      </c>
      <c r="M334" s="2007" t="e">
        <f>P334*#REF!</f>
        <v>#REF!</v>
      </c>
      <c r="N334" s="2232"/>
      <c r="O334" s="2026"/>
      <c r="P334" s="156">
        <v>600</v>
      </c>
    </row>
    <row r="335" spans="1:25" s="157" customFormat="1" ht="13.5" hidden="1" customHeight="1">
      <c r="A335" s="2330">
        <v>1</v>
      </c>
      <c r="B335" s="2330">
        <v>1</v>
      </c>
      <c r="C335" s="2231" t="s">
        <v>10477</v>
      </c>
      <c r="D335" s="2032" t="s">
        <v>10481</v>
      </c>
      <c r="E335" s="2467" t="s">
        <v>10480</v>
      </c>
      <c r="F335" s="2489">
        <v>96</v>
      </c>
      <c r="G335" s="2054" t="s">
        <v>4617</v>
      </c>
      <c r="H335" s="2053"/>
      <c r="I335" s="2053"/>
      <c r="J335" s="2055"/>
      <c r="K335" s="2474"/>
      <c r="L335" s="2466">
        <v>24</v>
      </c>
      <c r="M335" s="2007" t="e">
        <f>P335*#REF!</f>
        <v>#REF!</v>
      </c>
      <c r="N335" s="2228"/>
      <c r="O335" s="2006"/>
      <c r="P335" s="156">
        <v>528</v>
      </c>
    </row>
    <row r="336" spans="1:25" ht="13.5" hidden="1" customHeight="1">
      <c r="A336" s="2465">
        <v>1</v>
      </c>
      <c r="B336" s="2333">
        <v>0</v>
      </c>
      <c r="C336" s="2229" t="s">
        <v>9430</v>
      </c>
      <c r="D336" s="2028" t="s">
        <v>4481</v>
      </c>
      <c r="E336" s="2469" t="s">
        <v>4482</v>
      </c>
      <c r="F336" s="203" t="s">
        <v>4483</v>
      </c>
      <c r="G336" s="184" t="s">
        <v>4484</v>
      </c>
      <c r="H336" s="206"/>
      <c r="I336" s="206"/>
      <c r="J336" s="252"/>
      <c r="K336" s="2019"/>
      <c r="L336" s="2468">
        <v>96</v>
      </c>
      <c r="M336" s="2026" t="e">
        <f>#REF!*[3]коеф!$P$74+10</f>
        <v>#REF!</v>
      </c>
      <c r="N336" s="2232"/>
      <c r="O336" s="2026"/>
      <c r="P336" s="156" t="e">
        <f>#REF!</f>
        <v>#REF!</v>
      </c>
      <c r="Q336" s="157">
        <v>2359</v>
      </c>
      <c r="R336" s="157">
        <v>2618</v>
      </c>
      <c r="S336" s="157"/>
      <c r="T336" s="157"/>
      <c r="U336" s="157">
        <v>828</v>
      </c>
      <c r="V336" s="2005">
        <v>911</v>
      </c>
      <c r="W336" s="157"/>
      <c r="X336" s="157"/>
      <c r="Y336" s="157"/>
    </row>
    <row r="337" spans="1:31" ht="13.5" hidden="1">
      <c r="A337" s="2465">
        <v>1</v>
      </c>
      <c r="B337" s="2332">
        <v>0</v>
      </c>
      <c r="C337" s="2230" t="s">
        <v>285</v>
      </c>
      <c r="D337" s="2030" t="s">
        <v>10727</v>
      </c>
      <c r="E337" s="2469" t="s">
        <v>10726</v>
      </c>
      <c r="F337" s="203"/>
      <c r="G337" s="184"/>
      <c r="H337" s="206"/>
      <c r="I337" s="206"/>
      <c r="J337" s="252"/>
      <c r="K337" s="2019"/>
      <c r="L337" s="2470"/>
      <c r="M337" s="2007">
        <f>P337*[3]коеф!$P$76+10</f>
        <v>1062.6000000000001</v>
      </c>
      <c r="N337" s="156"/>
      <c r="O337" s="2007"/>
      <c r="P337" s="156">
        <v>950</v>
      </c>
      <c r="Q337" s="157"/>
      <c r="R337" s="157"/>
      <c r="S337" s="157"/>
      <c r="T337" s="157"/>
      <c r="U337" s="157"/>
      <c r="V337" s="2005"/>
      <c r="W337" s="157"/>
      <c r="X337" s="157"/>
      <c r="Y337" s="157"/>
      <c r="Z337" s="157"/>
    </row>
    <row r="338" spans="1:31" ht="13.5" customHeight="1">
      <c r="A338" s="2465">
        <v>1</v>
      </c>
      <c r="B338" s="2332">
        <v>1</v>
      </c>
      <c r="C338" s="2230" t="s">
        <v>9430</v>
      </c>
      <c r="D338" s="2581" t="s">
        <v>4485</v>
      </c>
      <c r="E338" s="2472" t="s">
        <v>4486</v>
      </c>
      <c r="F338" s="203" t="s">
        <v>4487</v>
      </c>
      <c r="G338" s="184" t="s">
        <v>4488</v>
      </c>
      <c r="H338" s="206"/>
      <c r="I338" s="206"/>
      <c r="J338" s="252"/>
      <c r="K338" s="2019"/>
      <c r="L338" s="2470">
        <v>96</v>
      </c>
      <c r="M338" s="2026" t="e">
        <f>P338*#REF!+15</f>
        <v>#REF!</v>
      </c>
      <c r="N338" s="156"/>
      <c r="O338" s="2007"/>
      <c r="P338" s="2593">
        <v>956</v>
      </c>
      <c r="Q338" s="157">
        <v>2359</v>
      </c>
      <c r="R338" s="157">
        <v>2618</v>
      </c>
      <c r="S338" s="157"/>
      <c r="T338" s="157"/>
      <c r="U338" s="157">
        <v>828</v>
      </c>
      <c r="V338" s="2005">
        <v>870</v>
      </c>
      <c r="W338" s="157"/>
      <c r="X338" s="157"/>
      <c r="Y338" s="157"/>
      <c r="Z338" s="157"/>
    </row>
    <row r="339" spans="1:31" ht="13.5" customHeight="1">
      <c r="A339" s="2333">
        <v>1</v>
      </c>
      <c r="B339" s="2332">
        <v>1</v>
      </c>
      <c r="C339" s="2230" t="s">
        <v>9430</v>
      </c>
      <c r="D339" s="2581" t="s">
        <v>4489</v>
      </c>
      <c r="E339" s="2472" t="s">
        <v>4490</v>
      </c>
      <c r="F339" s="170" t="s">
        <v>4491</v>
      </c>
      <c r="G339" s="165" t="s">
        <v>4492</v>
      </c>
      <c r="H339" s="238"/>
      <c r="I339" s="238"/>
      <c r="J339" s="240"/>
      <c r="K339" s="249"/>
      <c r="L339" s="2470">
        <v>96</v>
      </c>
      <c r="M339" s="2026" t="e">
        <f>P339*#REF!+15</f>
        <v>#REF!</v>
      </c>
      <c r="N339" s="156"/>
      <c r="O339" s="2007"/>
      <c r="P339" s="2593">
        <v>1109</v>
      </c>
      <c r="Q339" s="157">
        <v>2750</v>
      </c>
      <c r="R339" s="157">
        <v>3053</v>
      </c>
      <c r="S339" s="157"/>
      <c r="T339" s="157"/>
      <c r="U339" s="157">
        <v>960</v>
      </c>
      <c r="V339" s="2005">
        <v>1057</v>
      </c>
      <c r="W339" s="157"/>
      <c r="X339" s="157"/>
      <c r="Y339" s="157"/>
    </row>
    <row r="340" spans="1:31" ht="13.5" customHeight="1">
      <c r="A340" s="2330">
        <v>1</v>
      </c>
      <c r="B340" s="2330">
        <v>1</v>
      </c>
      <c r="C340" s="2231" t="s">
        <v>9430</v>
      </c>
      <c r="D340" s="2583" t="s">
        <v>4493</v>
      </c>
      <c r="E340" s="2467" t="s">
        <v>4494</v>
      </c>
      <c r="F340" s="176" t="s">
        <v>4495</v>
      </c>
      <c r="G340" s="168" t="s">
        <v>4496</v>
      </c>
      <c r="H340" s="246"/>
      <c r="I340" s="246"/>
      <c r="J340" s="247"/>
      <c r="K340" s="251"/>
      <c r="L340" s="2466">
        <v>96</v>
      </c>
      <c r="M340" s="2026" t="e">
        <f>P340*#REF!+15</f>
        <v>#REF!</v>
      </c>
      <c r="N340" s="2228"/>
      <c r="O340" s="2006"/>
      <c r="P340" s="2593">
        <v>1405</v>
      </c>
      <c r="Q340" s="157">
        <v>3850</v>
      </c>
      <c r="R340" s="157">
        <v>4274</v>
      </c>
      <c r="S340" s="157"/>
      <c r="T340" s="157"/>
      <c r="U340" s="157">
        <v>1339</v>
      </c>
      <c r="V340" s="2005">
        <v>1405</v>
      </c>
      <c r="W340" s="157"/>
      <c r="X340" s="157"/>
      <c r="Y340" s="157"/>
    </row>
    <row r="341" spans="1:31" ht="13.5" hidden="1" customHeight="1">
      <c r="A341" s="2333">
        <v>1</v>
      </c>
      <c r="B341" s="2333">
        <v>0</v>
      </c>
      <c r="C341" s="2229" t="s">
        <v>9430</v>
      </c>
      <c r="D341" s="2028" t="s">
        <v>4497</v>
      </c>
      <c r="E341" s="2469" t="s">
        <v>4498</v>
      </c>
      <c r="F341" s="170" t="s">
        <v>4499</v>
      </c>
      <c r="G341" s="165" t="s">
        <v>4500</v>
      </c>
      <c r="H341" s="238"/>
      <c r="I341" s="238"/>
      <c r="J341" s="240"/>
      <c r="K341" s="249"/>
      <c r="L341" s="2468">
        <v>96</v>
      </c>
      <c r="M341" s="2026" t="e">
        <f>#REF!*[3]коеф!$P$74+10</f>
        <v>#REF!</v>
      </c>
      <c r="N341" s="2232"/>
      <c r="O341" s="2026"/>
      <c r="P341" s="156" t="e">
        <f>#REF!</f>
        <v>#REF!</v>
      </c>
      <c r="Q341" s="157">
        <v>2550</v>
      </c>
      <c r="R341" s="157">
        <v>2831</v>
      </c>
      <c r="S341" s="157"/>
      <c r="T341" s="157"/>
      <c r="U341" s="157">
        <v>890</v>
      </c>
      <c r="V341" s="2005">
        <v>935</v>
      </c>
      <c r="W341" s="157"/>
      <c r="X341" s="157"/>
      <c r="Y341" s="157"/>
      <c r="Z341" s="157"/>
      <c r="AA341" s="157"/>
      <c r="AB341" s="157"/>
      <c r="AC341" s="157"/>
      <c r="AD341" s="157"/>
      <c r="AE341" s="157"/>
    </row>
    <row r="342" spans="1:31" s="157" customFormat="1" ht="13.5" hidden="1" customHeight="1">
      <c r="A342" s="2332">
        <v>1</v>
      </c>
      <c r="B342" s="2332">
        <v>0</v>
      </c>
      <c r="C342" s="2230" t="s">
        <v>9430</v>
      </c>
      <c r="D342" s="2030" t="s">
        <v>4501</v>
      </c>
      <c r="E342" s="2472" t="s">
        <v>4502</v>
      </c>
      <c r="F342" s="170" t="s">
        <v>4503</v>
      </c>
      <c r="G342" s="172" t="s">
        <v>4504</v>
      </c>
      <c r="H342" s="242"/>
      <c r="I342" s="242"/>
      <c r="J342" s="243"/>
      <c r="K342" s="250"/>
      <c r="L342" s="2470">
        <v>96</v>
      </c>
      <c r="M342" s="2007" t="e">
        <f>#REF!*[3]коеф!$P$74+10</f>
        <v>#REF!</v>
      </c>
      <c r="N342" s="156"/>
      <c r="O342" s="2007"/>
      <c r="P342" s="156" t="e">
        <f>#REF!</f>
        <v>#REF!</v>
      </c>
      <c r="Q342" s="157">
        <v>2630</v>
      </c>
      <c r="R342" s="157">
        <v>2919</v>
      </c>
      <c r="U342" s="157">
        <v>921</v>
      </c>
      <c r="V342" s="2005">
        <v>967</v>
      </c>
      <c r="Z342" s="69"/>
      <c r="AA342" s="69"/>
      <c r="AB342" s="69"/>
      <c r="AC342" s="69"/>
      <c r="AD342" s="69"/>
      <c r="AE342" s="69"/>
    </row>
    <row r="343" spans="1:31" s="157" customFormat="1" ht="13.5" hidden="1" customHeight="1">
      <c r="A343" s="2330">
        <v>1</v>
      </c>
      <c r="B343" s="2330">
        <v>0</v>
      </c>
      <c r="C343" s="2231" t="s">
        <v>9430</v>
      </c>
      <c r="D343" s="2032" t="s">
        <v>4505</v>
      </c>
      <c r="E343" s="2467" t="s">
        <v>4506</v>
      </c>
      <c r="F343" s="170" t="s">
        <v>4507</v>
      </c>
      <c r="G343" s="168" t="s">
        <v>4508</v>
      </c>
      <c r="H343" s="246"/>
      <c r="I343" s="246"/>
      <c r="J343" s="247"/>
      <c r="K343" s="251"/>
      <c r="L343" s="2466">
        <v>96</v>
      </c>
      <c r="M343" s="2006" t="e">
        <f>#REF!*[3]коеф!$P$74+10</f>
        <v>#REF!</v>
      </c>
      <c r="N343" s="2228"/>
      <c r="O343" s="2006"/>
      <c r="P343" s="156" t="e">
        <f>#REF!</f>
        <v>#REF!</v>
      </c>
      <c r="Q343" s="157">
        <v>2700</v>
      </c>
      <c r="R343" s="157">
        <v>2997</v>
      </c>
      <c r="U343" s="157">
        <v>947</v>
      </c>
      <c r="V343" s="2005">
        <v>997</v>
      </c>
    </row>
    <row r="344" spans="1:31" s="157" customFormat="1" ht="13.5" customHeight="1">
      <c r="A344" s="2465">
        <v>1</v>
      </c>
      <c r="B344" s="2333">
        <v>1</v>
      </c>
      <c r="C344" s="2229" t="s">
        <v>9430</v>
      </c>
      <c r="D344" s="2582" t="s">
        <v>4509</v>
      </c>
      <c r="E344" s="2469" t="s">
        <v>4510</v>
      </c>
      <c r="F344" s="170" t="s">
        <v>4511</v>
      </c>
      <c r="G344" s="165" t="s">
        <v>4512</v>
      </c>
      <c r="H344" s="238"/>
      <c r="I344" s="238"/>
      <c r="J344" s="240"/>
      <c r="K344" s="249"/>
      <c r="L344" s="2468">
        <v>96</v>
      </c>
      <c r="M344" s="2026" t="e">
        <f>P344*#REF!+15</f>
        <v>#REF!</v>
      </c>
      <c r="N344" s="2232"/>
      <c r="O344" s="2026"/>
      <c r="P344" s="2593">
        <v>965</v>
      </c>
      <c r="Q344" s="157">
        <v>2368</v>
      </c>
      <c r="R344" s="157">
        <v>2628</v>
      </c>
      <c r="U344" s="157">
        <v>832</v>
      </c>
      <c r="V344" s="2005">
        <v>873</v>
      </c>
    </row>
    <row r="345" spans="1:31" s="157" customFormat="1" ht="13.5" customHeight="1">
      <c r="A345" s="2333">
        <v>1</v>
      </c>
      <c r="B345" s="2332">
        <v>1</v>
      </c>
      <c r="C345" s="2230" t="s">
        <v>9430</v>
      </c>
      <c r="D345" s="2581" t="s">
        <v>4513</v>
      </c>
      <c r="E345" s="2472" t="s">
        <v>4514</v>
      </c>
      <c r="F345" s="175" t="s">
        <v>4515</v>
      </c>
      <c r="G345" s="172" t="s">
        <v>4516</v>
      </c>
      <c r="H345" s="242"/>
      <c r="I345" s="242"/>
      <c r="J345" s="243"/>
      <c r="K345" s="250"/>
      <c r="L345" s="2470">
        <v>96</v>
      </c>
      <c r="M345" s="2026" t="e">
        <f>P345*#REF!+15</f>
        <v>#REF!</v>
      </c>
      <c r="N345" s="156"/>
      <c r="O345" s="2007"/>
      <c r="P345" s="2593">
        <v>917</v>
      </c>
      <c r="Q345" s="157">
        <v>2368</v>
      </c>
      <c r="R345" s="157">
        <v>2628</v>
      </c>
      <c r="U345" s="157">
        <v>832</v>
      </c>
      <c r="V345" s="2005">
        <v>873</v>
      </c>
    </row>
    <row r="346" spans="1:31" s="157" customFormat="1" ht="13.5" hidden="1">
      <c r="A346" s="2330">
        <v>1</v>
      </c>
      <c r="B346" s="2332">
        <v>1</v>
      </c>
      <c r="C346" s="2230" t="s">
        <v>285</v>
      </c>
      <c r="D346" s="2030" t="s">
        <v>268</v>
      </c>
      <c r="E346" s="2472" t="s">
        <v>4514</v>
      </c>
      <c r="F346" s="175"/>
      <c r="G346" s="172"/>
      <c r="H346" s="242"/>
      <c r="I346" s="242"/>
      <c r="J346" s="243"/>
      <c r="K346" s="250"/>
      <c r="L346" s="2470">
        <v>96</v>
      </c>
      <c r="M346" s="2006" t="e">
        <f>P346*#REF!+15</f>
        <v>#REF!</v>
      </c>
      <c r="N346" s="156"/>
      <c r="O346" s="2007"/>
      <c r="P346" s="156">
        <f>W346</f>
        <v>869</v>
      </c>
      <c r="V346" s="157">
        <v>869</v>
      </c>
      <c r="W346" s="157">
        <v>869</v>
      </c>
    </row>
    <row r="347" spans="1:31" s="157" customFormat="1" ht="13.5" hidden="1" customHeight="1">
      <c r="A347" s="2052">
        <v>1</v>
      </c>
      <c r="B347" s="234">
        <v>0</v>
      </c>
      <c r="C347" s="2230" t="s">
        <v>9434</v>
      </c>
      <c r="D347" s="2581" t="s">
        <v>4529</v>
      </c>
      <c r="E347" s="2472" t="s">
        <v>4530</v>
      </c>
      <c r="F347" s="203" t="s">
        <v>4531</v>
      </c>
      <c r="G347" s="184" t="s">
        <v>4532</v>
      </c>
      <c r="H347" s="206"/>
      <c r="I347" s="206"/>
      <c r="J347" s="252"/>
      <c r="K347" s="2019"/>
      <c r="L347" s="2470">
        <v>96</v>
      </c>
      <c r="M347" s="2007">
        <f>V347*[3]коеф!$O$7*[3]коеф!$P$83+10</f>
        <v>863.82549999999981</v>
      </c>
      <c r="N347" s="156"/>
      <c r="O347" s="2007"/>
      <c r="P347" s="156">
        <v>680</v>
      </c>
      <c r="S347" s="244">
        <v>530</v>
      </c>
      <c r="V347" s="157">
        <v>2750</v>
      </c>
    </row>
    <row r="348" spans="1:31" s="157" customFormat="1" ht="13.5" customHeight="1">
      <c r="A348" s="620">
        <v>1</v>
      </c>
      <c r="B348" s="234">
        <v>1</v>
      </c>
      <c r="C348" s="2231" t="s">
        <v>9430</v>
      </c>
      <c r="D348" s="2583" t="s">
        <v>4517</v>
      </c>
      <c r="E348" s="2467" t="s">
        <v>4518</v>
      </c>
      <c r="F348" s="176" t="s">
        <v>4519</v>
      </c>
      <c r="G348" s="168" t="s">
        <v>4520</v>
      </c>
      <c r="H348" s="246"/>
      <c r="I348" s="246"/>
      <c r="J348" s="247"/>
      <c r="K348" s="251"/>
      <c r="L348" s="2466">
        <v>96</v>
      </c>
      <c r="M348" s="2026" t="e">
        <f>P348*#REF!+15</f>
        <v>#REF!</v>
      </c>
      <c r="N348" s="2228"/>
      <c r="O348" s="2006"/>
      <c r="P348" s="2593">
        <v>965</v>
      </c>
      <c r="Q348" s="157">
        <v>2368</v>
      </c>
      <c r="R348" s="157">
        <v>2628</v>
      </c>
      <c r="U348" s="157">
        <v>832</v>
      </c>
      <c r="V348" s="2005">
        <v>873</v>
      </c>
    </row>
    <row r="349" spans="1:31" s="157" customFormat="1" ht="13.5" hidden="1">
      <c r="A349" s="2333">
        <v>1</v>
      </c>
      <c r="B349" s="2333">
        <v>1</v>
      </c>
      <c r="C349" s="2229" t="s">
        <v>285</v>
      </c>
      <c r="D349" s="2028" t="s">
        <v>267</v>
      </c>
      <c r="E349" s="2469" t="s">
        <v>4522</v>
      </c>
      <c r="F349" s="175"/>
      <c r="G349" s="172"/>
      <c r="H349" s="242"/>
      <c r="I349" s="242"/>
      <c r="J349" s="243"/>
      <c r="K349" s="250"/>
      <c r="L349" s="2468">
        <v>96</v>
      </c>
      <c r="M349" s="2006" t="e">
        <f>P349*#REF!+15</f>
        <v>#REF!</v>
      </c>
      <c r="N349" s="2232"/>
      <c r="O349" s="2026"/>
      <c r="P349" s="156">
        <f>W349</f>
        <v>720</v>
      </c>
      <c r="V349" s="157">
        <v>720</v>
      </c>
      <c r="W349" s="157">
        <v>720</v>
      </c>
    </row>
    <row r="350" spans="1:31" s="157" customFormat="1" ht="13.5" hidden="1" customHeight="1">
      <c r="A350" s="2330">
        <v>1</v>
      </c>
      <c r="B350" s="2332">
        <v>0</v>
      </c>
      <c r="C350" s="2230" t="s">
        <v>9430</v>
      </c>
      <c r="D350" s="2030" t="s">
        <v>4521</v>
      </c>
      <c r="E350" s="2472" t="s">
        <v>4522</v>
      </c>
      <c r="F350" s="170" t="s">
        <v>4523</v>
      </c>
      <c r="G350" s="165" t="s">
        <v>4524</v>
      </c>
      <c r="H350" s="238"/>
      <c r="I350" s="238"/>
      <c r="J350" s="240"/>
      <c r="K350" s="249"/>
      <c r="L350" s="2470">
        <v>96</v>
      </c>
      <c r="M350" s="2007" t="e">
        <f>#REF!*[3]коеф!$P$74+10</f>
        <v>#REF!</v>
      </c>
      <c r="N350" s="156"/>
      <c r="O350" s="2007"/>
      <c r="P350" s="156" t="e">
        <f>#REF!</f>
        <v>#REF!</v>
      </c>
      <c r="Q350" s="157">
        <v>2368</v>
      </c>
      <c r="R350" s="157">
        <v>2628</v>
      </c>
      <c r="U350" s="157">
        <v>832</v>
      </c>
      <c r="V350" s="2005">
        <v>873</v>
      </c>
    </row>
    <row r="351" spans="1:31" s="157" customFormat="1" ht="13.5" hidden="1">
      <c r="A351" s="2333">
        <v>1</v>
      </c>
      <c r="B351" s="2332">
        <v>1</v>
      </c>
      <c r="C351" s="2230" t="s">
        <v>285</v>
      </c>
      <c r="D351" s="2030" t="s">
        <v>266</v>
      </c>
      <c r="E351" s="2472" t="s">
        <v>4526</v>
      </c>
      <c r="F351" s="175"/>
      <c r="G351" s="172"/>
      <c r="H351" s="242"/>
      <c r="I351" s="242"/>
      <c r="J351" s="243"/>
      <c r="K351" s="250"/>
      <c r="L351" s="2470">
        <v>96</v>
      </c>
      <c r="M351" s="2006" t="e">
        <f>P351*#REF!+15</f>
        <v>#REF!</v>
      </c>
      <c r="N351" s="156"/>
      <c r="O351" s="2007"/>
      <c r="P351" s="156">
        <f>W351</f>
        <v>700</v>
      </c>
      <c r="V351" s="157">
        <v>700</v>
      </c>
      <c r="W351" s="157">
        <v>700</v>
      </c>
    </row>
    <row r="352" spans="1:31" s="157" customFormat="1" ht="13.5" hidden="1" customHeight="1">
      <c r="A352" s="2332">
        <v>1</v>
      </c>
      <c r="B352" s="2332">
        <v>0</v>
      </c>
      <c r="C352" s="2231" t="s">
        <v>9430</v>
      </c>
      <c r="D352" s="2032" t="s">
        <v>4525</v>
      </c>
      <c r="E352" s="2467" t="s">
        <v>4526</v>
      </c>
      <c r="F352" s="175" t="s">
        <v>4527</v>
      </c>
      <c r="G352" s="172" t="s">
        <v>4528</v>
      </c>
      <c r="H352" s="242"/>
      <c r="I352" s="242"/>
      <c r="J352" s="243"/>
      <c r="K352" s="250"/>
      <c r="L352" s="2466">
        <v>96</v>
      </c>
      <c r="M352" s="2006" t="e">
        <f>#REF!*[3]коеф!$P$74+10</f>
        <v>#REF!</v>
      </c>
      <c r="N352" s="2228"/>
      <c r="O352" s="2006"/>
      <c r="P352" s="156" t="e">
        <f>#REF!</f>
        <v>#REF!</v>
      </c>
      <c r="Q352" s="157">
        <v>2368</v>
      </c>
      <c r="R352" s="157">
        <v>2628</v>
      </c>
      <c r="U352" s="157">
        <v>832</v>
      </c>
      <c r="V352" s="2005">
        <v>873</v>
      </c>
    </row>
    <row r="353" spans="1:23" s="157" customFormat="1" ht="13.5" hidden="1" customHeight="1">
      <c r="A353" s="2333">
        <v>1</v>
      </c>
      <c r="B353" s="2333">
        <v>1</v>
      </c>
      <c r="C353" s="2229" t="s">
        <v>285</v>
      </c>
      <c r="D353" s="2028" t="s">
        <v>279</v>
      </c>
      <c r="E353" s="2469" t="s">
        <v>4534</v>
      </c>
      <c r="F353" s="2068"/>
      <c r="G353" s="2056"/>
      <c r="H353" s="2050"/>
      <c r="I353" s="2050"/>
      <c r="J353" s="2057"/>
      <c r="K353" s="2476"/>
      <c r="L353" s="2468">
        <v>96</v>
      </c>
      <c r="M353" s="2006" t="e">
        <f>P353*#REF!+15</f>
        <v>#REF!</v>
      </c>
      <c r="N353" s="2232"/>
      <c r="O353" s="2026"/>
      <c r="P353" s="156">
        <f>W353</f>
        <v>760</v>
      </c>
      <c r="S353" s="244"/>
      <c r="V353" s="157">
        <v>760</v>
      </c>
      <c r="W353" s="157">
        <v>760</v>
      </c>
    </row>
    <row r="354" spans="1:23" s="157" customFormat="1" ht="13.5" hidden="1" customHeight="1">
      <c r="A354" s="2330">
        <v>1</v>
      </c>
      <c r="B354" s="2332">
        <v>0</v>
      </c>
      <c r="C354" s="2230" t="s">
        <v>9430</v>
      </c>
      <c r="D354" s="2030" t="s">
        <v>4533</v>
      </c>
      <c r="E354" s="2472" t="s">
        <v>4534</v>
      </c>
      <c r="F354" s="2069" t="s">
        <v>4535</v>
      </c>
      <c r="G354" s="2058" t="s">
        <v>4536</v>
      </c>
      <c r="H354" s="2051"/>
      <c r="I354" s="2051"/>
      <c r="J354" s="2059"/>
      <c r="K354" s="2475"/>
      <c r="L354" s="2470">
        <v>96</v>
      </c>
      <c r="M354" s="2007" t="e">
        <f>#REF!*[3]коеф!$P$74+10</f>
        <v>#REF!</v>
      </c>
      <c r="N354" s="156"/>
      <c r="O354" s="2007"/>
      <c r="P354" s="156" t="e">
        <f>#REF!</f>
        <v>#REF!</v>
      </c>
      <c r="Q354" s="157">
        <v>2166</v>
      </c>
      <c r="R354" s="157">
        <v>2404</v>
      </c>
      <c r="U354" s="157">
        <v>758</v>
      </c>
      <c r="V354" s="2005">
        <v>833</v>
      </c>
    </row>
    <row r="355" spans="1:23" s="157" customFormat="1" ht="13.5" hidden="1" customHeight="1">
      <c r="A355" s="2465">
        <v>1</v>
      </c>
      <c r="B355" s="2332">
        <v>0</v>
      </c>
      <c r="C355" s="2230" t="s">
        <v>9430</v>
      </c>
      <c r="D355" s="2030" t="s">
        <v>4537</v>
      </c>
      <c r="E355" s="2472" t="s">
        <v>4538</v>
      </c>
      <c r="F355" s="2370" t="s">
        <v>4539</v>
      </c>
      <c r="G355" s="2054" t="s">
        <v>4540</v>
      </c>
      <c r="H355" s="2053"/>
      <c r="I355" s="2053"/>
      <c r="J355" s="2055"/>
      <c r="K355" s="2474"/>
      <c r="L355" s="2470">
        <v>96</v>
      </c>
      <c r="M355" s="2007" t="e">
        <f>#REF!*[3]коеф!$P$74+10</f>
        <v>#REF!</v>
      </c>
      <c r="N355" s="156"/>
      <c r="O355" s="2007"/>
      <c r="P355" s="156" t="e">
        <f>#REF!</f>
        <v>#REF!</v>
      </c>
      <c r="Q355" s="157">
        <v>2428</v>
      </c>
      <c r="R355" s="157">
        <v>2695</v>
      </c>
      <c r="U355" s="157">
        <v>850</v>
      </c>
      <c r="V355" s="2005">
        <v>897</v>
      </c>
    </row>
    <row r="356" spans="1:23" s="157" customFormat="1" ht="13.5" hidden="1" customHeight="1">
      <c r="A356" s="2465">
        <v>1</v>
      </c>
      <c r="B356" s="2330">
        <v>0</v>
      </c>
      <c r="C356" s="2231" t="s">
        <v>9430</v>
      </c>
      <c r="D356" s="2032" t="s">
        <v>4541</v>
      </c>
      <c r="E356" s="2467" t="s">
        <v>4542</v>
      </c>
      <c r="F356" s="2370" t="s">
        <v>4543</v>
      </c>
      <c r="G356" s="2054" t="s">
        <v>4544</v>
      </c>
      <c r="H356" s="2053"/>
      <c r="I356" s="2053"/>
      <c r="J356" s="2055"/>
      <c r="K356" s="2474"/>
      <c r="L356" s="2466">
        <v>96</v>
      </c>
      <c r="M356" s="2006" t="e">
        <f>#REF!*[3]коеф!$P$74+10</f>
        <v>#REF!</v>
      </c>
      <c r="N356" s="2228"/>
      <c r="O356" s="2006"/>
      <c r="P356" s="156" t="e">
        <f>#REF!</f>
        <v>#REF!</v>
      </c>
      <c r="Q356" s="157">
        <v>2442</v>
      </c>
      <c r="R356" s="157">
        <v>2710</v>
      </c>
      <c r="U356" s="157">
        <v>854</v>
      </c>
      <c r="V356" s="2005">
        <v>897</v>
      </c>
    </row>
    <row r="357" spans="1:23" s="157" customFormat="1" ht="13.5" hidden="1" customHeight="1">
      <c r="A357" s="620">
        <v>1</v>
      </c>
      <c r="B357" s="234">
        <v>0</v>
      </c>
      <c r="C357" s="2464" t="s">
        <v>9430</v>
      </c>
      <c r="D357" s="2018" t="s">
        <v>4545</v>
      </c>
      <c r="E357" s="2463" t="s">
        <v>4546</v>
      </c>
      <c r="F357" s="175" t="s">
        <v>4547</v>
      </c>
      <c r="G357" s="172" t="s">
        <v>4548</v>
      </c>
      <c r="H357" s="242"/>
      <c r="I357" s="242"/>
      <c r="J357" s="243"/>
      <c r="K357" s="250"/>
      <c r="L357" s="2462">
        <v>96</v>
      </c>
      <c r="M357" s="2009" t="e">
        <f>#REF!*[3]коеф!$P$74+10</f>
        <v>#REF!</v>
      </c>
      <c r="N357" s="2479"/>
      <c r="O357" s="2009"/>
      <c r="P357" s="156" t="e">
        <f>#REF!</f>
        <v>#REF!</v>
      </c>
      <c r="Q357" s="157">
        <v>1998</v>
      </c>
      <c r="R357" s="157">
        <v>2217</v>
      </c>
      <c r="U357" s="157">
        <v>732</v>
      </c>
      <c r="V357" s="2005">
        <v>778</v>
      </c>
    </row>
    <row r="358" spans="1:23" s="157" customFormat="1" ht="13.5" hidden="1">
      <c r="A358" s="2333">
        <v>1</v>
      </c>
      <c r="B358" s="2333">
        <v>1</v>
      </c>
      <c r="C358" s="2229" t="s">
        <v>285</v>
      </c>
      <c r="D358" s="2028" t="s">
        <v>282</v>
      </c>
      <c r="E358" s="2469" t="s">
        <v>303</v>
      </c>
      <c r="F358" s="2068"/>
      <c r="G358" s="2056"/>
      <c r="H358" s="2050"/>
      <c r="I358" s="2050"/>
      <c r="J358" s="2057"/>
      <c r="K358" s="2476"/>
      <c r="L358" s="2468">
        <v>96</v>
      </c>
      <c r="M358" s="2006" t="e">
        <f>P358*#REF!+15</f>
        <v>#REF!</v>
      </c>
      <c r="N358" s="2232"/>
      <c r="O358" s="2026"/>
      <c r="P358" s="156">
        <f>W358</f>
        <v>450</v>
      </c>
      <c r="V358" s="157">
        <v>450</v>
      </c>
      <c r="W358" s="157">
        <v>450</v>
      </c>
    </row>
    <row r="359" spans="1:23" s="157" customFormat="1" ht="13.5" hidden="1">
      <c r="A359" s="2330">
        <v>1</v>
      </c>
      <c r="B359" s="2332">
        <v>1</v>
      </c>
      <c r="C359" s="2230" t="s">
        <v>285</v>
      </c>
      <c r="D359" s="2030" t="s">
        <v>283</v>
      </c>
      <c r="E359" s="2472" t="s">
        <v>303</v>
      </c>
      <c r="F359" s="2069"/>
      <c r="G359" s="2058"/>
      <c r="H359" s="2051"/>
      <c r="I359" s="2051"/>
      <c r="J359" s="2059"/>
      <c r="K359" s="2475"/>
      <c r="L359" s="2470">
        <v>192</v>
      </c>
      <c r="M359" s="2006" t="e">
        <f>P359*#REF!+15</f>
        <v>#REF!</v>
      </c>
      <c r="N359" s="156"/>
      <c r="O359" s="2007"/>
      <c r="P359" s="156">
        <f>W359</f>
        <v>829</v>
      </c>
      <c r="V359" s="157">
        <v>720</v>
      </c>
      <c r="W359" s="2010">
        <v>829</v>
      </c>
    </row>
    <row r="360" spans="1:23" s="157" customFormat="1" ht="13.5" hidden="1">
      <c r="A360" s="620">
        <v>1</v>
      </c>
      <c r="B360" s="234">
        <v>1</v>
      </c>
      <c r="C360" s="2231" t="s">
        <v>285</v>
      </c>
      <c r="D360" s="2032" t="s">
        <v>284</v>
      </c>
      <c r="E360" s="2467" t="s">
        <v>304</v>
      </c>
      <c r="F360" s="175"/>
      <c r="G360" s="172"/>
      <c r="H360" s="242"/>
      <c r="I360" s="242"/>
      <c r="J360" s="243"/>
      <c r="K360" s="250"/>
      <c r="L360" s="2466">
        <v>96</v>
      </c>
      <c r="M360" s="2006" t="e">
        <f>P360*#REF!+15</f>
        <v>#REF!</v>
      </c>
      <c r="N360" s="2228"/>
      <c r="O360" s="2006"/>
      <c r="P360" s="156">
        <f>W360</f>
        <v>482</v>
      </c>
      <c r="V360" s="157">
        <v>450</v>
      </c>
      <c r="W360" s="2010">
        <v>482</v>
      </c>
    </row>
    <row r="361" spans="1:23" s="157" customFormat="1" ht="13.5" hidden="1" customHeight="1">
      <c r="A361" s="2330">
        <v>1</v>
      </c>
      <c r="B361" s="2332">
        <v>1</v>
      </c>
      <c r="C361" s="2229" t="s">
        <v>10477</v>
      </c>
      <c r="D361" s="2028" t="s">
        <v>10544</v>
      </c>
      <c r="E361" s="2469" t="s">
        <v>10543</v>
      </c>
      <c r="F361" s="2370" t="s">
        <v>4555</v>
      </c>
      <c r="G361" s="2054" t="s">
        <v>4556</v>
      </c>
      <c r="H361" s="2053"/>
      <c r="I361" s="2053"/>
      <c r="J361" s="2055"/>
      <c r="K361" s="2474"/>
      <c r="L361" s="2468">
        <v>96</v>
      </c>
      <c r="M361" s="2007" t="e">
        <f>P361*#REF!</f>
        <v>#REF!</v>
      </c>
      <c r="N361" s="2232"/>
      <c r="O361" s="2026"/>
      <c r="P361" s="156">
        <v>726</v>
      </c>
    </row>
    <row r="362" spans="1:23" s="157" customFormat="1" ht="13.5" hidden="1" customHeight="1">
      <c r="A362" s="2330">
        <v>1</v>
      </c>
      <c r="B362" s="2332">
        <v>1</v>
      </c>
      <c r="C362" s="2230" t="s">
        <v>10477</v>
      </c>
      <c r="D362" s="2030" t="s">
        <v>10542</v>
      </c>
      <c r="E362" s="2472" t="s">
        <v>10539</v>
      </c>
      <c r="F362" s="2370"/>
      <c r="G362" s="2054"/>
      <c r="H362" s="2053"/>
      <c r="I362" s="2053"/>
      <c r="J362" s="2055"/>
      <c r="K362" s="2474"/>
      <c r="L362" s="2470">
        <v>96</v>
      </c>
      <c r="M362" s="2007" t="e">
        <f>P362*#REF!</f>
        <v>#REF!</v>
      </c>
      <c r="N362" s="156"/>
      <c r="O362" s="2007"/>
      <c r="P362" s="156">
        <v>624</v>
      </c>
    </row>
    <row r="363" spans="1:23" s="157" customFormat="1" ht="13.5" hidden="1" customHeight="1">
      <c r="A363" s="2330">
        <v>1</v>
      </c>
      <c r="B363" s="2332">
        <v>1</v>
      </c>
      <c r="C363" s="2230" t="s">
        <v>10477</v>
      </c>
      <c r="D363" s="2030" t="s">
        <v>10541</v>
      </c>
      <c r="E363" s="2472" t="s">
        <v>10539</v>
      </c>
      <c r="F363" s="2370"/>
      <c r="G363" s="2054"/>
      <c r="H363" s="2053"/>
      <c r="I363" s="2053"/>
      <c r="J363" s="2055"/>
      <c r="K363" s="2474"/>
      <c r="L363" s="2470">
        <v>192</v>
      </c>
      <c r="M363" s="2007" t="e">
        <f>P363*#REF!</f>
        <v>#REF!</v>
      </c>
      <c r="N363" s="156"/>
      <c r="O363" s="2007"/>
      <c r="P363" s="156">
        <v>1056</v>
      </c>
    </row>
    <row r="364" spans="1:23" s="157" customFormat="1" ht="13.5" hidden="1" customHeight="1">
      <c r="A364" s="2330">
        <v>1</v>
      </c>
      <c r="B364" s="2332">
        <v>1</v>
      </c>
      <c r="C364" s="2230" t="s">
        <v>10477</v>
      </c>
      <c r="D364" s="2030" t="s">
        <v>10540</v>
      </c>
      <c r="E364" s="2472" t="s">
        <v>10539</v>
      </c>
      <c r="F364" s="2370"/>
      <c r="G364" s="2054"/>
      <c r="H364" s="2053"/>
      <c r="I364" s="2053"/>
      <c r="J364" s="2055"/>
      <c r="K364" s="2474"/>
      <c r="L364" s="2470">
        <v>480</v>
      </c>
      <c r="M364" s="2007" t="e">
        <f>P364*#REF!</f>
        <v>#REF!</v>
      </c>
      <c r="N364" s="156"/>
      <c r="O364" s="2007"/>
      <c r="P364" s="156">
        <v>1920</v>
      </c>
    </row>
    <row r="365" spans="1:23" s="157" customFormat="1" ht="13.5" hidden="1" customHeight="1">
      <c r="A365" s="2333">
        <v>1</v>
      </c>
      <c r="B365" s="2332">
        <v>1</v>
      </c>
      <c r="C365" s="2231" t="s">
        <v>10477</v>
      </c>
      <c r="D365" s="2032" t="s">
        <v>10546</v>
      </c>
      <c r="E365" s="2467" t="s">
        <v>10545</v>
      </c>
      <c r="F365" s="2370" t="s">
        <v>4551</v>
      </c>
      <c r="G365" s="2054" t="s">
        <v>4552</v>
      </c>
      <c r="H365" s="2053"/>
      <c r="I365" s="2053"/>
      <c r="J365" s="2055"/>
      <c r="K365" s="2474"/>
      <c r="L365" s="2466">
        <v>96</v>
      </c>
      <c r="M365" s="2007" t="e">
        <f>P365*#REF!</f>
        <v>#REF!</v>
      </c>
      <c r="N365" s="2228"/>
      <c r="O365" s="2006"/>
      <c r="P365" s="156">
        <v>648</v>
      </c>
    </row>
    <row r="366" spans="1:23" s="157" customFormat="1" ht="13.5" hidden="1" customHeight="1">
      <c r="A366" s="2330">
        <v>1</v>
      </c>
      <c r="B366" s="2332">
        <v>1</v>
      </c>
      <c r="C366" s="2229" t="s">
        <v>10477</v>
      </c>
      <c r="D366" s="2028" t="s">
        <v>10538</v>
      </c>
      <c r="E366" s="2469" t="s">
        <v>10535</v>
      </c>
      <c r="F366" s="2370" t="s">
        <v>4559</v>
      </c>
      <c r="G366" s="2054" t="s">
        <v>4560</v>
      </c>
      <c r="H366" s="2053"/>
      <c r="I366" s="2053"/>
      <c r="J366" s="2055"/>
      <c r="K366" s="2474"/>
      <c r="L366" s="2468">
        <v>96</v>
      </c>
      <c r="M366" s="2007" t="e">
        <f>P366*#REF!</f>
        <v>#REF!</v>
      </c>
      <c r="N366" s="2232"/>
      <c r="O366" s="2026"/>
      <c r="P366" s="156">
        <v>528</v>
      </c>
    </row>
    <row r="367" spans="1:23" s="157" customFormat="1" ht="13.5" hidden="1" customHeight="1">
      <c r="A367" s="2330">
        <v>1</v>
      </c>
      <c r="B367" s="2332">
        <v>1</v>
      </c>
      <c r="C367" s="2230" t="s">
        <v>10477</v>
      </c>
      <c r="D367" s="2030" t="s">
        <v>10537</v>
      </c>
      <c r="E367" s="2472" t="s">
        <v>10535</v>
      </c>
      <c r="F367" s="2489">
        <v>96</v>
      </c>
      <c r="G367" s="2054"/>
      <c r="H367" s="2053"/>
      <c r="I367" s="2053"/>
      <c r="J367" s="2055"/>
      <c r="K367" s="2474"/>
      <c r="L367" s="2470">
        <v>192</v>
      </c>
      <c r="M367" s="2007" t="e">
        <f>P367*#REF!</f>
        <v>#REF!</v>
      </c>
      <c r="N367" s="156"/>
      <c r="O367" s="2007"/>
      <c r="P367" s="156">
        <v>1056</v>
      </c>
    </row>
    <row r="368" spans="1:23" s="157" customFormat="1" ht="13.5" hidden="1" customHeight="1">
      <c r="A368" s="2330">
        <v>1</v>
      </c>
      <c r="B368" s="2330">
        <v>1</v>
      </c>
      <c r="C368" s="2231" t="s">
        <v>10477</v>
      </c>
      <c r="D368" s="2032" t="s">
        <v>10536</v>
      </c>
      <c r="E368" s="2467" t="s">
        <v>10535</v>
      </c>
      <c r="F368" s="2489">
        <v>96</v>
      </c>
      <c r="G368" s="2054" t="s">
        <v>4560</v>
      </c>
      <c r="H368" s="2053"/>
      <c r="I368" s="2053"/>
      <c r="J368" s="2055"/>
      <c r="K368" s="2474"/>
      <c r="L368" s="2466">
        <v>480</v>
      </c>
      <c r="M368" s="2007" t="e">
        <f>P368*#REF!</f>
        <v>#REF!</v>
      </c>
      <c r="N368" s="2228"/>
      <c r="O368" s="2006"/>
      <c r="P368" s="156">
        <v>2400</v>
      </c>
    </row>
    <row r="369" spans="1:22" s="157" customFormat="1" ht="13.5" hidden="1" customHeight="1">
      <c r="A369" s="2330">
        <v>1</v>
      </c>
      <c r="B369" s="2332">
        <v>1</v>
      </c>
      <c r="C369" s="2229" t="s">
        <v>10477</v>
      </c>
      <c r="D369" s="2028" t="s">
        <v>10534</v>
      </c>
      <c r="E369" s="2469" t="s">
        <v>10532</v>
      </c>
      <c r="F369" s="2489"/>
      <c r="G369" s="2054"/>
      <c r="H369" s="2053"/>
      <c r="I369" s="2053"/>
      <c r="J369" s="2055"/>
      <c r="K369" s="2474"/>
      <c r="L369" s="2468">
        <v>500</v>
      </c>
      <c r="M369" s="2007" t="e">
        <f>P369*#REF!</f>
        <v>#REF!</v>
      </c>
      <c r="N369" s="2232"/>
      <c r="O369" s="2026"/>
      <c r="P369" s="156">
        <v>575</v>
      </c>
    </row>
    <row r="370" spans="1:22" s="157" customFormat="1" ht="13.5" hidden="1" customHeight="1">
      <c r="A370" s="2330">
        <v>1</v>
      </c>
      <c r="B370" s="2330">
        <v>1</v>
      </c>
      <c r="C370" s="2231" t="s">
        <v>10477</v>
      </c>
      <c r="D370" s="2032" t="s">
        <v>10533</v>
      </c>
      <c r="E370" s="2467" t="s">
        <v>10532</v>
      </c>
      <c r="F370" s="2489">
        <v>96</v>
      </c>
      <c r="G370" s="2054"/>
      <c r="H370" s="2053"/>
      <c r="I370" s="2053"/>
      <c r="J370" s="2055"/>
      <c r="K370" s="2474"/>
      <c r="L370" s="2466">
        <v>500</v>
      </c>
      <c r="M370" s="2007" t="e">
        <f>P370*#REF!</f>
        <v>#REF!</v>
      </c>
      <c r="N370" s="2228"/>
      <c r="O370" s="2006"/>
      <c r="P370" s="156">
        <v>575</v>
      </c>
    </row>
    <row r="371" spans="1:22" s="157" customFormat="1" ht="13.5" hidden="1" customHeight="1">
      <c r="A371" s="2333">
        <v>1</v>
      </c>
      <c r="B371" s="2333">
        <v>0</v>
      </c>
      <c r="C371" s="2229" t="s">
        <v>9430</v>
      </c>
      <c r="D371" s="2028" t="s">
        <v>4549</v>
      </c>
      <c r="E371" s="2469" t="s">
        <v>4550</v>
      </c>
      <c r="F371" s="2068" t="s">
        <v>4551</v>
      </c>
      <c r="G371" s="2056" t="s">
        <v>4552</v>
      </c>
      <c r="H371" s="2050"/>
      <c r="I371" s="2050"/>
      <c r="J371" s="2057"/>
      <c r="K371" s="2476"/>
      <c r="L371" s="2468">
        <v>96</v>
      </c>
      <c r="M371" s="2026" t="e">
        <f>#REF!*[3]коеф!$P$74+10</f>
        <v>#REF!</v>
      </c>
      <c r="N371" s="2232"/>
      <c r="O371" s="2026"/>
      <c r="P371" s="156" t="e">
        <f>#REF!</f>
        <v>#REF!</v>
      </c>
      <c r="Q371" s="157">
        <v>1324</v>
      </c>
      <c r="R371" s="157">
        <v>1470</v>
      </c>
      <c r="U371" s="157">
        <v>462</v>
      </c>
      <c r="V371" s="2005">
        <v>488</v>
      </c>
    </row>
    <row r="372" spans="1:22" s="157" customFormat="1" ht="13.5" hidden="1" customHeight="1">
      <c r="A372" s="2330">
        <v>1</v>
      </c>
      <c r="B372" s="2332">
        <v>0</v>
      </c>
      <c r="C372" s="2230" t="s">
        <v>9430</v>
      </c>
      <c r="D372" s="2030" t="s">
        <v>4553</v>
      </c>
      <c r="E372" s="2472" t="s">
        <v>4554</v>
      </c>
      <c r="F372" s="2069" t="s">
        <v>4555</v>
      </c>
      <c r="G372" s="2058" t="s">
        <v>4556</v>
      </c>
      <c r="H372" s="2051"/>
      <c r="I372" s="2051"/>
      <c r="J372" s="2059"/>
      <c r="K372" s="2475"/>
      <c r="L372" s="2470">
        <v>96</v>
      </c>
      <c r="M372" s="2007" t="e">
        <f>#REF!*[3]коеф!$P$74+10</f>
        <v>#REF!</v>
      </c>
      <c r="N372" s="156"/>
      <c r="O372" s="2007"/>
      <c r="P372" s="156" t="e">
        <f>#REF!</f>
        <v>#REF!</v>
      </c>
      <c r="Q372" s="157">
        <v>1945</v>
      </c>
      <c r="R372" s="157">
        <v>2159</v>
      </c>
      <c r="U372" s="157">
        <v>683</v>
      </c>
      <c r="V372" s="2005">
        <v>721</v>
      </c>
    </row>
    <row r="373" spans="1:22" s="157" customFormat="1" ht="13.5" hidden="1" customHeight="1">
      <c r="A373" s="2333">
        <v>1</v>
      </c>
      <c r="B373" s="2332">
        <v>0</v>
      </c>
      <c r="C373" s="2230" t="s">
        <v>9430</v>
      </c>
      <c r="D373" s="2030" t="s">
        <v>4557</v>
      </c>
      <c r="E373" s="2472" t="s">
        <v>4558</v>
      </c>
      <c r="F373" s="2068" t="s">
        <v>4559</v>
      </c>
      <c r="G373" s="2056" t="s">
        <v>4560</v>
      </c>
      <c r="H373" s="2050"/>
      <c r="I373" s="2050"/>
      <c r="J373" s="2057"/>
      <c r="K373" s="2476"/>
      <c r="L373" s="2470">
        <v>96</v>
      </c>
      <c r="M373" s="2007" t="e">
        <f>#REF!*[3]коеф!$P$74+10</f>
        <v>#REF!</v>
      </c>
      <c r="N373" s="156"/>
      <c r="O373" s="2007"/>
      <c r="P373" s="156" t="e">
        <f>#REF!</f>
        <v>#REF!</v>
      </c>
      <c r="Q373" s="157">
        <v>1214</v>
      </c>
      <c r="R373" s="157">
        <v>1347</v>
      </c>
      <c r="U373" s="157">
        <v>423</v>
      </c>
      <c r="V373" s="2005">
        <v>440</v>
      </c>
    </row>
    <row r="374" spans="1:22" s="157" customFormat="1" ht="13.5" hidden="1" customHeight="1">
      <c r="A374" s="2330">
        <v>1</v>
      </c>
      <c r="B374" s="2330">
        <v>0</v>
      </c>
      <c r="C374" s="2231" t="s">
        <v>9430</v>
      </c>
      <c r="D374" s="2032" t="s">
        <v>4561</v>
      </c>
      <c r="E374" s="2467" t="s">
        <v>4558</v>
      </c>
      <c r="F374" s="2069" t="s">
        <v>4559</v>
      </c>
      <c r="G374" s="2058" t="s">
        <v>4560</v>
      </c>
      <c r="H374" s="2051"/>
      <c r="I374" s="2051"/>
      <c r="J374" s="2059"/>
      <c r="K374" s="2475"/>
      <c r="L374" s="2466">
        <v>192</v>
      </c>
      <c r="M374" s="2006" t="e">
        <f>#REF!*[3]коеф!$P$74+10</f>
        <v>#REF!</v>
      </c>
      <c r="N374" s="2228"/>
      <c r="O374" s="2006"/>
      <c r="P374" s="156" t="e">
        <f>#REF!</f>
        <v>#REF!</v>
      </c>
      <c r="Q374" s="157">
        <v>1573</v>
      </c>
      <c r="R374" s="157">
        <v>1745</v>
      </c>
      <c r="U374" s="157">
        <v>551</v>
      </c>
      <c r="V374" s="2005">
        <v>581</v>
      </c>
    </row>
    <row r="375" spans="1:22" s="157" customFormat="1" ht="13.5" hidden="1" customHeight="1">
      <c r="A375" s="2330">
        <v>1</v>
      </c>
      <c r="B375" s="2332">
        <v>1</v>
      </c>
      <c r="C375" s="2229" t="s">
        <v>10477</v>
      </c>
      <c r="D375" s="2028" t="s">
        <v>10531</v>
      </c>
      <c r="E375" s="2469" t="s">
        <v>10528</v>
      </c>
      <c r="F375" s="2489">
        <v>96</v>
      </c>
      <c r="G375" s="2054"/>
      <c r="H375" s="2053"/>
      <c r="I375" s="2053"/>
      <c r="J375" s="2055"/>
      <c r="K375" s="2474"/>
      <c r="L375" s="2468">
        <v>96</v>
      </c>
      <c r="M375" s="2007" t="e">
        <f>P375*#REF!</f>
        <v>#REF!</v>
      </c>
      <c r="N375" s="2232"/>
      <c r="O375" s="2026"/>
      <c r="P375" s="156">
        <v>744</v>
      </c>
    </row>
    <row r="376" spans="1:22" s="157" customFormat="1" ht="13.5" hidden="1" customHeight="1">
      <c r="A376" s="2330">
        <v>1</v>
      </c>
      <c r="B376" s="2332">
        <v>1</v>
      </c>
      <c r="C376" s="2230" t="s">
        <v>10477</v>
      </c>
      <c r="D376" s="2030" t="s">
        <v>10530</v>
      </c>
      <c r="E376" s="2472" t="s">
        <v>10528</v>
      </c>
      <c r="F376" s="2489">
        <v>192</v>
      </c>
      <c r="G376" s="2054"/>
      <c r="H376" s="2053"/>
      <c r="I376" s="2053"/>
      <c r="J376" s="2055"/>
      <c r="K376" s="2474"/>
      <c r="L376" s="2470">
        <v>192</v>
      </c>
      <c r="M376" s="2007" t="e">
        <f>P376*#REF!</f>
        <v>#REF!</v>
      </c>
      <c r="N376" s="156"/>
      <c r="O376" s="2007"/>
      <c r="P376" s="156">
        <v>1344</v>
      </c>
    </row>
    <row r="377" spans="1:22" s="157" customFormat="1" ht="13.5" hidden="1" customHeight="1">
      <c r="A377" s="2330">
        <v>1</v>
      </c>
      <c r="B377" s="2330">
        <v>1</v>
      </c>
      <c r="C377" s="2231" t="s">
        <v>10477</v>
      </c>
      <c r="D377" s="2032" t="s">
        <v>10529</v>
      </c>
      <c r="E377" s="2467" t="s">
        <v>10528</v>
      </c>
      <c r="F377" s="2489">
        <v>480</v>
      </c>
      <c r="G377" s="2054"/>
      <c r="H377" s="2053"/>
      <c r="I377" s="2053"/>
      <c r="J377" s="2055"/>
      <c r="K377" s="2474"/>
      <c r="L377" s="2466">
        <v>480</v>
      </c>
      <c r="M377" s="2007" t="e">
        <f>P377*#REF!</f>
        <v>#REF!</v>
      </c>
      <c r="N377" s="2228"/>
      <c r="O377" s="2006"/>
      <c r="P377" s="156">
        <v>2880</v>
      </c>
    </row>
    <row r="378" spans="1:22" s="157" customFormat="1" ht="13.5" hidden="1" customHeight="1">
      <c r="A378" s="2330">
        <v>1</v>
      </c>
      <c r="B378" s="2332">
        <v>1</v>
      </c>
      <c r="C378" s="2229" t="s">
        <v>10477</v>
      </c>
      <c r="D378" s="2028" t="s">
        <v>10527</v>
      </c>
      <c r="E378" s="2469" t="s">
        <v>10524</v>
      </c>
      <c r="F378" s="2370" t="s">
        <v>4564</v>
      </c>
      <c r="G378" s="2054" t="s">
        <v>4565</v>
      </c>
      <c r="H378" s="2053"/>
      <c r="I378" s="2053"/>
      <c r="J378" s="2055"/>
      <c r="K378" s="2474"/>
      <c r="L378" s="2468">
        <v>96</v>
      </c>
      <c r="M378" s="2007" t="e">
        <f>P378*#REF!</f>
        <v>#REF!</v>
      </c>
      <c r="N378" s="2232"/>
      <c r="O378" s="2026"/>
      <c r="P378" s="156">
        <v>1368</v>
      </c>
    </row>
    <row r="379" spans="1:22" s="157" customFormat="1" ht="13.5" hidden="1" customHeight="1">
      <c r="A379" s="2330">
        <v>1</v>
      </c>
      <c r="B379" s="2332">
        <v>1</v>
      </c>
      <c r="C379" s="2230" t="s">
        <v>10477</v>
      </c>
      <c r="D379" s="2030" t="s">
        <v>10526</v>
      </c>
      <c r="E379" s="2472" t="s">
        <v>10524</v>
      </c>
      <c r="F379" s="2370"/>
      <c r="G379" s="2054"/>
      <c r="H379" s="2053"/>
      <c r="I379" s="2053"/>
      <c r="J379" s="2055"/>
      <c r="K379" s="2474"/>
      <c r="L379" s="2470">
        <v>192</v>
      </c>
      <c r="M379" s="2007" t="e">
        <f>P379*#REF!</f>
        <v>#REF!</v>
      </c>
      <c r="N379" s="156"/>
      <c r="O379" s="2007"/>
      <c r="P379" s="156">
        <v>2640</v>
      </c>
    </row>
    <row r="380" spans="1:22" s="157" customFormat="1" ht="13.5" hidden="1" customHeight="1">
      <c r="A380" s="2330">
        <v>1</v>
      </c>
      <c r="B380" s="2332">
        <v>1</v>
      </c>
      <c r="C380" s="2230" t="s">
        <v>10477</v>
      </c>
      <c r="D380" s="2030" t="s">
        <v>10525</v>
      </c>
      <c r="E380" s="2472" t="s">
        <v>10524</v>
      </c>
      <c r="F380" s="2370"/>
      <c r="G380" s="2054"/>
      <c r="H380" s="2053"/>
      <c r="I380" s="2053"/>
      <c r="J380" s="2055"/>
      <c r="K380" s="2474"/>
      <c r="L380" s="2470">
        <v>480</v>
      </c>
      <c r="M380" s="2007" t="e">
        <f>P380*#REF!</f>
        <v>#REF!</v>
      </c>
      <c r="N380" s="156"/>
      <c r="O380" s="2007"/>
      <c r="P380" s="156">
        <v>6360</v>
      </c>
    </row>
    <row r="381" spans="1:22" s="157" customFormat="1" ht="13.5" hidden="1" customHeight="1">
      <c r="A381" s="2330">
        <v>1</v>
      </c>
      <c r="B381" s="2330">
        <v>1</v>
      </c>
      <c r="C381" s="2231" t="s">
        <v>10477</v>
      </c>
      <c r="D381" s="2032" t="s">
        <v>10523</v>
      </c>
      <c r="E381" s="2482" t="s">
        <v>10522</v>
      </c>
      <c r="F381" s="2370"/>
      <c r="G381" s="2054"/>
      <c r="H381" s="2053"/>
      <c r="I381" s="2053"/>
      <c r="J381" s="2055"/>
      <c r="K381" s="2474"/>
      <c r="L381" s="2466">
        <v>96</v>
      </c>
      <c r="M381" s="2007" t="e">
        <f>P381*#REF!</f>
        <v>#REF!</v>
      </c>
      <c r="N381" s="2228"/>
      <c r="O381" s="2006"/>
      <c r="P381" s="156">
        <v>4176</v>
      </c>
    </row>
    <row r="382" spans="1:22" s="157" customFormat="1" ht="13.5" customHeight="1">
      <c r="A382" s="2333">
        <v>1</v>
      </c>
      <c r="B382" s="2333">
        <v>1</v>
      </c>
      <c r="C382" s="2464" t="s">
        <v>9430</v>
      </c>
      <c r="D382" s="2584" t="s">
        <v>4562</v>
      </c>
      <c r="E382" s="2463" t="s">
        <v>4563</v>
      </c>
      <c r="F382" s="2068" t="s">
        <v>4564</v>
      </c>
      <c r="G382" s="2056" t="s">
        <v>4565</v>
      </c>
      <c r="H382" s="2050"/>
      <c r="I382" s="2050"/>
      <c r="J382" s="2057"/>
      <c r="K382" s="2476"/>
      <c r="L382" s="2462">
        <v>96</v>
      </c>
      <c r="M382" s="2026" t="e">
        <f>P382*#REF!+15</f>
        <v>#REF!</v>
      </c>
      <c r="N382" s="2479"/>
      <c r="O382" s="2009"/>
      <c r="P382" s="2593">
        <v>677</v>
      </c>
      <c r="Q382" s="157">
        <v>1840</v>
      </c>
      <c r="R382" s="157">
        <v>2042</v>
      </c>
      <c r="U382" s="157">
        <v>643</v>
      </c>
      <c r="V382" s="2005">
        <v>677</v>
      </c>
    </row>
    <row r="383" spans="1:22" s="157" customFormat="1" ht="13.5" hidden="1" customHeight="1">
      <c r="A383" s="2330">
        <v>1</v>
      </c>
      <c r="B383" s="2330">
        <v>1</v>
      </c>
      <c r="C383" s="2464" t="s">
        <v>10477</v>
      </c>
      <c r="D383" s="2018" t="s">
        <v>10521</v>
      </c>
      <c r="E383" s="2463" t="s">
        <v>10518</v>
      </c>
      <c r="F383" s="2370" t="s">
        <v>4573</v>
      </c>
      <c r="G383" s="2054" t="s">
        <v>4574</v>
      </c>
      <c r="H383" s="2053"/>
      <c r="I383" s="2053"/>
      <c r="J383" s="2055"/>
      <c r="K383" s="2474"/>
      <c r="L383" s="2462">
        <v>96</v>
      </c>
      <c r="M383" s="2007" t="e">
        <f>P383*#REF!</f>
        <v>#REF!</v>
      </c>
      <c r="N383" s="2479"/>
      <c r="O383" s="2009"/>
      <c r="P383" s="156">
        <v>1824</v>
      </c>
    </row>
    <row r="384" spans="1:22" s="157" customFormat="1" ht="20.100000000000001" hidden="1" customHeight="1">
      <c r="A384" s="2330">
        <v>1</v>
      </c>
      <c r="B384" s="2330">
        <v>1</v>
      </c>
      <c r="C384" s="2464" t="s">
        <v>10477</v>
      </c>
      <c r="D384" s="2018" t="s">
        <v>10519</v>
      </c>
      <c r="E384" s="2463" t="s">
        <v>10518</v>
      </c>
      <c r="F384" s="2488" t="s">
        <v>4569</v>
      </c>
      <c r="G384" s="2327" t="s">
        <v>4570</v>
      </c>
      <c r="H384" s="2053"/>
      <c r="I384" s="2053"/>
      <c r="J384" s="2055"/>
      <c r="K384" s="2474"/>
      <c r="L384" s="2462">
        <v>480</v>
      </c>
      <c r="M384" s="2007" t="e">
        <f>P384*#REF!</f>
        <v>#REF!</v>
      </c>
      <c r="N384" s="2479"/>
      <c r="O384" s="2009"/>
      <c r="P384" s="156">
        <v>7032</v>
      </c>
    </row>
    <row r="385" spans="1:22" s="157" customFormat="1" ht="13.5" customHeight="1">
      <c r="A385" s="2332">
        <v>1</v>
      </c>
      <c r="B385" s="2332">
        <v>1</v>
      </c>
      <c r="C385" s="2464" t="s">
        <v>9430</v>
      </c>
      <c r="D385" s="2584" t="s">
        <v>4571</v>
      </c>
      <c r="E385" s="2463" t="s">
        <v>4572</v>
      </c>
      <c r="F385" s="2478" t="s">
        <v>4573</v>
      </c>
      <c r="G385" s="2061" t="s">
        <v>4574</v>
      </c>
      <c r="H385" s="2060"/>
      <c r="I385" s="2060"/>
      <c r="J385" s="2062"/>
      <c r="K385" s="2477"/>
      <c r="L385" s="2462">
        <v>96</v>
      </c>
      <c r="M385" s="2026" t="e">
        <f>P385*#REF!+15</f>
        <v>#REF!</v>
      </c>
      <c r="N385" s="2479"/>
      <c r="O385" s="2009"/>
      <c r="P385" s="2593">
        <v>1564</v>
      </c>
      <c r="Q385" s="157">
        <v>4460</v>
      </c>
      <c r="R385" s="157">
        <v>4951</v>
      </c>
      <c r="U385" s="157">
        <v>1564</v>
      </c>
      <c r="V385" s="2005">
        <v>1564</v>
      </c>
    </row>
    <row r="386" spans="1:22" s="157" customFormat="1" ht="17.25" customHeight="1">
      <c r="A386" s="2332">
        <v>1</v>
      </c>
      <c r="B386" s="2332">
        <v>1</v>
      </c>
      <c r="C386" s="2464" t="s">
        <v>9430</v>
      </c>
      <c r="D386" s="2584" t="s">
        <v>4566</v>
      </c>
      <c r="E386" s="2463" t="s">
        <v>4563</v>
      </c>
      <c r="F386" s="2478" t="s">
        <v>4564</v>
      </c>
      <c r="G386" s="2061" t="s">
        <v>4565</v>
      </c>
      <c r="H386" s="2060"/>
      <c r="I386" s="2060"/>
      <c r="J386" s="2062"/>
      <c r="K386" s="2477"/>
      <c r="L386" s="2462">
        <v>192</v>
      </c>
      <c r="M386" s="2026" t="e">
        <f>P386*#REF!+15</f>
        <v>#REF!</v>
      </c>
      <c r="N386" s="2479"/>
      <c r="O386" s="2009"/>
      <c r="P386" s="2593">
        <v>949</v>
      </c>
      <c r="Q386" s="157">
        <v>2580</v>
      </c>
      <c r="R386" s="157">
        <v>2864</v>
      </c>
      <c r="U386" s="157">
        <v>903</v>
      </c>
      <c r="V386" s="2005">
        <v>949</v>
      </c>
    </row>
    <row r="387" spans="1:22" s="157" customFormat="1" ht="13.5" hidden="1" customHeight="1">
      <c r="A387" s="2330">
        <v>1</v>
      </c>
      <c r="B387" s="2330">
        <v>1</v>
      </c>
      <c r="C387" s="2464" t="s">
        <v>10477</v>
      </c>
      <c r="D387" s="2018" t="s">
        <v>10517</v>
      </c>
      <c r="E387" s="2463" t="s">
        <v>10516</v>
      </c>
      <c r="F387" s="2370" t="s">
        <v>4573</v>
      </c>
      <c r="G387" s="2054" t="s">
        <v>4574</v>
      </c>
      <c r="H387" s="2053"/>
      <c r="I387" s="2053"/>
      <c r="J387" s="2055"/>
      <c r="K387" s="2474"/>
      <c r="L387" s="2462">
        <v>16</v>
      </c>
      <c r="M387" s="2007" t="e">
        <f>P387*#REF!</f>
        <v>#REF!</v>
      </c>
      <c r="N387" s="2479"/>
      <c r="O387" s="2009"/>
      <c r="P387" s="156">
        <v>8040</v>
      </c>
    </row>
    <row r="388" spans="1:22" s="157" customFormat="1" ht="20.100000000000001" customHeight="1">
      <c r="A388" s="2332">
        <v>1</v>
      </c>
      <c r="B388" s="2332">
        <v>1</v>
      </c>
      <c r="C388" s="2464" t="s">
        <v>9430</v>
      </c>
      <c r="D388" s="2584" t="s">
        <v>4567</v>
      </c>
      <c r="E388" s="2323" t="s">
        <v>4568</v>
      </c>
      <c r="F388" s="2487" t="s">
        <v>4569</v>
      </c>
      <c r="G388" s="2064" t="s">
        <v>4570</v>
      </c>
      <c r="H388" s="2060"/>
      <c r="I388" s="2060"/>
      <c r="J388" s="2062"/>
      <c r="K388" s="2477"/>
      <c r="L388" s="2462">
        <v>192</v>
      </c>
      <c r="M388" s="2026" t="e">
        <f>P388*#REF!+15</f>
        <v>#REF!</v>
      </c>
      <c r="N388" s="2479"/>
      <c r="O388" s="2009"/>
      <c r="P388" s="2593">
        <v>1345</v>
      </c>
      <c r="Q388" s="157">
        <v>3920</v>
      </c>
      <c r="R388" s="157">
        <v>4351</v>
      </c>
      <c r="U388" s="157">
        <v>1374</v>
      </c>
      <c r="V388" s="2005">
        <v>1343</v>
      </c>
    </row>
    <row r="389" spans="1:22" s="157" customFormat="1" ht="13.5" customHeight="1">
      <c r="A389" s="2330">
        <v>1</v>
      </c>
      <c r="B389" s="2330">
        <v>1</v>
      </c>
      <c r="C389" s="2464" t="s">
        <v>9430</v>
      </c>
      <c r="D389" s="2584" t="s">
        <v>4575</v>
      </c>
      <c r="E389" s="2463" t="s">
        <v>4572</v>
      </c>
      <c r="F389" s="2069" t="s">
        <v>4573</v>
      </c>
      <c r="G389" s="2058" t="s">
        <v>4574</v>
      </c>
      <c r="H389" s="2051"/>
      <c r="I389" s="2051"/>
      <c r="J389" s="2059"/>
      <c r="K389" s="2475"/>
      <c r="L389" s="2462">
        <v>192</v>
      </c>
      <c r="M389" s="2026" t="e">
        <f>P389*#REF!+15</f>
        <v>#REF!</v>
      </c>
      <c r="N389" s="2479"/>
      <c r="O389" s="2009"/>
      <c r="P389" s="2593">
        <v>2238</v>
      </c>
      <c r="Q389" s="157">
        <v>6380</v>
      </c>
      <c r="R389" s="157">
        <v>7082</v>
      </c>
      <c r="U389" s="157">
        <v>2237</v>
      </c>
      <c r="V389" s="2005">
        <v>2237</v>
      </c>
    </row>
    <row r="390" spans="1:22" s="157" customFormat="1" ht="13.5" hidden="1" customHeight="1">
      <c r="A390" s="2330">
        <v>1</v>
      </c>
      <c r="B390" s="2332">
        <v>1</v>
      </c>
      <c r="C390" s="2229" t="s">
        <v>10477</v>
      </c>
      <c r="D390" s="2028" t="s">
        <v>10515</v>
      </c>
      <c r="E390" s="2469" t="s">
        <v>10514</v>
      </c>
      <c r="F390" s="2370"/>
      <c r="G390" s="2054"/>
      <c r="H390" s="2053"/>
      <c r="I390" s="2053"/>
      <c r="J390" s="2055"/>
      <c r="K390" s="2474"/>
      <c r="L390" s="2468">
        <v>24</v>
      </c>
      <c r="M390" s="2007" t="e">
        <f>P390*#REF!</f>
        <v>#REF!</v>
      </c>
      <c r="N390" s="2232"/>
      <c r="O390" s="2026"/>
      <c r="P390" s="156">
        <v>1008</v>
      </c>
    </row>
    <row r="391" spans="1:22" s="157" customFormat="1" ht="13.5" hidden="1" customHeight="1">
      <c r="A391" s="2330">
        <v>1</v>
      </c>
      <c r="B391" s="2332">
        <v>1</v>
      </c>
      <c r="C391" s="2230" t="s">
        <v>10477</v>
      </c>
      <c r="D391" s="2030" t="s">
        <v>10513</v>
      </c>
      <c r="E391" s="2472" t="s">
        <v>10512</v>
      </c>
      <c r="F391" s="2370"/>
      <c r="G391" s="2054"/>
      <c r="H391" s="2053"/>
      <c r="I391" s="2053"/>
      <c r="J391" s="2055"/>
      <c r="K391" s="2474"/>
      <c r="L391" s="2470">
        <v>24</v>
      </c>
      <c r="M391" s="2007" t="e">
        <f>P391*#REF!</f>
        <v>#REF!</v>
      </c>
      <c r="N391" s="156"/>
      <c r="O391" s="2007"/>
      <c r="P391" s="156">
        <v>1161.5999999999999</v>
      </c>
    </row>
    <row r="392" spans="1:22" s="157" customFormat="1" ht="13.5" hidden="1" customHeight="1">
      <c r="A392" s="2330">
        <v>1</v>
      </c>
      <c r="B392" s="2332">
        <v>1</v>
      </c>
      <c r="C392" s="2230" t="s">
        <v>10477</v>
      </c>
      <c r="D392" s="2030" t="s">
        <v>10511</v>
      </c>
      <c r="E392" s="2472" t="s">
        <v>10510</v>
      </c>
      <c r="F392" s="2370"/>
      <c r="G392" s="2054"/>
      <c r="H392" s="2053"/>
      <c r="I392" s="2053"/>
      <c r="J392" s="2055"/>
      <c r="K392" s="2474"/>
      <c r="L392" s="2470">
        <v>8</v>
      </c>
      <c r="M392" s="2007" t="e">
        <f>P392*#REF!</f>
        <v>#REF!</v>
      </c>
      <c r="N392" s="156"/>
      <c r="O392" s="2007"/>
      <c r="P392" s="156">
        <v>3240</v>
      </c>
    </row>
    <row r="393" spans="1:22" s="157" customFormat="1" ht="13.5" hidden="1" customHeight="1">
      <c r="A393" s="2330">
        <v>1</v>
      </c>
      <c r="B393" s="2332">
        <v>1</v>
      </c>
      <c r="C393" s="2230" t="s">
        <v>10477</v>
      </c>
      <c r="D393" s="2030" t="s">
        <v>10509</v>
      </c>
      <c r="E393" s="2484" t="s">
        <v>10508</v>
      </c>
      <c r="F393" s="2370"/>
      <c r="G393" s="2054"/>
      <c r="H393" s="2053"/>
      <c r="I393" s="2053"/>
      <c r="J393" s="2055"/>
      <c r="K393" s="2474"/>
      <c r="L393" s="2470">
        <v>11</v>
      </c>
      <c r="M393" s="2007" t="e">
        <f>P393*#REF!</f>
        <v>#REF!</v>
      </c>
      <c r="N393" s="156"/>
      <c r="O393" s="2007"/>
      <c r="P393" s="156">
        <v>4212</v>
      </c>
    </row>
    <row r="394" spans="1:22" s="157" customFormat="1" ht="13.5" hidden="1" customHeight="1">
      <c r="A394" s="2330">
        <v>1</v>
      </c>
      <c r="B394" s="2332">
        <v>1</v>
      </c>
      <c r="C394" s="2230" t="s">
        <v>10477</v>
      </c>
      <c r="D394" s="2030" t="s">
        <v>10507</v>
      </c>
      <c r="E394" s="2472" t="s">
        <v>10506</v>
      </c>
      <c r="F394" s="2370"/>
      <c r="G394" s="2054"/>
      <c r="H394" s="2053"/>
      <c r="I394" s="2053"/>
      <c r="J394" s="2055"/>
      <c r="K394" s="2474"/>
      <c r="L394" s="2470">
        <v>20</v>
      </c>
      <c r="M394" s="2007" t="e">
        <f>P394*#REF!</f>
        <v>#REF!</v>
      </c>
      <c r="N394" s="156"/>
      <c r="O394" s="2007"/>
      <c r="P394" s="156">
        <v>2754</v>
      </c>
    </row>
    <row r="395" spans="1:22" s="157" customFormat="1" ht="13.5" hidden="1" customHeight="1">
      <c r="A395" s="2330">
        <v>1</v>
      </c>
      <c r="B395" s="2332">
        <v>1</v>
      </c>
      <c r="C395" s="2230" t="s">
        <v>10477</v>
      </c>
      <c r="D395" s="2030" t="s">
        <v>10505</v>
      </c>
      <c r="E395" s="2486" t="s">
        <v>10504</v>
      </c>
      <c r="H395" s="2325"/>
      <c r="I395" s="2325"/>
      <c r="J395" s="2325"/>
      <c r="K395" s="2485"/>
      <c r="L395" s="2470">
        <v>24</v>
      </c>
      <c r="M395" s="2007" t="e">
        <f>P395*#REF!</f>
        <v>#REF!</v>
      </c>
      <c r="O395" s="2483"/>
      <c r="P395" s="156">
        <v>792</v>
      </c>
    </row>
    <row r="396" spans="1:22" s="157" customFormat="1" ht="13.5" hidden="1" customHeight="1">
      <c r="A396" s="2330">
        <v>1</v>
      </c>
      <c r="B396" s="2332">
        <v>1</v>
      </c>
      <c r="C396" s="2230" t="s">
        <v>10477</v>
      </c>
      <c r="D396" s="2030" t="s">
        <v>10503</v>
      </c>
      <c r="E396" s="2484" t="s">
        <v>10502</v>
      </c>
      <c r="F396" s="2323"/>
      <c r="G396" s="2322"/>
      <c r="H396" s="2321"/>
      <c r="I396" s="2321"/>
      <c r="J396" s="2321"/>
      <c r="K396" s="2322"/>
      <c r="L396" s="2470">
        <v>24</v>
      </c>
      <c r="M396" s="2007" t="e">
        <f>P396*#REF!</f>
        <v>#REF!</v>
      </c>
      <c r="O396" s="2483"/>
      <c r="P396" s="156">
        <v>840</v>
      </c>
    </row>
    <row r="397" spans="1:22" s="157" customFormat="1" ht="13.5" hidden="1" customHeight="1">
      <c r="A397" s="2330">
        <v>1</v>
      </c>
      <c r="B397" s="2332">
        <v>1</v>
      </c>
      <c r="C397" s="2230" t="s">
        <v>10477</v>
      </c>
      <c r="D397" s="2030" t="s">
        <v>10501</v>
      </c>
      <c r="E397" s="2484" t="s">
        <v>10500</v>
      </c>
      <c r="F397" s="2323"/>
      <c r="G397" s="2321"/>
      <c r="H397" s="2321"/>
      <c r="I397" s="2321"/>
      <c r="J397" s="2321"/>
      <c r="K397" s="2322"/>
      <c r="L397" s="2470">
        <v>96</v>
      </c>
      <c r="M397" s="2007" t="e">
        <f>P397*#REF!</f>
        <v>#REF!</v>
      </c>
      <c r="O397" s="2483"/>
      <c r="P397" s="156">
        <v>4680</v>
      </c>
    </row>
    <row r="398" spans="1:22" s="157" customFormat="1" ht="13.5" hidden="1" customHeight="1">
      <c r="A398" s="2330">
        <v>1</v>
      </c>
      <c r="B398" s="2332">
        <v>1</v>
      </c>
      <c r="C398" s="2230" t="s">
        <v>10477</v>
      </c>
      <c r="D398" s="2030" t="s">
        <v>10499</v>
      </c>
      <c r="E398" s="2484" t="s">
        <v>10498</v>
      </c>
      <c r="F398" s="2323"/>
      <c r="G398" s="2321"/>
      <c r="H398" s="2321"/>
      <c r="I398" s="2321"/>
      <c r="J398" s="2321"/>
      <c r="K398" s="2322"/>
      <c r="L398" s="2470">
        <v>24</v>
      </c>
      <c r="M398" s="2007" t="e">
        <f>P398*#REF!</f>
        <v>#REF!</v>
      </c>
      <c r="O398" s="2483"/>
      <c r="P398" s="156">
        <v>840</v>
      </c>
    </row>
    <row r="399" spans="1:22" s="157" customFormat="1" ht="13.5" hidden="1" customHeight="1">
      <c r="A399" s="2330">
        <v>1</v>
      </c>
      <c r="B399" s="2332">
        <v>1</v>
      </c>
      <c r="C399" s="2230" t="s">
        <v>10477</v>
      </c>
      <c r="D399" s="2030" t="s">
        <v>10497</v>
      </c>
      <c r="E399" s="2484" t="s">
        <v>10496</v>
      </c>
      <c r="F399" s="2323"/>
      <c r="G399" s="2321"/>
      <c r="H399" s="2321"/>
      <c r="I399" s="2321"/>
      <c r="J399" s="2321"/>
      <c r="K399" s="2322"/>
      <c r="L399" s="2470">
        <v>160</v>
      </c>
      <c r="M399" s="2007" t="e">
        <f>P399*#REF!</f>
        <v>#REF!</v>
      </c>
      <c r="O399" s="2483"/>
      <c r="P399" s="156">
        <v>2016</v>
      </c>
    </row>
    <row r="400" spans="1:22" s="157" customFormat="1" ht="13.5" hidden="1" customHeight="1">
      <c r="A400" s="2330">
        <v>1</v>
      </c>
      <c r="B400" s="2330">
        <v>1</v>
      </c>
      <c r="C400" s="2231" t="s">
        <v>10477</v>
      </c>
      <c r="D400" s="2032" t="s">
        <v>10495</v>
      </c>
      <c r="E400" s="2482" t="s">
        <v>10494</v>
      </c>
      <c r="F400" s="2323"/>
      <c r="G400" s="2321"/>
      <c r="H400" s="2321"/>
      <c r="I400" s="2321"/>
      <c r="J400" s="2321"/>
      <c r="K400" s="2322"/>
      <c r="L400" s="2466">
        <v>96</v>
      </c>
      <c r="M400" s="2007" t="e">
        <f>P400*#REF!</f>
        <v>#REF!</v>
      </c>
      <c r="N400" s="2481"/>
      <c r="O400" s="2480"/>
      <c r="P400" s="156">
        <v>4536</v>
      </c>
    </row>
    <row r="401" spans="1:23" s="157" customFormat="1" ht="13.5" hidden="1">
      <c r="A401" s="2333">
        <v>1</v>
      </c>
      <c r="B401" s="2333">
        <v>1</v>
      </c>
      <c r="C401" s="2229" t="s">
        <v>285</v>
      </c>
      <c r="D401" s="2028" t="s">
        <v>280</v>
      </c>
      <c r="E401" s="2469" t="s">
        <v>4577</v>
      </c>
      <c r="F401" s="2068"/>
      <c r="G401" s="2056"/>
      <c r="H401" s="2050"/>
      <c r="I401" s="2050"/>
      <c r="J401" s="2057"/>
      <c r="K401" s="2476"/>
      <c r="L401" s="2468">
        <v>96</v>
      </c>
      <c r="M401" s="2006" t="e">
        <f>P401*#REF!+15</f>
        <v>#REF!</v>
      </c>
      <c r="N401" s="2232"/>
      <c r="O401" s="2026"/>
      <c r="P401" s="156">
        <f>W401</f>
        <v>817</v>
      </c>
      <c r="V401" s="157">
        <v>817</v>
      </c>
      <c r="W401" s="157">
        <v>817</v>
      </c>
    </row>
    <row r="402" spans="1:23" s="157" customFormat="1" ht="13.5" hidden="1" customHeight="1">
      <c r="A402" s="2330">
        <v>1</v>
      </c>
      <c r="B402" s="2332">
        <v>0</v>
      </c>
      <c r="C402" s="2230" t="s">
        <v>9430</v>
      </c>
      <c r="D402" s="2030" t="s">
        <v>4576</v>
      </c>
      <c r="E402" s="2472" t="s">
        <v>4577</v>
      </c>
      <c r="F402" s="2069" t="s">
        <v>4578</v>
      </c>
      <c r="G402" s="2058" t="s">
        <v>4579</v>
      </c>
      <c r="H402" s="2051"/>
      <c r="I402" s="2051"/>
      <c r="J402" s="2059"/>
      <c r="K402" s="2475"/>
      <c r="L402" s="2470">
        <v>96</v>
      </c>
      <c r="M402" s="2007" t="e">
        <f>#REF!*[3]коеф!$P$74+10</f>
        <v>#REF!</v>
      </c>
      <c r="N402" s="156"/>
      <c r="O402" s="2007"/>
      <c r="P402" s="156" t="e">
        <f>#REF!</f>
        <v>#REF!</v>
      </c>
      <c r="Q402" s="157">
        <v>2344</v>
      </c>
      <c r="R402" s="157">
        <v>2603</v>
      </c>
      <c r="U402" s="157">
        <v>824</v>
      </c>
      <c r="V402" s="2005">
        <v>865</v>
      </c>
    </row>
    <row r="403" spans="1:23" s="157" customFormat="1" ht="13.5" hidden="1" customHeight="1">
      <c r="A403" s="2333">
        <v>1</v>
      </c>
      <c r="B403" s="2332">
        <v>0</v>
      </c>
      <c r="C403" s="2231" t="s">
        <v>9430</v>
      </c>
      <c r="D403" s="2032" t="s">
        <v>4580</v>
      </c>
      <c r="E403" s="2467" t="s">
        <v>4581</v>
      </c>
      <c r="F403" s="2068" t="s">
        <v>4582</v>
      </c>
      <c r="G403" s="2056" t="s">
        <v>4583</v>
      </c>
      <c r="H403" s="2050"/>
      <c r="I403" s="2050"/>
      <c r="J403" s="2057"/>
      <c r="K403" s="2476"/>
      <c r="L403" s="2466">
        <v>96</v>
      </c>
      <c r="M403" s="2006" t="e">
        <f>#REF!*[3]коеф!$P$74+10</f>
        <v>#REF!</v>
      </c>
      <c r="N403" s="2228"/>
      <c r="O403" s="2006"/>
      <c r="P403" s="156" t="e">
        <f>#REF!</f>
        <v>#REF!</v>
      </c>
      <c r="Q403" s="157">
        <v>2538</v>
      </c>
      <c r="R403" s="157">
        <v>2817</v>
      </c>
      <c r="U403" s="157">
        <v>890</v>
      </c>
      <c r="V403" s="2005">
        <v>934</v>
      </c>
    </row>
    <row r="404" spans="1:23" s="157" customFormat="1" ht="13.5" hidden="1" customHeight="1">
      <c r="A404" s="2330">
        <v>1</v>
      </c>
      <c r="B404" s="234">
        <v>0</v>
      </c>
      <c r="C404" s="154" t="s">
        <v>9430</v>
      </c>
      <c r="D404" s="2030" t="s">
        <v>4584</v>
      </c>
      <c r="E404" s="687" t="s">
        <v>4585</v>
      </c>
      <c r="F404" s="2069" t="s">
        <v>4586</v>
      </c>
      <c r="G404" s="2058" t="s">
        <v>4587</v>
      </c>
      <c r="H404" s="2051"/>
      <c r="I404" s="2051"/>
      <c r="J404" s="2059"/>
      <c r="K404" s="2475"/>
      <c r="L404" s="1573">
        <v>96</v>
      </c>
      <c r="M404" s="2007" t="e">
        <f>#REF!*[3]коеф!$P$74+10</f>
        <v>#REF!</v>
      </c>
      <c r="N404" s="156"/>
      <c r="O404" s="2007"/>
      <c r="P404" s="156" t="e">
        <f>#REF!</f>
        <v>#REF!</v>
      </c>
      <c r="Q404" s="157">
        <v>2737</v>
      </c>
      <c r="R404" s="157">
        <v>3039</v>
      </c>
      <c r="U404" s="157">
        <v>945</v>
      </c>
      <c r="V404" s="2005">
        <v>992</v>
      </c>
    </row>
    <row r="405" spans="1:23" s="157" customFormat="1" ht="13.5" hidden="1">
      <c r="A405" s="2333">
        <v>1</v>
      </c>
      <c r="B405" s="2333">
        <v>1</v>
      </c>
      <c r="C405" s="2229" t="s">
        <v>285</v>
      </c>
      <c r="D405" s="2028" t="s">
        <v>281</v>
      </c>
      <c r="E405" s="2469" t="s">
        <v>305</v>
      </c>
      <c r="F405" s="2068"/>
      <c r="G405" s="2056"/>
      <c r="H405" s="2050"/>
      <c r="I405" s="2050"/>
      <c r="J405" s="2057"/>
      <c r="K405" s="2476"/>
      <c r="L405" s="2468"/>
      <c r="M405" s="2006" t="e">
        <f>P405*#REF!+15</f>
        <v>#REF!</v>
      </c>
      <c r="N405" s="2232"/>
      <c r="O405" s="2026"/>
      <c r="P405" s="156">
        <f>W405</f>
        <v>759</v>
      </c>
      <c r="V405" s="157">
        <v>759</v>
      </c>
      <c r="W405" s="157">
        <v>759</v>
      </c>
    </row>
    <row r="406" spans="1:23" s="157" customFormat="1" ht="13.5" customHeight="1">
      <c r="A406" s="2330">
        <v>1</v>
      </c>
      <c r="B406" s="2330">
        <v>1</v>
      </c>
      <c r="C406" s="2231" t="s">
        <v>9430</v>
      </c>
      <c r="D406" s="2583" t="s">
        <v>4588</v>
      </c>
      <c r="E406" s="2467" t="s">
        <v>4589</v>
      </c>
      <c r="F406" s="2069" t="s">
        <v>4590</v>
      </c>
      <c r="G406" s="2058" t="s">
        <v>4591</v>
      </c>
      <c r="H406" s="2051"/>
      <c r="I406" s="2051"/>
      <c r="J406" s="2059"/>
      <c r="K406" s="2475"/>
      <c r="L406" s="2466">
        <v>96</v>
      </c>
      <c r="M406" s="2026" t="e">
        <f>P406*#REF!+15</f>
        <v>#REF!</v>
      </c>
      <c r="N406" s="2228"/>
      <c r="O406" s="2006"/>
      <c r="P406" s="2593">
        <v>917</v>
      </c>
      <c r="Q406" s="157">
        <v>2368</v>
      </c>
      <c r="R406" s="157">
        <v>2628</v>
      </c>
      <c r="U406" s="157">
        <v>828</v>
      </c>
      <c r="V406" s="2005">
        <v>873</v>
      </c>
    </row>
    <row r="407" spans="1:23" s="157" customFormat="1" ht="13.5" hidden="1" customHeight="1">
      <c r="A407" s="2333">
        <v>1</v>
      </c>
      <c r="B407" s="2333">
        <v>0</v>
      </c>
      <c r="C407" s="2229" t="s">
        <v>9430</v>
      </c>
      <c r="D407" s="2028" t="s">
        <v>4592</v>
      </c>
      <c r="E407" s="2469" t="s">
        <v>4593</v>
      </c>
      <c r="F407" s="2068" t="s">
        <v>4594</v>
      </c>
      <c r="G407" s="2056" t="s">
        <v>4595</v>
      </c>
      <c r="H407" s="2050"/>
      <c r="I407" s="2050"/>
      <c r="J407" s="2057"/>
      <c r="K407" s="2476"/>
      <c r="L407" s="2468">
        <v>96</v>
      </c>
      <c r="M407" s="2026" t="e">
        <f>#REF!*[3]коеф!$P$74+10</f>
        <v>#REF!</v>
      </c>
      <c r="N407" s="2232"/>
      <c r="O407" s="2026"/>
      <c r="P407" s="156" t="e">
        <f>#REF!</f>
        <v>#REF!</v>
      </c>
      <c r="Q407" s="157">
        <v>4069</v>
      </c>
      <c r="R407" s="157">
        <v>4517</v>
      </c>
      <c r="U407" s="157">
        <v>1418</v>
      </c>
      <c r="V407" s="2005">
        <v>1640</v>
      </c>
    </row>
    <row r="408" spans="1:23" s="157" customFormat="1" ht="13.5" hidden="1" customHeight="1">
      <c r="A408" s="2332">
        <v>1</v>
      </c>
      <c r="B408" s="2332">
        <v>0</v>
      </c>
      <c r="C408" s="2230" t="s">
        <v>9430</v>
      </c>
      <c r="D408" s="2030" t="s">
        <v>4596</v>
      </c>
      <c r="E408" s="2472" t="s">
        <v>4597</v>
      </c>
      <c r="F408" s="2478" t="s">
        <v>4598</v>
      </c>
      <c r="G408" s="2061" t="s">
        <v>4599</v>
      </c>
      <c r="H408" s="2060"/>
      <c r="I408" s="2060"/>
      <c r="J408" s="2062"/>
      <c r="K408" s="2477"/>
      <c r="L408" s="2470">
        <v>96</v>
      </c>
      <c r="M408" s="2007" t="e">
        <f>#REF!*[3]коеф!$P$74+10</f>
        <v>#REF!</v>
      </c>
      <c r="N408" s="156"/>
      <c r="O408" s="2007"/>
      <c r="P408" s="156" t="e">
        <f>#REF!</f>
        <v>#REF!</v>
      </c>
      <c r="Q408" s="157">
        <v>4069</v>
      </c>
      <c r="R408" s="157">
        <v>4517</v>
      </c>
      <c r="U408" s="157">
        <v>1418</v>
      </c>
      <c r="V408" s="2005">
        <v>1640</v>
      </c>
    </row>
    <row r="409" spans="1:23" s="157" customFormat="1" ht="13.5" hidden="1" customHeight="1">
      <c r="A409" s="2330">
        <v>1</v>
      </c>
      <c r="B409" s="2330">
        <v>0</v>
      </c>
      <c r="C409" s="2231" t="s">
        <v>9430</v>
      </c>
      <c r="D409" s="2032" t="s">
        <v>4600</v>
      </c>
      <c r="E409" s="2467" t="s">
        <v>4601</v>
      </c>
      <c r="F409" s="2069" t="s">
        <v>4602</v>
      </c>
      <c r="G409" s="2058" t="s">
        <v>4603</v>
      </c>
      <c r="H409" s="2051"/>
      <c r="I409" s="2051"/>
      <c r="J409" s="2059"/>
      <c r="K409" s="2475"/>
      <c r="L409" s="2466">
        <v>96</v>
      </c>
      <c r="M409" s="2006" t="e">
        <f>#REF!*[3]коеф!$P$74+10</f>
        <v>#REF!</v>
      </c>
      <c r="N409" s="2228"/>
      <c r="O409" s="2006"/>
      <c r="P409" s="156" t="e">
        <f>#REF!</f>
        <v>#REF!</v>
      </c>
      <c r="Q409" s="157">
        <v>4069</v>
      </c>
      <c r="R409" s="157">
        <v>4517</v>
      </c>
      <c r="U409" s="157">
        <v>1418</v>
      </c>
      <c r="V409" s="2005">
        <v>1640</v>
      </c>
    </row>
    <row r="410" spans="1:23" s="157" customFormat="1" ht="13.5" customHeight="1">
      <c r="A410" s="620">
        <v>1</v>
      </c>
      <c r="B410" s="234">
        <v>1</v>
      </c>
      <c r="C410" s="2464" t="s">
        <v>9430</v>
      </c>
      <c r="D410" s="2584" t="s">
        <v>4604</v>
      </c>
      <c r="E410" s="2463" t="s">
        <v>4605</v>
      </c>
      <c r="F410" s="175" t="s">
        <v>4606</v>
      </c>
      <c r="G410" s="172" t="s">
        <v>4607</v>
      </c>
      <c r="H410" s="242"/>
      <c r="I410" s="242"/>
      <c r="J410" s="243"/>
      <c r="K410" s="250"/>
      <c r="L410" s="2462">
        <v>96</v>
      </c>
      <c r="M410" s="2026" t="e">
        <f>P410*#REF!+15</f>
        <v>#REF!</v>
      </c>
      <c r="N410" s="2479"/>
      <c r="O410" s="2009"/>
      <c r="P410" s="2593">
        <v>858</v>
      </c>
      <c r="Q410" s="157">
        <v>2221</v>
      </c>
      <c r="R410" s="157">
        <v>2465</v>
      </c>
      <c r="U410" s="157">
        <v>780</v>
      </c>
      <c r="V410" s="2005">
        <v>858</v>
      </c>
    </row>
    <row r="411" spans="1:23" s="157" customFormat="1" ht="13.5" hidden="1">
      <c r="A411" s="2333">
        <v>1</v>
      </c>
      <c r="B411" s="2333">
        <v>1</v>
      </c>
      <c r="C411" s="2229" t="s">
        <v>285</v>
      </c>
      <c r="D411" s="2028" t="s">
        <v>269</v>
      </c>
      <c r="E411" s="2469" t="s">
        <v>4609</v>
      </c>
      <c r="F411" s="2068"/>
      <c r="G411" s="2056"/>
      <c r="H411" s="2050"/>
      <c r="I411" s="2050"/>
      <c r="J411" s="2057"/>
      <c r="K411" s="2476"/>
      <c r="L411" s="2468"/>
      <c r="M411" s="2006" t="e">
        <f>P411*#REF!+15</f>
        <v>#REF!</v>
      </c>
      <c r="N411" s="2232"/>
      <c r="O411" s="2026"/>
      <c r="P411" s="156">
        <f>W411</f>
        <v>720</v>
      </c>
      <c r="V411" s="157">
        <v>720</v>
      </c>
      <c r="W411" s="157">
        <v>720</v>
      </c>
    </row>
    <row r="412" spans="1:23" s="157" customFormat="1" ht="13.5" hidden="1" customHeight="1">
      <c r="A412" s="2330">
        <v>1</v>
      </c>
      <c r="B412" s="2332">
        <v>0</v>
      </c>
      <c r="C412" s="2230" t="s">
        <v>9430</v>
      </c>
      <c r="D412" s="2030" t="s">
        <v>4608</v>
      </c>
      <c r="E412" s="2472" t="s">
        <v>4609</v>
      </c>
      <c r="F412" s="2069" t="s">
        <v>4610</v>
      </c>
      <c r="G412" s="2058" t="s">
        <v>4609</v>
      </c>
      <c r="H412" s="2051"/>
      <c r="I412" s="2051"/>
      <c r="J412" s="2059"/>
      <c r="K412" s="2475"/>
      <c r="L412" s="2470">
        <v>96</v>
      </c>
      <c r="M412" s="2007" t="e">
        <f>#REF!*[3]коеф!$P$74+10</f>
        <v>#REF!</v>
      </c>
      <c r="N412" s="156"/>
      <c r="O412" s="2007"/>
      <c r="P412" s="156" t="e">
        <f>#REF!</f>
        <v>#REF!</v>
      </c>
      <c r="Q412" s="157">
        <v>2368</v>
      </c>
      <c r="R412" s="157">
        <v>2628</v>
      </c>
      <c r="U412" s="157">
        <v>832</v>
      </c>
      <c r="V412" s="2005">
        <v>873</v>
      </c>
    </row>
    <row r="413" spans="1:23" s="157" customFormat="1" ht="13.5" hidden="1">
      <c r="A413" s="2333">
        <v>1</v>
      </c>
      <c r="B413" s="2332">
        <v>1</v>
      </c>
      <c r="C413" s="2230" t="s">
        <v>285</v>
      </c>
      <c r="D413" s="2030" t="s">
        <v>270</v>
      </c>
      <c r="E413" s="2472" t="s">
        <v>4612</v>
      </c>
      <c r="F413" s="2068"/>
      <c r="G413" s="2056"/>
      <c r="H413" s="2050"/>
      <c r="I413" s="2050"/>
      <c r="J413" s="2057"/>
      <c r="K413" s="2476"/>
      <c r="L413" s="2470"/>
      <c r="M413" s="2006" t="e">
        <f>P413*#REF!+15</f>
        <v>#REF!</v>
      </c>
      <c r="N413" s="156"/>
      <c r="O413" s="2007"/>
      <c r="P413" s="156">
        <f>W413</f>
        <v>700</v>
      </c>
      <c r="V413" s="157">
        <v>700</v>
      </c>
      <c r="W413" s="157">
        <v>700</v>
      </c>
    </row>
    <row r="414" spans="1:23" s="157" customFormat="1" ht="13.5" customHeight="1">
      <c r="A414" s="2330">
        <v>1</v>
      </c>
      <c r="B414" s="2330">
        <v>1</v>
      </c>
      <c r="C414" s="2230" t="s">
        <v>9430</v>
      </c>
      <c r="D414" s="2581" t="s">
        <v>4611</v>
      </c>
      <c r="E414" s="2472" t="s">
        <v>4612</v>
      </c>
      <c r="F414" s="2069" t="s">
        <v>4613</v>
      </c>
      <c r="G414" s="2058" t="s">
        <v>4612</v>
      </c>
      <c r="H414" s="2051"/>
      <c r="I414" s="2051"/>
      <c r="J414" s="2059"/>
      <c r="K414" s="2475"/>
      <c r="L414" s="2470">
        <v>96</v>
      </c>
      <c r="M414" s="2026" t="e">
        <f>P414*#REF!+15</f>
        <v>#REF!</v>
      </c>
      <c r="N414" s="2228"/>
      <c r="O414" s="2006"/>
      <c r="P414" s="2593">
        <v>917</v>
      </c>
      <c r="Q414" s="157">
        <v>2368</v>
      </c>
      <c r="R414" s="157">
        <v>2628</v>
      </c>
      <c r="U414" s="157">
        <v>832</v>
      </c>
      <c r="V414" s="2005">
        <v>873</v>
      </c>
    </row>
    <row r="415" spans="1:23" s="157" customFormat="1" ht="13.5" customHeight="1">
      <c r="A415" s="2333">
        <v>1</v>
      </c>
      <c r="B415" s="2333">
        <v>1</v>
      </c>
      <c r="C415" s="2229" t="s">
        <v>9430</v>
      </c>
      <c r="D415" s="2582" t="s">
        <v>4614</v>
      </c>
      <c r="E415" s="2469" t="s">
        <v>10725</v>
      </c>
      <c r="F415" s="2068" t="s">
        <v>4616</v>
      </c>
      <c r="G415" s="2056" t="s">
        <v>4617</v>
      </c>
      <c r="H415" s="2050"/>
      <c r="I415" s="2050"/>
      <c r="J415" s="2057"/>
      <c r="K415" s="2476"/>
      <c r="L415" s="2468">
        <v>96</v>
      </c>
      <c r="M415" s="2026" t="e">
        <f>P415*#REF!+15</f>
        <v>#REF!</v>
      </c>
      <c r="N415" s="2232"/>
      <c r="O415" s="2026"/>
      <c r="P415" s="2593">
        <v>917</v>
      </c>
      <c r="Q415" s="157">
        <v>2220</v>
      </c>
      <c r="R415" s="157">
        <v>2464</v>
      </c>
      <c r="U415" s="157">
        <v>828</v>
      </c>
      <c r="V415" s="2005">
        <v>873</v>
      </c>
    </row>
    <row r="416" spans="1:23" s="157" customFormat="1" ht="13.5" customHeight="1">
      <c r="A416" s="2330">
        <v>1</v>
      </c>
      <c r="B416" s="2332">
        <v>1</v>
      </c>
      <c r="C416" s="2230" t="s">
        <v>9430</v>
      </c>
      <c r="D416" s="2581" t="s">
        <v>4618</v>
      </c>
      <c r="E416" s="2472" t="s">
        <v>10724</v>
      </c>
      <c r="F416" s="2069" t="s">
        <v>4620</v>
      </c>
      <c r="G416" s="2058" t="s">
        <v>4621</v>
      </c>
      <c r="H416" s="2051"/>
      <c r="I416" s="2051"/>
      <c r="J416" s="2059"/>
      <c r="K416" s="2475"/>
      <c r="L416" s="2470">
        <v>96</v>
      </c>
      <c r="M416" s="2026" t="e">
        <f>P416*#REF!+15</f>
        <v>#REF!</v>
      </c>
      <c r="N416" s="156"/>
      <c r="O416" s="2007"/>
      <c r="P416" s="2593">
        <v>965</v>
      </c>
      <c r="Q416" s="157">
        <v>2294</v>
      </c>
      <c r="R416" s="157">
        <v>2546</v>
      </c>
      <c r="U416" s="157">
        <v>828</v>
      </c>
      <c r="V416" s="2005">
        <v>873</v>
      </c>
    </row>
    <row r="417" spans="1:25" s="157" customFormat="1" ht="13.5" hidden="1">
      <c r="A417" s="2465">
        <v>1</v>
      </c>
      <c r="B417" s="2332">
        <v>1</v>
      </c>
      <c r="C417" s="2230" t="s">
        <v>285</v>
      </c>
      <c r="D417" s="2030" t="s">
        <v>261</v>
      </c>
      <c r="E417" s="2472" t="s">
        <v>314</v>
      </c>
      <c r="F417" s="2370"/>
      <c r="G417" s="2054"/>
      <c r="H417" s="2053"/>
      <c r="I417" s="2053"/>
      <c r="J417" s="2055"/>
      <c r="K417" s="2474"/>
      <c r="L417" s="2470">
        <v>96</v>
      </c>
      <c r="M417" s="2006" t="e">
        <f>P417*#REF!+15</f>
        <v>#REF!</v>
      </c>
      <c r="N417" s="156"/>
      <c r="O417" s="2007"/>
      <c r="P417" s="156">
        <f>W417</f>
        <v>567</v>
      </c>
      <c r="V417" s="157">
        <v>567</v>
      </c>
      <c r="W417" s="157">
        <v>567</v>
      </c>
    </row>
    <row r="418" spans="1:25" s="157" customFormat="1" ht="13.5" hidden="1">
      <c r="A418" s="2333">
        <v>1</v>
      </c>
      <c r="B418" s="2332">
        <v>1</v>
      </c>
      <c r="C418" s="2230" t="s">
        <v>285</v>
      </c>
      <c r="D418" s="2030" t="s">
        <v>263</v>
      </c>
      <c r="E418" s="2472" t="s">
        <v>306</v>
      </c>
      <c r="F418" s="2068"/>
      <c r="G418" s="2056"/>
      <c r="H418" s="2050"/>
      <c r="I418" s="2050"/>
      <c r="J418" s="2057"/>
      <c r="K418" s="2476"/>
      <c r="L418" s="2470">
        <v>96</v>
      </c>
      <c r="M418" s="2006" t="e">
        <f>P418*#REF!+15</f>
        <v>#REF!</v>
      </c>
      <c r="N418" s="156"/>
      <c r="O418" s="2007"/>
      <c r="P418" s="156">
        <f>W418</f>
        <v>513</v>
      </c>
      <c r="V418" s="157">
        <v>513</v>
      </c>
      <c r="W418" s="157">
        <v>513</v>
      </c>
    </row>
    <row r="419" spans="1:25" s="157" customFormat="1" ht="13.5" hidden="1" customHeight="1">
      <c r="A419" s="2330">
        <v>1</v>
      </c>
      <c r="B419" s="2332">
        <v>1</v>
      </c>
      <c r="C419" s="2231" t="s">
        <v>10477</v>
      </c>
      <c r="D419" s="2032" t="s">
        <v>10479</v>
      </c>
      <c r="E419" s="2467" t="s">
        <v>306</v>
      </c>
      <c r="F419" s="2370" t="s">
        <v>4623</v>
      </c>
      <c r="G419" s="2054" t="s">
        <v>4624</v>
      </c>
      <c r="H419" s="2053"/>
      <c r="I419" s="2053"/>
      <c r="J419" s="2055"/>
      <c r="K419" s="2474"/>
      <c r="L419" s="2466">
        <v>96</v>
      </c>
      <c r="M419" s="2007" t="e">
        <f>P419*#REF!</f>
        <v>#REF!</v>
      </c>
      <c r="N419" s="156"/>
      <c r="O419" s="2007"/>
      <c r="P419" s="156">
        <v>528</v>
      </c>
    </row>
    <row r="420" spans="1:25" s="157" customFormat="1" ht="13.5" hidden="1" customHeight="1">
      <c r="A420" s="2330">
        <v>1</v>
      </c>
      <c r="B420" s="2332">
        <v>0</v>
      </c>
      <c r="C420" s="2230" t="s">
        <v>9430</v>
      </c>
      <c r="D420" s="2030" t="s">
        <v>4622</v>
      </c>
      <c r="E420" s="2472" t="s">
        <v>306</v>
      </c>
      <c r="F420" s="2069" t="s">
        <v>4623</v>
      </c>
      <c r="G420" s="2058" t="s">
        <v>4624</v>
      </c>
      <c r="H420" s="2051"/>
      <c r="I420" s="2051"/>
      <c r="J420" s="2059"/>
      <c r="K420" s="2475"/>
      <c r="L420" s="2470">
        <v>96</v>
      </c>
      <c r="M420" s="2007" t="e">
        <f>#REF!*[3]коеф!$P$74+10</f>
        <v>#REF!</v>
      </c>
      <c r="N420" s="156"/>
      <c r="O420" s="2007"/>
      <c r="P420" s="156" t="e">
        <f>#REF!</f>
        <v>#REF!</v>
      </c>
      <c r="Q420" s="157">
        <v>2000</v>
      </c>
      <c r="R420" s="157">
        <v>2220</v>
      </c>
      <c r="U420" s="157">
        <v>705</v>
      </c>
      <c r="V420" s="2005">
        <v>741</v>
      </c>
    </row>
    <row r="421" spans="1:25" s="157" customFormat="1" ht="13.5" hidden="1">
      <c r="A421" s="2333">
        <v>1</v>
      </c>
      <c r="B421" s="2332">
        <v>1</v>
      </c>
      <c r="C421" s="2229" t="s">
        <v>285</v>
      </c>
      <c r="D421" s="2028" t="s">
        <v>262</v>
      </c>
      <c r="E421" s="2469" t="s">
        <v>307</v>
      </c>
      <c r="F421" s="2068"/>
      <c r="G421" s="2056"/>
      <c r="H421" s="2050"/>
      <c r="I421" s="2050"/>
      <c r="J421" s="2057"/>
      <c r="K421" s="2476"/>
      <c r="L421" s="2468">
        <v>96</v>
      </c>
      <c r="M421" s="2006" t="e">
        <f>P421*#REF!+15</f>
        <v>#REF!</v>
      </c>
      <c r="N421" s="156"/>
      <c r="O421" s="2007"/>
      <c r="P421" s="156">
        <f>W421</f>
        <v>513</v>
      </c>
      <c r="V421" s="157">
        <v>513</v>
      </c>
      <c r="W421" s="157">
        <v>513</v>
      </c>
    </row>
    <row r="422" spans="1:25" s="157" customFormat="1" ht="13.5" hidden="1" customHeight="1">
      <c r="A422" s="2330">
        <v>1</v>
      </c>
      <c r="B422" s="2332">
        <v>1</v>
      </c>
      <c r="C422" s="2231" t="s">
        <v>10477</v>
      </c>
      <c r="D422" s="2032" t="s">
        <v>10478</v>
      </c>
      <c r="E422" s="2467" t="s">
        <v>307</v>
      </c>
      <c r="F422" s="2370" t="s">
        <v>4626</v>
      </c>
      <c r="G422" s="2054" t="s">
        <v>4627</v>
      </c>
      <c r="H422" s="2053"/>
      <c r="I422" s="2053"/>
      <c r="J422" s="2055"/>
      <c r="K422" s="2474"/>
      <c r="L422" s="2466">
        <v>96</v>
      </c>
      <c r="M422" s="2007" t="e">
        <f>P422*#REF!</f>
        <v>#REF!</v>
      </c>
      <c r="N422" s="156"/>
      <c r="O422" s="2007"/>
      <c r="P422" s="156">
        <v>528</v>
      </c>
    </row>
    <row r="423" spans="1:25" s="157" customFormat="1" ht="13.5" hidden="1" customHeight="1">
      <c r="A423" s="2332">
        <v>1</v>
      </c>
      <c r="B423" s="2332">
        <v>0</v>
      </c>
      <c r="C423" s="2230" t="s">
        <v>9430</v>
      </c>
      <c r="D423" s="2030" t="s">
        <v>4625</v>
      </c>
      <c r="E423" s="2472" t="s">
        <v>307</v>
      </c>
      <c r="F423" s="2478" t="s">
        <v>4626</v>
      </c>
      <c r="G423" s="2061" t="s">
        <v>4627</v>
      </c>
      <c r="H423" s="2060"/>
      <c r="I423" s="2060"/>
      <c r="J423" s="2062"/>
      <c r="K423" s="2477"/>
      <c r="L423" s="2470">
        <v>96</v>
      </c>
      <c r="M423" s="2007" t="e">
        <f>#REF!*[3]коеф!$P$74+10</f>
        <v>#REF!</v>
      </c>
      <c r="N423" s="156"/>
      <c r="O423" s="2007"/>
      <c r="P423" s="156" t="e">
        <f>#REF!</f>
        <v>#REF!</v>
      </c>
      <c r="Q423" s="157">
        <v>1821</v>
      </c>
      <c r="R423" s="157">
        <v>2021</v>
      </c>
      <c r="U423" s="157">
        <v>639</v>
      </c>
      <c r="V423" s="2005">
        <v>673</v>
      </c>
    </row>
    <row r="424" spans="1:25" s="157" customFormat="1" ht="13.5" hidden="1">
      <c r="A424" s="2332">
        <v>1</v>
      </c>
      <c r="B424" s="2332">
        <v>1</v>
      </c>
      <c r="C424" s="2464" t="s">
        <v>285</v>
      </c>
      <c r="D424" s="2018" t="s">
        <v>265</v>
      </c>
      <c r="E424" s="2463" t="s">
        <v>308</v>
      </c>
      <c r="F424" s="2478"/>
      <c r="G424" s="2061"/>
      <c r="H424" s="2060"/>
      <c r="I424" s="2060"/>
      <c r="J424" s="2062"/>
      <c r="K424" s="2477"/>
      <c r="L424" s="2462">
        <v>96</v>
      </c>
      <c r="M424" s="2006" t="e">
        <f>P424*#REF!+15</f>
        <v>#REF!</v>
      </c>
      <c r="N424" s="156"/>
      <c r="O424" s="2007"/>
      <c r="P424" s="156">
        <f>W424</f>
        <v>700</v>
      </c>
      <c r="V424" s="157">
        <v>700</v>
      </c>
      <c r="W424" s="157">
        <v>700</v>
      </c>
    </row>
    <row r="425" spans="1:25" s="157" customFormat="1" ht="13.5" hidden="1" customHeight="1">
      <c r="A425" s="2330">
        <v>1</v>
      </c>
      <c r="B425" s="2332">
        <v>0</v>
      </c>
      <c r="C425" s="2230" t="s">
        <v>9434</v>
      </c>
      <c r="D425" s="2581" t="s">
        <v>4628</v>
      </c>
      <c r="E425" s="2472" t="s">
        <v>307</v>
      </c>
      <c r="F425" s="2069" t="s">
        <v>4626</v>
      </c>
      <c r="G425" s="2058" t="s">
        <v>4627</v>
      </c>
      <c r="H425" s="2051"/>
      <c r="I425" s="2051"/>
      <c r="J425" s="2059"/>
      <c r="K425" s="2475"/>
      <c r="L425" s="2470">
        <v>96</v>
      </c>
      <c r="M425" s="2007">
        <f>V425*[3]коеф!$O$7*[3]коеф!$P$83+10</f>
        <v>863.82549999999981</v>
      </c>
      <c r="N425" s="156"/>
      <c r="O425" s="2007"/>
      <c r="P425" s="156">
        <v>680</v>
      </c>
      <c r="S425" s="244">
        <v>530</v>
      </c>
      <c r="V425" s="157">
        <v>2750</v>
      </c>
    </row>
    <row r="426" spans="1:25" s="157" customFormat="1" ht="13.5" hidden="1">
      <c r="A426" s="2333">
        <v>1</v>
      </c>
      <c r="B426" s="2332">
        <v>1</v>
      </c>
      <c r="C426" s="2464" t="s">
        <v>285</v>
      </c>
      <c r="D426" s="2018" t="s">
        <v>264</v>
      </c>
      <c r="E426" s="2463" t="s">
        <v>309</v>
      </c>
      <c r="F426" s="2068"/>
      <c r="G426" s="2056"/>
      <c r="H426" s="2050"/>
      <c r="I426" s="2050"/>
      <c r="J426" s="2057"/>
      <c r="K426" s="2476"/>
      <c r="L426" s="2462">
        <v>96</v>
      </c>
      <c r="M426" s="2006" t="e">
        <f>P426*#REF!+15</f>
        <v>#REF!</v>
      </c>
      <c r="N426" s="156"/>
      <c r="O426" s="2007"/>
      <c r="P426" s="156">
        <f>W426</f>
        <v>630</v>
      </c>
      <c r="S426" s="244"/>
      <c r="V426" s="157">
        <v>630</v>
      </c>
      <c r="W426" s="157">
        <v>630</v>
      </c>
    </row>
    <row r="427" spans="1:25" s="157" customFormat="1" ht="13.5" hidden="1" customHeight="1">
      <c r="A427" s="2330">
        <v>1</v>
      </c>
      <c r="B427" s="2332">
        <v>0</v>
      </c>
      <c r="C427" s="2230" t="s">
        <v>9430</v>
      </c>
      <c r="D427" s="2030" t="s">
        <v>4629</v>
      </c>
      <c r="E427" s="2472" t="s">
        <v>309</v>
      </c>
      <c r="F427" s="2069" t="s">
        <v>4630</v>
      </c>
      <c r="G427" s="2058" t="s">
        <v>4631</v>
      </c>
      <c r="H427" s="2051"/>
      <c r="I427" s="2051"/>
      <c r="J427" s="2059"/>
      <c r="K427" s="2475"/>
      <c r="L427" s="2470">
        <v>96</v>
      </c>
      <c r="M427" s="2007" t="e">
        <f>#REF!*[3]коеф!$P$74+10</f>
        <v>#REF!</v>
      </c>
      <c r="N427" s="156"/>
      <c r="O427" s="2007"/>
      <c r="P427" s="156" t="e">
        <f>#REF!</f>
        <v>#REF!</v>
      </c>
      <c r="R427" s="157">
        <v>2266</v>
      </c>
      <c r="U427" s="157">
        <v>705</v>
      </c>
      <c r="V427" s="2005">
        <v>741</v>
      </c>
    </row>
    <row r="428" spans="1:25" s="157" customFormat="1" ht="13.5" hidden="1" customHeight="1">
      <c r="A428" s="2465">
        <v>1</v>
      </c>
      <c r="B428" s="2330">
        <v>0</v>
      </c>
      <c r="C428" s="2231" t="s">
        <v>9430</v>
      </c>
      <c r="D428" s="2032" t="s">
        <v>4632</v>
      </c>
      <c r="E428" s="2467" t="s">
        <v>313</v>
      </c>
      <c r="F428" s="2370" t="s">
        <v>4633</v>
      </c>
      <c r="G428" s="2054" t="s">
        <v>4634</v>
      </c>
      <c r="H428" s="2053"/>
      <c r="I428" s="2053"/>
      <c r="J428" s="2055"/>
      <c r="K428" s="2474"/>
      <c r="L428" s="2466">
        <v>96</v>
      </c>
      <c r="M428" s="2006" t="e">
        <f>#REF!*[3]коеф!$P$74+10</f>
        <v>#REF!</v>
      </c>
      <c r="N428" s="2228"/>
      <c r="O428" s="2006"/>
      <c r="P428" s="156" t="e">
        <f>#REF!</f>
        <v>#REF!</v>
      </c>
      <c r="Q428" s="157">
        <v>2368</v>
      </c>
      <c r="R428" s="157">
        <v>2628</v>
      </c>
      <c r="U428" s="157">
        <v>827</v>
      </c>
      <c r="V428" s="2005">
        <v>988</v>
      </c>
    </row>
    <row r="429" spans="1:25" ht="13.5" hidden="1" customHeight="1">
      <c r="C429" s="1732"/>
      <c r="D429" s="235"/>
      <c r="E429" s="1574"/>
      <c r="L429" s="2473"/>
      <c r="M429" s="2453"/>
      <c r="N429" s="2453"/>
      <c r="O429" s="2453"/>
      <c r="P429" s="156"/>
      <c r="S429" s="219"/>
      <c r="T429" s="157"/>
      <c r="X429" s="69"/>
      <c r="Y429" s="69"/>
    </row>
    <row r="430" spans="1:25" s="157" customFormat="1" ht="13.5" hidden="1" customHeight="1">
      <c r="A430" s="234"/>
      <c r="B430" s="234"/>
      <c r="C430" s="154"/>
      <c r="D430" s="235"/>
      <c r="E430" s="687"/>
      <c r="F430" s="155"/>
      <c r="G430" s="155"/>
      <c r="H430" s="234"/>
      <c r="I430" s="234"/>
      <c r="J430" s="205"/>
      <c r="K430" s="205"/>
      <c r="L430" s="1573"/>
      <c r="M430" s="156"/>
      <c r="N430" s="156"/>
      <c r="O430" s="156"/>
      <c r="P430" s="156"/>
    </row>
    <row r="431" spans="1:25" ht="23.25" hidden="1" customHeight="1">
      <c r="A431" s="89" t="s">
        <v>8692</v>
      </c>
      <c r="B431" s="89"/>
      <c r="C431" s="2668" t="s">
        <v>4635</v>
      </c>
      <c r="D431" s="2669"/>
      <c r="E431" s="2669"/>
      <c r="F431" s="2669"/>
      <c r="G431" s="2669"/>
      <c r="H431" s="2669"/>
      <c r="I431" s="2669"/>
      <c r="J431" s="2669"/>
      <c r="K431" s="2669"/>
      <c r="L431" s="2669"/>
      <c r="M431" s="2669"/>
      <c r="N431" s="2554"/>
      <c r="O431" s="2554"/>
      <c r="P431" s="156"/>
      <c r="S431" s="219"/>
      <c r="T431" s="157"/>
      <c r="X431" s="69"/>
      <c r="Y431" s="69"/>
    </row>
    <row r="432" spans="1:25" ht="23.25" hidden="1" customHeight="1">
      <c r="A432" s="89" t="s">
        <v>8690</v>
      </c>
      <c r="B432" s="89"/>
      <c r="C432" s="2555" t="s">
        <v>4636</v>
      </c>
      <c r="D432" s="2554"/>
      <c r="E432" s="2554"/>
      <c r="F432" s="2554"/>
      <c r="G432" s="2554"/>
      <c r="H432" s="2554"/>
      <c r="I432" s="2554"/>
      <c r="J432" s="2554"/>
      <c r="K432" s="2554"/>
      <c r="L432" s="2554"/>
      <c r="M432" s="2554"/>
      <c r="N432" s="2554"/>
      <c r="O432" s="2554"/>
      <c r="P432" s="156"/>
      <c r="S432" s="219"/>
      <c r="T432" s="157"/>
      <c r="X432" s="69"/>
      <c r="Y432" s="69"/>
    </row>
    <row r="433" spans="1:25" ht="23.25" hidden="1" customHeight="1">
      <c r="A433" s="89" t="s">
        <v>8690</v>
      </c>
      <c r="B433" s="89"/>
      <c r="C433" s="2555" t="s">
        <v>4637</v>
      </c>
      <c r="D433" s="2554"/>
      <c r="E433" s="2554"/>
      <c r="F433" s="2554"/>
      <c r="G433" s="2554"/>
      <c r="H433" s="2554"/>
      <c r="I433" s="2554"/>
      <c r="J433" s="2554"/>
      <c r="K433" s="2554"/>
      <c r="L433" s="2554"/>
      <c r="M433" s="2554"/>
      <c r="N433" s="2554"/>
      <c r="O433" s="2554"/>
      <c r="P433" s="156"/>
      <c r="S433" s="219"/>
      <c r="T433" s="157"/>
      <c r="X433" s="69"/>
      <c r="Y433" s="69"/>
    </row>
    <row r="434" spans="1:25" s="157" customFormat="1" ht="13.5" hidden="1" customHeight="1">
      <c r="A434" s="2333">
        <v>1</v>
      </c>
      <c r="B434" s="2333">
        <v>0</v>
      </c>
      <c r="C434" s="2229" t="s">
        <v>9434</v>
      </c>
      <c r="D434" s="2582" t="s">
        <v>4638</v>
      </c>
      <c r="E434" s="2469" t="s">
        <v>4639</v>
      </c>
      <c r="F434" s="170" t="s">
        <v>4640</v>
      </c>
      <c r="G434" s="165" t="s">
        <v>4641</v>
      </c>
      <c r="H434" s="238"/>
      <c r="I434" s="238"/>
      <c r="J434" s="240"/>
      <c r="K434" s="249"/>
      <c r="L434" s="2468">
        <v>96</v>
      </c>
      <c r="M434" s="2026">
        <f>V434*[3]коеф!$O$7*[3]коеф!$P$83+10</f>
        <v>863.82549999999981</v>
      </c>
      <c r="N434" s="2026"/>
      <c r="O434" s="2328"/>
      <c r="P434" s="156">
        <v>775</v>
      </c>
      <c r="S434" s="244">
        <v>530</v>
      </c>
      <c r="V434" s="157">
        <v>2750</v>
      </c>
    </row>
    <row r="435" spans="1:25" s="157" customFormat="1" ht="13.5" customHeight="1">
      <c r="A435" s="2053">
        <v>1</v>
      </c>
      <c r="B435" s="2053">
        <v>1</v>
      </c>
      <c r="C435" s="2231" t="s">
        <v>9430</v>
      </c>
      <c r="D435" s="2583" t="s">
        <v>4642</v>
      </c>
      <c r="E435" s="2467" t="s">
        <v>4643</v>
      </c>
      <c r="F435" s="176" t="s">
        <v>4644</v>
      </c>
      <c r="G435" s="168" t="s">
        <v>4645</v>
      </c>
      <c r="H435" s="246"/>
      <c r="I435" s="246"/>
      <c r="J435" s="247"/>
      <c r="K435" s="251"/>
      <c r="L435" s="2466">
        <v>96</v>
      </c>
      <c r="M435" s="2026" t="e">
        <f>P435*#REF!+15</f>
        <v>#REF!</v>
      </c>
      <c r="N435" s="2006"/>
      <c r="O435" s="2329"/>
      <c r="P435" s="2593">
        <v>917</v>
      </c>
      <c r="Q435" s="157">
        <v>2373</v>
      </c>
      <c r="R435" s="157">
        <v>2634</v>
      </c>
      <c r="U435" s="157">
        <v>832</v>
      </c>
      <c r="V435" s="2005">
        <v>917</v>
      </c>
    </row>
    <row r="436" spans="1:25" s="157" customFormat="1" ht="13.5" customHeight="1">
      <c r="A436" s="2053">
        <v>1</v>
      </c>
      <c r="B436" s="2053">
        <v>1</v>
      </c>
      <c r="C436" s="2229" t="s">
        <v>9430</v>
      </c>
      <c r="D436" s="2582" t="s">
        <v>4646</v>
      </c>
      <c r="E436" s="2469" t="s">
        <v>4647</v>
      </c>
      <c r="F436" s="170" t="s">
        <v>4648</v>
      </c>
      <c r="G436" s="165" t="s">
        <v>4649</v>
      </c>
      <c r="H436" s="238"/>
      <c r="I436" s="238"/>
      <c r="J436" s="240"/>
      <c r="K436" s="249"/>
      <c r="L436" s="2468">
        <v>96</v>
      </c>
      <c r="M436" s="2026" t="e">
        <f>P436*#REF!+15</f>
        <v>#REF!</v>
      </c>
      <c r="N436" s="2026"/>
      <c r="O436" s="2328"/>
      <c r="P436" s="2593">
        <v>961</v>
      </c>
      <c r="Q436" s="157">
        <v>2483</v>
      </c>
      <c r="R436" s="157">
        <v>2756</v>
      </c>
      <c r="U436" s="157">
        <v>872</v>
      </c>
      <c r="V436" s="2005">
        <v>961</v>
      </c>
    </row>
    <row r="437" spans="1:25" s="157" customFormat="1" ht="13.5" hidden="1" customHeight="1">
      <c r="A437" s="2330">
        <v>1</v>
      </c>
      <c r="B437" s="2330">
        <v>0</v>
      </c>
      <c r="C437" s="2231" t="s">
        <v>9434</v>
      </c>
      <c r="D437" s="2583" t="s">
        <v>4650</v>
      </c>
      <c r="E437" s="2467" t="s">
        <v>4651</v>
      </c>
      <c r="F437" s="175" t="s">
        <v>4652</v>
      </c>
      <c r="G437" s="172" t="s">
        <v>4653</v>
      </c>
      <c r="H437" s="242"/>
      <c r="I437" s="242"/>
      <c r="J437" s="243"/>
      <c r="K437" s="250"/>
      <c r="L437" s="2466">
        <v>96</v>
      </c>
      <c r="M437" s="2006">
        <f>V437*[3]коеф!$O$7*[3]коеф!$P$83+10</f>
        <v>1205.3556999999998</v>
      </c>
      <c r="N437" s="2006"/>
      <c r="O437" s="2329"/>
      <c r="P437" s="156">
        <v>840</v>
      </c>
      <c r="S437" s="244">
        <v>715</v>
      </c>
      <c r="V437" s="157">
        <v>3850</v>
      </c>
    </row>
    <row r="438" spans="1:25" s="157" customFormat="1" ht="13.5" hidden="1" customHeight="1">
      <c r="A438" s="242">
        <v>0</v>
      </c>
      <c r="B438" s="242"/>
      <c r="C438" s="171" t="s">
        <v>9434</v>
      </c>
      <c r="D438" s="241" t="s">
        <v>4654</v>
      </c>
      <c r="E438" s="172" t="s">
        <v>4655</v>
      </c>
      <c r="F438" s="184" t="s">
        <v>4656</v>
      </c>
      <c r="G438" s="184" t="s">
        <v>4657</v>
      </c>
      <c r="H438" s="206"/>
      <c r="I438" s="206"/>
      <c r="J438" s="252"/>
      <c r="K438" s="252"/>
      <c r="L438" s="243">
        <v>96</v>
      </c>
      <c r="M438" s="173" t="e">
        <f>#REF!*[3]коеф!$P$83*[3]коеф!$O$7+10</f>
        <v>#REF!</v>
      </c>
      <c r="N438" s="156"/>
      <c r="O438" s="156"/>
      <c r="P438" s="156">
        <v>1315</v>
      </c>
      <c r="S438" s="244">
        <v>1242</v>
      </c>
      <c r="U438" s="157" t="e">
        <f>#REF!*0.28</f>
        <v>#REF!</v>
      </c>
    </row>
    <row r="439" spans="1:25" s="157" customFormat="1" ht="13.5" hidden="1">
      <c r="A439" s="620">
        <v>1</v>
      </c>
      <c r="B439" s="234">
        <v>0</v>
      </c>
      <c r="C439" s="2230" t="s">
        <v>285</v>
      </c>
      <c r="D439" s="235" t="s">
        <v>10723</v>
      </c>
      <c r="E439" s="2469" t="s">
        <v>4659</v>
      </c>
      <c r="F439" s="175"/>
      <c r="G439" s="172"/>
      <c r="H439" s="242"/>
      <c r="I439" s="242"/>
      <c r="J439" s="243"/>
      <c r="K439" s="250"/>
      <c r="L439" s="205">
        <v>96</v>
      </c>
      <c r="M439" s="2007">
        <f>P439*[3]коеф!$P$76+10</f>
        <v>558.46</v>
      </c>
      <c r="N439" s="156"/>
      <c r="O439" s="156"/>
      <c r="P439" s="156">
        <v>495</v>
      </c>
      <c r="S439" s="244"/>
    </row>
    <row r="440" spans="1:25" s="157" customFormat="1" ht="13.5" hidden="1" customHeight="1">
      <c r="A440" s="2053">
        <v>1</v>
      </c>
      <c r="B440" s="2053">
        <v>1</v>
      </c>
      <c r="C440" s="2229" t="s">
        <v>9434</v>
      </c>
      <c r="D440" s="2582" t="s">
        <v>4658</v>
      </c>
      <c r="E440" s="2469" t="s">
        <v>4659</v>
      </c>
      <c r="F440" s="175" t="s">
        <v>4660</v>
      </c>
      <c r="G440" s="172" t="s">
        <v>4661</v>
      </c>
      <c r="H440" s="242"/>
      <c r="I440" s="242"/>
      <c r="J440" s="243"/>
      <c r="K440" s="250"/>
      <c r="L440" s="2468">
        <v>96</v>
      </c>
      <c r="M440" s="2007" t="e">
        <f>P440*#REF!+15</f>
        <v>#REF!</v>
      </c>
      <c r="N440" s="2026"/>
      <c r="O440" s="2328"/>
      <c r="P440" s="156">
        <v>560</v>
      </c>
      <c r="S440" s="244">
        <v>405</v>
      </c>
      <c r="U440" s="157">
        <v>525</v>
      </c>
      <c r="V440" s="157">
        <v>1930</v>
      </c>
    </row>
    <row r="441" spans="1:25" s="157" customFormat="1" ht="13.5" hidden="1" customHeight="1">
      <c r="A441" s="2053">
        <v>1</v>
      </c>
      <c r="B441" s="2053">
        <v>1</v>
      </c>
      <c r="C441" s="2230" t="s">
        <v>9438</v>
      </c>
      <c r="D441" s="2030" t="s">
        <v>4662</v>
      </c>
      <c r="E441" s="2472" t="s">
        <v>4659</v>
      </c>
      <c r="F441" s="175" t="s">
        <v>4660</v>
      </c>
      <c r="G441" s="172" t="s">
        <v>4661</v>
      </c>
      <c r="H441" s="242"/>
      <c r="I441" s="242"/>
      <c r="J441" s="243"/>
      <c r="K441" s="250"/>
      <c r="L441" s="2470">
        <v>96</v>
      </c>
      <c r="M441" s="2006" t="e">
        <f>P441*#REF!*#REF!+15</f>
        <v>#REF!</v>
      </c>
      <c r="N441" s="2007"/>
      <c r="O441" s="2331"/>
      <c r="P441" s="156">
        <f>V441</f>
        <v>2460</v>
      </c>
      <c r="Q441" s="157">
        <v>1994</v>
      </c>
      <c r="T441" s="157">
        <v>2300</v>
      </c>
      <c r="U441" s="157">
        <v>670</v>
      </c>
      <c r="V441" s="157">
        <v>2460</v>
      </c>
    </row>
    <row r="442" spans="1:25" s="157" customFormat="1" ht="13.5" hidden="1" customHeight="1">
      <c r="A442" s="2053">
        <v>1</v>
      </c>
      <c r="B442" s="2053">
        <v>1</v>
      </c>
      <c r="C442" s="2230" t="s">
        <v>10477</v>
      </c>
      <c r="D442" s="2030" t="s">
        <v>10476</v>
      </c>
      <c r="E442" s="2472" t="s">
        <v>4659</v>
      </c>
      <c r="F442" s="2370" t="s">
        <v>4660</v>
      </c>
      <c r="G442" s="2054" t="s">
        <v>4661</v>
      </c>
      <c r="H442" s="2318" t="s">
        <v>10475</v>
      </c>
      <c r="I442" s="2318"/>
      <c r="J442" s="2318"/>
      <c r="K442" s="2471"/>
      <c r="L442" s="2470">
        <v>96</v>
      </c>
      <c r="M442" s="2007" t="e">
        <f>P442*#REF!</f>
        <v>#REF!</v>
      </c>
      <c r="N442" s="2007"/>
      <c r="O442" s="2331"/>
      <c r="P442" s="156">
        <v>768</v>
      </c>
    </row>
    <row r="443" spans="1:25" s="157" customFormat="1" ht="13.5" customHeight="1">
      <c r="A443" s="2053">
        <v>1</v>
      </c>
      <c r="B443" s="2053">
        <v>1</v>
      </c>
      <c r="C443" s="2231" t="s">
        <v>9430</v>
      </c>
      <c r="D443" s="2583" t="s">
        <v>4663</v>
      </c>
      <c r="E443" s="2467" t="s">
        <v>4664</v>
      </c>
      <c r="F443" s="175" t="s">
        <v>4665</v>
      </c>
      <c r="G443" s="172" t="s">
        <v>4666</v>
      </c>
      <c r="H443" s="242"/>
      <c r="I443" s="242"/>
      <c r="J443" s="243"/>
      <c r="K443" s="250"/>
      <c r="L443" s="2466">
        <v>96</v>
      </c>
      <c r="M443" s="2026" t="e">
        <f>P443*#REF!+15</f>
        <v>#REF!</v>
      </c>
      <c r="N443" s="2006"/>
      <c r="O443" s="2329"/>
      <c r="P443" s="2593">
        <v>741</v>
      </c>
      <c r="Q443" s="157">
        <v>2427</v>
      </c>
      <c r="R443" s="157">
        <v>2695</v>
      </c>
      <c r="U443" s="157">
        <v>705</v>
      </c>
      <c r="V443" s="2005">
        <v>741</v>
      </c>
    </row>
    <row r="444" spans="1:25" s="157" customFormat="1" ht="13.5" hidden="1" customHeight="1">
      <c r="A444" s="620">
        <v>1</v>
      </c>
      <c r="B444" s="234">
        <v>0</v>
      </c>
      <c r="C444" s="2464" t="s">
        <v>9430</v>
      </c>
      <c r="D444" s="2018" t="s">
        <v>4667</v>
      </c>
      <c r="E444" s="2463" t="s">
        <v>4668</v>
      </c>
      <c r="F444" s="176" t="s">
        <v>4669</v>
      </c>
      <c r="G444" s="168" t="s">
        <v>4670</v>
      </c>
      <c r="H444" s="246"/>
      <c r="I444" s="246"/>
      <c r="J444" s="247"/>
      <c r="K444" s="251"/>
      <c r="L444" s="2462">
        <v>96</v>
      </c>
      <c r="M444" s="2009" t="e">
        <f>#REF!*[3]коеф!$P$74+10</f>
        <v>#REF!</v>
      </c>
      <c r="N444" s="2009"/>
      <c r="O444" s="2339"/>
      <c r="P444" s="156" t="e">
        <f>#REF!</f>
        <v>#REF!</v>
      </c>
      <c r="Q444" s="157">
        <v>962</v>
      </c>
      <c r="R444" s="157">
        <v>1068</v>
      </c>
      <c r="U444" s="157">
        <v>279</v>
      </c>
      <c r="V444" s="2005">
        <v>307</v>
      </c>
    </row>
    <row r="445" spans="1:25" s="157" customFormat="1" ht="12.75" hidden="1" customHeight="1">
      <c r="A445" s="238">
        <v>0</v>
      </c>
      <c r="B445" s="242"/>
      <c r="C445" s="177" t="s">
        <v>9434</v>
      </c>
      <c r="D445" s="177" t="s">
        <v>4671</v>
      </c>
      <c r="E445" s="193" t="s">
        <v>4672</v>
      </c>
      <c r="F445" s="184"/>
      <c r="G445" s="184"/>
      <c r="H445" s="206"/>
      <c r="I445" s="206"/>
      <c r="J445" s="252"/>
      <c r="K445" s="252"/>
      <c r="L445" s="247">
        <v>96</v>
      </c>
      <c r="M445" s="173"/>
      <c r="N445" s="156"/>
      <c r="O445" s="156"/>
      <c r="P445" s="156"/>
      <c r="S445" s="244"/>
    </row>
    <row r="446" spans="1:25" s="157" customFormat="1" ht="12.75" hidden="1" customHeight="1">
      <c r="A446" s="238">
        <v>0</v>
      </c>
      <c r="B446" s="238"/>
      <c r="C446" s="181" t="s">
        <v>9434</v>
      </c>
      <c r="D446" s="181" t="s">
        <v>4673</v>
      </c>
      <c r="E446" s="188" t="s">
        <v>4674</v>
      </c>
      <c r="F446" s="184"/>
      <c r="G446" s="184"/>
      <c r="H446" s="206"/>
      <c r="I446" s="206"/>
      <c r="J446" s="252"/>
      <c r="K446" s="252"/>
      <c r="L446" s="252">
        <v>96</v>
      </c>
      <c r="M446" s="173"/>
      <c r="N446" s="156"/>
      <c r="O446" s="156"/>
      <c r="P446" s="156"/>
      <c r="S446" s="244"/>
    </row>
    <row r="447" spans="1:25" s="157" customFormat="1" ht="12.75" hidden="1" customHeight="1">
      <c r="A447" s="238">
        <v>0</v>
      </c>
      <c r="B447" s="238"/>
      <c r="C447" s="181" t="s">
        <v>9434</v>
      </c>
      <c r="D447" s="181" t="s">
        <v>4675</v>
      </c>
      <c r="E447" s="188" t="s">
        <v>4676</v>
      </c>
      <c r="F447" s="184"/>
      <c r="G447" s="184"/>
      <c r="H447" s="206"/>
      <c r="I447" s="206"/>
      <c r="J447" s="252"/>
      <c r="K447" s="252"/>
      <c r="L447" s="252">
        <v>96</v>
      </c>
      <c r="M447" s="173"/>
      <c r="N447" s="156"/>
      <c r="O447" s="156"/>
      <c r="P447" s="156"/>
      <c r="S447" s="244"/>
    </row>
    <row r="448" spans="1:25" s="157" customFormat="1" ht="12.75" hidden="1" customHeight="1">
      <c r="A448" s="238">
        <v>0</v>
      </c>
      <c r="B448" s="238"/>
      <c r="C448" s="178" t="s">
        <v>9434</v>
      </c>
      <c r="D448" s="178" t="s">
        <v>4677</v>
      </c>
      <c r="E448" s="180" t="s">
        <v>4678</v>
      </c>
      <c r="F448" s="165"/>
      <c r="G448" s="165"/>
      <c r="H448" s="238"/>
      <c r="I448" s="238"/>
      <c r="J448" s="240"/>
      <c r="K448" s="240"/>
      <c r="L448" s="240">
        <v>96</v>
      </c>
      <c r="M448" s="173"/>
      <c r="N448" s="156"/>
      <c r="O448" s="156"/>
      <c r="P448" s="156"/>
      <c r="S448" s="244"/>
    </row>
    <row r="449" spans="1:25" s="157" customFormat="1" ht="13.5" hidden="1" customHeight="1">
      <c r="A449" s="2053">
        <v>1</v>
      </c>
      <c r="B449" s="2053">
        <v>1</v>
      </c>
      <c r="C449" s="2229" t="s">
        <v>9434</v>
      </c>
      <c r="D449" s="2582" t="s">
        <v>4679</v>
      </c>
      <c r="E449" s="2469" t="s">
        <v>4680</v>
      </c>
      <c r="F449" s="170" t="s">
        <v>4681</v>
      </c>
      <c r="G449" s="165" t="s">
        <v>4682</v>
      </c>
      <c r="H449" s="238"/>
      <c r="I449" s="238"/>
      <c r="J449" s="240"/>
      <c r="K449" s="249"/>
      <c r="L449" s="2468">
        <v>96</v>
      </c>
      <c r="M449" s="2007" t="e">
        <f>P449*#REF!+15</f>
        <v>#REF!</v>
      </c>
      <c r="N449" s="2026"/>
      <c r="O449" s="2328"/>
      <c r="P449" s="156">
        <v>775</v>
      </c>
      <c r="S449" s="244">
        <v>530</v>
      </c>
      <c r="V449" s="157">
        <v>2750</v>
      </c>
    </row>
    <row r="450" spans="1:25" s="157" customFormat="1" ht="13.5" customHeight="1">
      <c r="A450" s="2053">
        <v>1</v>
      </c>
      <c r="B450" s="2053">
        <v>1</v>
      </c>
      <c r="C450" s="2464" t="s">
        <v>9430</v>
      </c>
      <c r="D450" s="2584" t="s">
        <v>4683</v>
      </c>
      <c r="E450" s="2463" t="s">
        <v>4684</v>
      </c>
      <c r="F450" s="175" t="s">
        <v>4685</v>
      </c>
      <c r="G450" s="172" t="s">
        <v>4686</v>
      </c>
      <c r="H450" s="242"/>
      <c r="I450" s="242"/>
      <c r="J450" s="243"/>
      <c r="K450" s="250"/>
      <c r="L450" s="2462">
        <v>96</v>
      </c>
      <c r="M450" s="2026" t="e">
        <f>P450*#REF!+15</f>
        <v>#REF!</v>
      </c>
      <c r="N450" s="2009"/>
      <c r="O450" s="2339"/>
      <c r="P450" s="2593">
        <v>917</v>
      </c>
      <c r="Q450" s="157">
        <v>2373</v>
      </c>
      <c r="R450" s="157">
        <v>2634</v>
      </c>
      <c r="U450" s="157">
        <v>832</v>
      </c>
      <c r="V450" s="2005">
        <v>917</v>
      </c>
    </row>
    <row r="451" spans="1:25" s="157" customFormat="1" ht="13.5" hidden="1" customHeight="1">
      <c r="A451" s="620">
        <v>1</v>
      </c>
      <c r="B451" s="234">
        <v>0</v>
      </c>
      <c r="C451" s="2231" t="s">
        <v>9430</v>
      </c>
      <c r="D451" s="2032" t="s">
        <v>4687</v>
      </c>
      <c r="E451" s="2467" t="s">
        <v>4688</v>
      </c>
      <c r="F451" s="175" t="s">
        <v>4689</v>
      </c>
      <c r="G451" s="172" t="s">
        <v>4690</v>
      </c>
      <c r="H451" s="242"/>
      <c r="I451" s="242"/>
      <c r="J451" s="243"/>
      <c r="K451" s="250"/>
      <c r="L451" s="2466">
        <v>96</v>
      </c>
      <c r="M451" s="2006" t="e">
        <f>#REF!*[3]коеф!$P$74+10</f>
        <v>#REF!</v>
      </c>
      <c r="N451" s="2006"/>
      <c r="O451" s="2329"/>
      <c r="P451" s="156" t="e">
        <f>#REF!</f>
        <v>#REF!</v>
      </c>
      <c r="Q451" s="157">
        <v>4883</v>
      </c>
      <c r="R451" s="157">
        <v>5420</v>
      </c>
      <c r="U451" s="157">
        <v>1701</v>
      </c>
      <c r="V451" s="2005">
        <v>1787</v>
      </c>
    </row>
    <row r="452" spans="1:25" s="157" customFormat="1" ht="13.5" hidden="1" customHeight="1">
      <c r="A452" s="238">
        <v>0</v>
      </c>
      <c r="B452" s="242"/>
      <c r="C452" s="171" t="s">
        <v>9434</v>
      </c>
      <c r="D452" s="241" t="s">
        <v>4691</v>
      </c>
      <c r="E452" s="172" t="s">
        <v>4692</v>
      </c>
      <c r="F452" s="172" t="s">
        <v>4692</v>
      </c>
      <c r="G452" s="172" t="s">
        <v>4692</v>
      </c>
      <c r="H452" s="242"/>
      <c r="I452" s="242"/>
      <c r="J452" s="243"/>
      <c r="K452" s="243"/>
      <c r="L452" s="243">
        <v>96</v>
      </c>
      <c r="M452" s="173" t="e">
        <f>#REF!*[3]коеф!$P$83*[3]коеф!$O$7+10</f>
        <v>#REF!</v>
      </c>
      <c r="N452" s="156"/>
      <c r="O452" s="156"/>
      <c r="P452" s="156">
        <v>1315</v>
      </c>
      <c r="S452" s="244">
        <v>1242</v>
      </c>
      <c r="U452" s="157" t="e">
        <f>#REF!*0.28</f>
        <v>#REF!</v>
      </c>
    </row>
    <row r="453" spans="1:25" s="157" customFormat="1" ht="13.5" hidden="1" customHeight="1">
      <c r="A453" s="238">
        <v>0</v>
      </c>
      <c r="B453" s="242"/>
      <c r="C453" s="171" t="s">
        <v>9434</v>
      </c>
      <c r="D453" s="241" t="s">
        <v>4693</v>
      </c>
      <c r="E453" s="172" t="s">
        <v>4694</v>
      </c>
      <c r="F453" s="172" t="s">
        <v>4694</v>
      </c>
      <c r="G453" s="172" t="s">
        <v>4694</v>
      </c>
      <c r="H453" s="246"/>
      <c r="I453" s="246"/>
      <c r="J453" s="247"/>
      <c r="K453" s="247"/>
      <c r="L453" s="243">
        <v>96</v>
      </c>
      <c r="M453" s="166" t="e">
        <f>#REF!*[3]коеф!$P$83*[3]коеф!$O$7+10</f>
        <v>#REF!</v>
      </c>
      <c r="N453" s="156"/>
      <c r="O453" s="156"/>
      <c r="P453" s="156">
        <v>1315</v>
      </c>
      <c r="S453" s="244">
        <v>1242</v>
      </c>
      <c r="U453" s="157" t="e">
        <f>#REF!*0.28</f>
        <v>#REF!</v>
      </c>
    </row>
    <row r="454" spans="1:25" s="157" customFormat="1" ht="13.5" hidden="1" customHeight="1">
      <c r="A454" s="2053">
        <v>1</v>
      </c>
      <c r="B454" s="2053">
        <v>1</v>
      </c>
      <c r="C454" s="2229" t="s">
        <v>9434</v>
      </c>
      <c r="D454" s="2582" t="s">
        <v>4695</v>
      </c>
      <c r="E454" s="2469" t="s">
        <v>4696</v>
      </c>
      <c r="F454" s="170" t="s">
        <v>4697</v>
      </c>
      <c r="G454" s="165" t="s">
        <v>4698</v>
      </c>
      <c r="H454" s="238"/>
      <c r="I454" s="238"/>
      <c r="J454" s="240"/>
      <c r="K454" s="249"/>
      <c r="L454" s="2468">
        <v>96</v>
      </c>
      <c r="M454" s="2007" t="e">
        <f>P454*#REF!+15</f>
        <v>#REF!</v>
      </c>
      <c r="N454" s="2026"/>
      <c r="O454" s="2328"/>
      <c r="P454" s="156">
        <v>775</v>
      </c>
      <c r="S454" s="244">
        <v>530</v>
      </c>
      <c r="V454" s="157">
        <v>2750</v>
      </c>
    </row>
    <row r="455" spans="1:25" s="157" customFormat="1" ht="13.5" customHeight="1">
      <c r="A455" s="2053">
        <v>1</v>
      </c>
      <c r="B455" s="2053">
        <v>1</v>
      </c>
      <c r="C455" s="2231" t="s">
        <v>9430</v>
      </c>
      <c r="D455" s="2583" t="s">
        <v>4699</v>
      </c>
      <c r="E455" s="2467" t="s">
        <v>4700</v>
      </c>
      <c r="F455" s="176" t="s">
        <v>4701</v>
      </c>
      <c r="G455" s="168" t="s">
        <v>4702</v>
      </c>
      <c r="H455" s="246"/>
      <c r="I455" s="246"/>
      <c r="J455" s="247"/>
      <c r="K455" s="251"/>
      <c r="L455" s="2466">
        <v>96</v>
      </c>
      <c r="M455" s="2026" t="e">
        <f>P455*#REF!+15</f>
        <v>#REF!</v>
      </c>
      <c r="N455" s="2006"/>
      <c r="O455" s="2329"/>
      <c r="P455" s="2593">
        <v>917</v>
      </c>
      <c r="Q455" s="157">
        <v>2373</v>
      </c>
      <c r="R455" s="157">
        <v>2634</v>
      </c>
      <c r="U455" s="157">
        <v>832</v>
      </c>
      <c r="V455" s="2005">
        <v>917</v>
      </c>
    </row>
    <row r="456" spans="1:25" ht="13.5" hidden="1" customHeight="1">
      <c r="A456" s="2330">
        <v>1</v>
      </c>
      <c r="B456" s="2330">
        <v>0</v>
      </c>
      <c r="C456" s="2464" t="s">
        <v>9430</v>
      </c>
      <c r="D456" s="2018" t="s">
        <v>4703</v>
      </c>
      <c r="E456" s="2463" t="s">
        <v>4704</v>
      </c>
      <c r="F456" s="176" t="s">
        <v>4705</v>
      </c>
      <c r="G456" s="168" t="s">
        <v>4706</v>
      </c>
      <c r="H456" s="246"/>
      <c r="I456" s="246"/>
      <c r="J456" s="247"/>
      <c r="K456" s="2080"/>
      <c r="L456" s="2462">
        <v>96</v>
      </c>
      <c r="M456" s="2009" t="e">
        <f>#REF!*[3]коеф!$P$74+10</f>
        <v>#REF!</v>
      </c>
      <c r="N456" s="2009"/>
      <c r="O456" s="2339"/>
      <c r="P456" s="156" t="e">
        <f>#REF!</f>
        <v>#REF!</v>
      </c>
      <c r="Q456" s="157">
        <v>3033</v>
      </c>
      <c r="R456" s="264">
        <v>3367</v>
      </c>
      <c r="S456" s="219"/>
      <c r="T456" s="157"/>
      <c r="U456" s="157">
        <v>1061</v>
      </c>
      <c r="V456" s="2005">
        <v>1114</v>
      </c>
      <c r="X456" s="69"/>
      <c r="Y456" s="69"/>
    </row>
    <row r="457" spans="1:25" ht="23.25" hidden="1" customHeight="1">
      <c r="A457" s="89">
        <v>0</v>
      </c>
      <c r="B457" s="89"/>
      <c r="C457" s="2555" t="s">
        <v>4707</v>
      </c>
      <c r="D457" s="2554"/>
      <c r="E457" s="2554"/>
      <c r="F457" s="2554"/>
      <c r="G457" s="2554"/>
      <c r="H457" s="2554"/>
      <c r="I457" s="2554"/>
      <c r="J457" s="2554"/>
      <c r="K457" s="2554"/>
      <c r="L457" s="2554"/>
      <c r="M457" s="2554"/>
      <c r="N457" s="2554"/>
      <c r="O457" s="2554"/>
      <c r="P457" s="2558"/>
      <c r="S457" s="219"/>
      <c r="T457" s="157"/>
      <c r="X457" s="69"/>
      <c r="Y457" s="69"/>
    </row>
    <row r="458" spans="1:25" ht="23.25" hidden="1" customHeight="1">
      <c r="A458" s="89">
        <v>0</v>
      </c>
      <c r="B458" s="89"/>
      <c r="C458" s="2555" t="s">
        <v>4708</v>
      </c>
      <c r="D458" s="2554"/>
      <c r="E458" s="2554"/>
      <c r="F458" s="2554"/>
      <c r="G458" s="2554"/>
      <c r="H458" s="2554"/>
      <c r="I458" s="2554"/>
      <c r="J458" s="2554"/>
      <c r="K458" s="2554"/>
      <c r="L458" s="2554"/>
      <c r="M458" s="2554"/>
      <c r="N458" s="2554"/>
      <c r="O458" s="2554"/>
      <c r="P458" s="2558"/>
      <c r="S458" s="219"/>
      <c r="T458" s="157"/>
      <c r="X458" s="69"/>
      <c r="Y458" s="69"/>
    </row>
    <row r="459" spans="1:25" ht="23.25" hidden="1" customHeight="1">
      <c r="A459" s="89">
        <v>0</v>
      </c>
      <c r="B459" s="89"/>
      <c r="C459" s="2555" t="s">
        <v>4709</v>
      </c>
      <c r="D459" s="2554"/>
      <c r="E459" s="2554"/>
      <c r="F459" s="2554"/>
      <c r="G459" s="2554"/>
      <c r="H459" s="2554"/>
      <c r="I459" s="2554"/>
      <c r="J459" s="2554"/>
      <c r="K459" s="2554"/>
      <c r="L459" s="2554"/>
      <c r="M459" s="2554"/>
      <c r="N459" s="2554"/>
      <c r="O459" s="2554"/>
      <c r="P459" s="2558"/>
      <c r="S459" s="219"/>
      <c r="T459" s="157"/>
      <c r="X459" s="69"/>
      <c r="Y459" s="69"/>
    </row>
    <row r="460" spans="1:25" ht="13.5" hidden="1" customHeight="1">
      <c r="A460" s="265">
        <v>0</v>
      </c>
      <c r="B460" s="265"/>
      <c r="C460" s="179" t="s">
        <v>9438</v>
      </c>
      <c r="D460" s="266" t="s">
        <v>4710</v>
      </c>
      <c r="E460" s="267" t="s">
        <v>4711</v>
      </c>
      <c r="F460" s="268"/>
      <c r="G460" s="268"/>
      <c r="H460" s="238"/>
      <c r="I460" s="238"/>
      <c r="J460" s="240"/>
      <c r="K460" s="268"/>
      <c r="L460" s="240">
        <v>96</v>
      </c>
      <c r="M460" s="166"/>
      <c r="N460" s="156"/>
      <c r="O460" s="156"/>
      <c r="P460" s="156"/>
      <c r="S460" s="219"/>
      <c r="T460" s="157"/>
      <c r="X460" s="69"/>
      <c r="Y460" s="69"/>
    </row>
    <row r="461" spans="1:25" ht="13.5" hidden="1" customHeight="1">
      <c r="A461" s="269">
        <v>0</v>
      </c>
      <c r="B461" s="269"/>
      <c r="C461" s="190" t="s">
        <v>9438</v>
      </c>
      <c r="D461" s="270" t="s">
        <v>4712</v>
      </c>
      <c r="E461" s="204" t="s">
        <v>4711</v>
      </c>
      <c r="F461" s="263"/>
      <c r="G461" s="263"/>
      <c r="H461" s="246"/>
      <c r="I461" s="246"/>
      <c r="J461" s="247"/>
      <c r="K461" s="263"/>
      <c r="L461" s="247">
        <v>192</v>
      </c>
      <c r="M461" s="169"/>
      <c r="N461" s="156"/>
      <c r="O461" s="156"/>
      <c r="P461" s="156"/>
      <c r="S461" s="219"/>
      <c r="T461" s="157"/>
      <c r="X461" s="69"/>
      <c r="Y461" s="69"/>
    </row>
    <row r="462" spans="1:25" ht="13.5" hidden="1" customHeight="1">
      <c r="A462" s="265">
        <v>0</v>
      </c>
      <c r="B462" s="265"/>
      <c r="C462" s="179" t="s">
        <v>9438</v>
      </c>
      <c r="D462" s="266" t="s">
        <v>4713</v>
      </c>
      <c r="E462" s="267" t="s">
        <v>4714</v>
      </c>
      <c r="F462" s="268"/>
      <c r="G462" s="268"/>
      <c r="H462" s="238"/>
      <c r="I462" s="238"/>
      <c r="J462" s="240"/>
      <c r="K462" s="268"/>
      <c r="L462" s="240" t="s">
        <v>4715</v>
      </c>
      <c r="M462" s="166"/>
      <c r="N462" s="156"/>
      <c r="O462" s="156"/>
      <c r="P462" s="156"/>
      <c r="S462" s="219"/>
      <c r="T462" s="157"/>
      <c r="X462" s="69"/>
      <c r="Y462" s="69"/>
    </row>
    <row r="463" spans="1:25" ht="13.5" hidden="1" customHeight="1">
      <c r="A463" s="271">
        <v>0</v>
      </c>
      <c r="B463" s="271"/>
      <c r="C463" s="189" t="s">
        <v>9438</v>
      </c>
      <c r="D463" s="272" t="s">
        <v>4716</v>
      </c>
      <c r="E463" s="273" t="s">
        <v>4717</v>
      </c>
      <c r="F463" s="274"/>
      <c r="G463" s="274"/>
      <c r="H463" s="275"/>
      <c r="I463" s="275"/>
      <c r="J463" s="274"/>
      <c r="K463" s="274"/>
      <c r="L463" s="276" t="s">
        <v>6896</v>
      </c>
      <c r="M463" s="277"/>
      <c r="N463" s="2453"/>
      <c r="O463" s="2453"/>
      <c r="P463" s="2365"/>
      <c r="S463" s="219"/>
      <c r="T463" s="157"/>
      <c r="X463" s="69"/>
      <c r="Y463" s="69"/>
    </row>
    <row r="464" spans="1:25" ht="13.5" hidden="1" customHeight="1">
      <c r="A464" s="269">
        <v>0</v>
      </c>
      <c r="B464" s="269"/>
      <c r="C464" s="190" t="s">
        <v>9438</v>
      </c>
      <c r="D464" s="270" t="s">
        <v>4718</v>
      </c>
      <c r="E464" s="204" t="s">
        <v>4719</v>
      </c>
      <c r="F464" s="263"/>
      <c r="G464" s="263"/>
      <c r="H464" s="278"/>
      <c r="I464" s="278"/>
      <c r="J464" s="263"/>
      <c r="K464" s="263"/>
      <c r="L464" s="279" t="s">
        <v>6896</v>
      </c>
      <c r="M464" s="280"/>
      <c r="N464" s="2453"/>
      <c r="O464" s="2453"/>
      <c r="P464" s="2365"/>
      <c r="S464" s="219"/>
      <c r="T464" s="157"/>
      <c r="X464" s="69"/>
      <c r="Y464" s="69"/>
    </row>
    <row r="465" spans="1:25" ht="13.5" hidden="1" customHeight="1">
      <c r="D465" s="216"/>
      <c r="M465" s="218"/>
      <c r="N465" s="218"/>
      <c r="O465" s="218"/>
      <c r="S465" s="219"/>
      <c r="T465" s="157"/>
      <c r="X465" s="69"/>
      <c r="Y465" s="69"/>
    </row>
    <row r="466" spans="1:25" ht="13.5" hidden="1" customHeight="1">
      <c r="D466" s="216"/>
      <c r="M466" s="218"/>
      <c r="N466" s="218"/>
      <c r="O466" s="218"/>
      <c r="S466" s="219"/>
      <c r="T466" s="157"/>
      <c r="X466" s="69"/>
      <c r="Y466" s="69"/>
    </row>
    <row r="467" spans="1:25" ht="23.25" hidden="1" customHeight="1">
      <c r="A467" s="89" t="s">
        <v>8690</v>
      </c>
      <c r="B467" s="89"/>
      <c r="C467" s="2555" t="s">
        <v>9416</v>
      </c>
      <c r="D467" s="2555"/>
      <c r="E467" s="2555"/>
      <c r="F467" s="2555"/>
      <c r="G467" s="2555"/>
      <c r="H467" s="2555"/>
      <c r="I467" s="2555"/>
      <c r="J467" s="2555"/>
      <c r="K467" s="2555"/>
      <c r="L467" s="2555"/>
      <c r="M467" s="2555"/>
      <c r="N467" s="2554"/>
      <c r="O467" s="2554"/>
      <c r="P467" s="2558"/>
      <c r="S467" s="219"/>
      <c r="T467" s="157"/>
      <c r="W467" s="69"/>
      <c r="X467" s="69"/>
      <c r="Y467" s="69"/>
    </row>
    <row r="468" spans="1:25" ht="23.25" hidden="1" customHeight="1">
      <c r="A468" s="89" t="s">
        <v>8690</v>
      </c>
      <c r="B468" s="89"/>
      <c r="C468" s="2555" t="s">
        <v>9417</v>
      </c>
      <c r="D468" s="2554"/>
      <c r="E468" s="2554"/>
      <c r="F468" s="2554"/>
      <c r="G468" s="2554"/>
      <c r="H468" s="2554"/>
      <c r="I468" s="2554"/>
      <c r="J468" s="2554"/>
      <c r="K468" s="2554"/>
      <c r="L468" s="2554"/>
      <c r="M468" s="2554"/>
      <c r="N468" s="2554"/>
      <c r="O468" s="2554"/>
      <c r="P468" s="2558"/>
      <c r="S468" s="219"/>
      <c r="T468" s="157"/>
      <c r="W468" s="69"/>
      <c r="X468" s="69"/>
      <c r="Y468" s="69"/>
    </row>
    <row r="469" spans="1:25" ht="23.25" hidden="1" customHeight="1">
      <c r="A469" s="89" t="s">
        <v>8690</v>
      </c>
      <c r="B469" s="89"/>
      <c r="C469" s="2555" t="s">
        <v>4720</v>
      </c>
      <c r="D469" s="2554"/>
      <c r="E469" s="2554"/>
      <c r="F469" s="2554"/>
      <c r="G469" s="2554"/>
      <c r="H469" s="2554"/>
      <c r="I469" s="2554"/>
      <c r="J469" s="2554"/>
      <c r="K469" s="2554"/>
      <c r="L469" s="2554"/>
      <c r="M469" s="2554"/>
      <c r="N469" s="2554"/>
      <c r="O469" s="2554"/>
      <c r="P469" s="2558"/>
      <c r="S469" s="219"/>
      <c r="T469" s="157"/>
      <c r="W469" s="69"/>
      <c r="X469" s="69"/>
      <c r="Y469" s="69"/>
    </row>
    <row r="470" spans="1:25" ht="13.5" hidden="1" customHeight="1">
      <c r="A470" s="281">
        <v>0</v>
      </c>
      <c r="B470" s="281"/>
      <c r="C470" s="183" t="s">
        <v>9434</v>
      </c>
      <c r="D470" s="253" t="s">
        <v>4721</v>
      </c>
      <c r="E470" s="184" t="s">
        <v>4722</v>
      </c>
      <c r="F470" s="184" t="s">
        <v>4723</v>
      </c>
      <c r="G470" s="184" t="s">
        <v>4724</v>
      </c>
      <c r="H470" s="206"/>
      <c r="I470" s="206"/>
      <c r="J470" s="252"/>
      <c r="K470" s="282"/>
      <c r="L470" s="252" t="s">
        <v>4725</v>
      </c>
      <c r="M470" s="166" t="e">
        <f>#REF!*[3]коеф!$P$83*[3]коеф!$O$7+10</f>
        <v>#REF!</v>
      </c>
      <c r="N470" s="156"/>
      <c r="O470" s="156"/>
      <c r="P470" s="156">
        <v>1315</v>
      </c>
      <c r="Q470" s="157"/>
      <c r="S470" s="220">
        <v>621</v>
      </c>
      <c r="T470" s="157"/>
      <c r="U470" s="157"/>
      <c r="V470" s="157"/>
      <c r="W470" s="69"/>
      <c r="X470" s="69"/>
      <c r="Y470" s="69"/>
    </row>
    <row r="471" spans="1:25" ht="13.5" hidden="1" customHeight="1">
      <c r="A471" s="281">
        <v>0</v>
      </c>
      <c r="B471" s="281"/>
      <c r="C471" s="183" t="s">
        <v>9434</v>
      </c>
      <c r="D471" s="253" t="s">
        <v>4726</v>
      </c>
      <c r="E471" s="184" t="s">
        <v>4727</v>
      </c>
      <c r="F471" s="184" t="s">
        <v>4728</v>
      </c>
      <c r="G471" s="184" t="s">
        <v>4729</v>
      </c>
      <c r="H471" s="206"/>
      <c r="I471" s="206"/>
      <c r="J471" s="252"/>
      <c r="K471" s="282"/>
      <c r="L471" s="252" t="s">
        <v>4730</v>
      </c>
      <c r="M471" s="166" t="e">
        <f>#REF!*[3]коеф!$P$83*[3]коеф!$O$7+10</f>
        <v>#REF!</v>
      </c>
      <c r="N471" s="156"/>
      <c r="O471" s="156"/>
      <c r="P471" s="156">
        <v>1315</v>
      </c>
      <c r="Q471" s="157"/>
      <c r="S471" s="220">
        <v>621</v>
      </c>
      <c r="T471" s="157"/>
      <c r="U471" s="157"/>
      <c r="V471" s="157"/>
      <c r="W471" s="69"/>
      <c r="X471" s="69"/>
      <c r="Y471" s="69"/>
    </row>
    <row r="472" spans="1:25" ht="13.5" hidden="1" customHeight="1">
      <c r="A472" s="206">
        <v>0</v>
      </c>
      <c r="B472" s="206"/>
      <c r="C472" s="183" t="s">
        <v>9434</v>
      </c>
      <c r="D472" s="253" t="s">
        <v>4731</v>
      </c>
      <c r="E472" s="184" t="s">
        <v>4732</v>
      </c>
      <c r="F472" s="184" t="s">
        <v>4733</v>
      </c>
      <c r="G472" s="184" t="s">
        <v>4734</v>
      </c>
      <c r="H472" s="206"/>
      <c r="I472" s="206"/>
      <c r="J472" s="252"/>
      <c r="K472" s="252"/>
      <c r="L472" s="252" t="s">
        <v>4735</v>
      </c>
      <c r="M472" s="166" t="e">
        <f>#REF!*[3]коеф!$P$83*[3]коеф!$O$7+10</f>
        <v>#REF!</v>
      </c>
      <c r="N472" s="156"/>
      <c r="O472" s="156"/>
      <c r="P472" s="156">
        <v>1315</v>
      </c>
      <c r="Q472" s="157"/>
      <c r="R472" s="157"/>
      <c r="S472" s="220">
        <v>1242</v>
      </c>
      <c r="T472" s="157"/>
      <c r="U472" s="157"/>
      <c r="V472" s="157"/>
      <c r="W472" s="69"/>
      <c r="X472" s="69"/>
      <c r="Y472" s="69"/>
    </row>
    <row r="473" spans="1:25" ht="13.5" hidden="1" customHeight="1">
      <c r="D473" s="216"/>
      <c r="M473" s="218"/>
      <c r="N473" s="218"/>
      <c r="O473" s="218"/>
      <c r="S473" s="219"/>
      <c r="W473" s="69"/>
      <c r="X473" s="69"/>
      <c r="Y473" s="69"/>
    </row>
    <row r="474" spans="1:25" ht="13.5" hidden="1" customHeight="1">
      <c r="D474" s="216"/>
      <c r="M474" s="218"/>
      <c r="N474" s="218"/>
      <c r="O474" s="218"/>
      <c r="S474" s="219"/>
      <c r="W474" s="69"/>
      <c r="X474" s="69"/>
      <c r="Y474" s="69"/>
    </row>
    <row r="475" spans="1:25" ht="13.5" hidden="1" customHeight="1">
      <c r="D475" s="216"/>
      <c r="M475" s="218"/>
      <c r="N475" s="218"/>
      <c r="O475" s="218"/>
      <c r="S475" s="219"/>
      <c r="W475" s="69"/>
      <c r="X475" s="69"/>
      <c r="Y475" s="69"/>
    </row>
    <row r="476" spans="1:25" ht="13.5" hidden="1" customHeight="1">
      <c r="D476" s="216"/>
      <c r="M476" s="218"/>
      <c r="N476" s="218"/>
      <c r="O476" s="218"/>
      <c r="S476" s="219"/>
      <c r="W476" s="69"/>
      <c r="X476" s="69"/>
      <c r="Y476" s="69"/>
    </row>
    <row r="477" spans="1:25" ht="13.5" hidden="1" customHeight="1">
      <c r="D477" s="216"/>
      <c r="M477" s="218"/>
      <c r="N477" s="218"/>
      <c r="O477" s="218"/>
      <c r="S477" s="219"/>
      <c r="W477" s="69"/>
      <c r="X477" s="69"/>
      <c r="Y477" s="69"/>
    </row>
    <row r="478" spans="1:25" ht="13.5" hidden="1" customHeight="1">
      <c r="D478" s="216"/>
      <c r="M478" s="218"/>
      <c r="N478" s="218"/>
      <c r="O478" s="218"/>
      <c r="S478" s="219"/>
      <c r="W478" s="69"/>
      <c r="X478" s="69"/>
      <c r="Y478" s="69"/>
    </row>
    <row r="479" spans="1:25" ht="13.5" hidden="1" customHeight="1">
      <c r="D479" s="216"/>
      <c r="M479" s="218"/>
      <c r="N479" s="218"/>
      <c r="O479" s="218"/>
      <c r="S479" s="219"/>
      <c r="W479" s="69"/>
      <c r="X479" s="69"/>
      <c r="Y479" s="69"/>
    </row>
    <row r="480" spans="1:25" ht="13.5" hidden="1" customHeight="1">
      <c r="D480" s="216"/>
      <c r="M480" s="218"/>
      <c r="N480" s="218"/>
      <c r="O480" s="218"/>
      <c r="S480" s="219"/>
      <c r="W480" s="69"/>
      <c r="X480" s="69"/>
      <c r="Y480" s="69"/>
    </row>
    <row r="481" spans="1:25" ht="13.5" hidden="1" customHeight="1">
      <c r="D481" s="216"/>
      <c r="M481" s="218"/>
      <c r="N481" s="218"/>
      <c r="O481" s="218"/>
      <c r="S481" s="219"/>
      <c r="W481" s="69"/>
      <c r="X481" s="69"/>
      <c r="Y481" s="69"/>
    </row>
    <row r="482" spans="1:25" ht="13.5" hidden="1" customHeight="1">
      <c r="D482" s="216"/>
      <c r="M482" s="218"/>
      <c r="N482" s="218"/>
      <c r="O482" s="218"/>
      <c r="S482" s="219"/>
      <c r="W482" s="69"/>
      <c r="X482" s="69"/>
      <c r="Y482" s="69"/>
    </row>
    <row r="483" spans="1:25" ht="12.75" hidden="1" customHeight="1">
      <c r="A483" s="69"/>
      <c r="B483" s="69"/>
      <c r="C483" s="69"/>
      <c r="D483" s="69"/>
      <c r="E483" s="69"/>
      <c r="H483" s="69"/>
      <c r="I483" s="69"/>
      <c r="L483" s="69"/>
      <c r="M483" s="218"/>
      <c r="N483" s="218"/>
      <c r="O483" s="218"/>
      <c r="S483" s="219"/>
      <c r="T483" s="69"/>
      <c r="U483" s="69"/>
      <c r="V483" s="69"/>
      <c r="W483" s="69"/>
      <c r="X483" s="69"/>
      <c r="Y483" s="69"/>
    </row>
    <row r="484" spans="1:25" ht="12.75" hidden="1" customHeight="1">
      <c r="A484" s="69"/>
      <c r="B484" s="69"/>
      <c r="C484" s="69"/>
      <c r="D484" s="69"/>
      <c r="E484" s="69"/>
      <c r="H484" s="69"/>
      <c r="I484" s="69"/>
      <c r="L484" s="69"/>
      <c r="M484" s="218"/>
      <c r="N484" s="218"/>
      <c r="O484" s="218"/>
      <c r="S484" s="219"/>
      <c r="T484" s="69"/>
      <c r="U484" s="69"/>
      <c r="V484" s="69"/>
      <c r="W484" s="69"/>
      <c r="X484" s="69"/>
      <c r="Y484" s="69"/>
    </row>
    <row r="485" spans="1:25" ht="12.75" hidden="1" customHeight="1">
      <c r="A485" s="69"/>
      <c r="B485" s="69"/>
      <c r="C485" s="69"/>
      <c r="D485" s="69"/>
      <c r="E485" s="69"/>
      <c r="H485" s="69"/>
      <c r="I485" s="69"/>
      <c r="L485" s="69"/>
      <c r="M485" s="218"/>
      <c r="N485" s="218"/>
      <c r="O485" s="218"/>
      <c r="S485" s="219"/>
      <c r="T485" s="69"/>
      <c r="U485" s="69"/>
      <c r="V485" s="69"/>
      <c r="W485" s="69"/>
      <c r="X485" s="69"/>
      <c r="Y485" s="69"/>
    </row>
    <row r="486" spans="1:25" ht="12.75" hidden="1" customHeight="1">
      <c r="A486" s="69"/>
      <c r="B486" s="69"/>
      <c r="C486" s="69"/>
      <c r="D486" s="69"/>
      <c r="E486" s="69"/>
      <c r="H486" s="69"/>
      <c r="I486" s="69"/>
      <c r="L486" s="69"/>
      <c r="M486" s="218"/>
      <c r="N486" s="218"/>
      <c r="O486" s="218"/>
      <c r="S486" s="219"/>
      <c r="T486" s="69"/>
      <c r="U486" s="69"/>
      <c r="V486" s="69"/>
      <c r="W486" s="69"/>
      <c r="X486" s="69"/>
      <c r="Y486" s="69"/>
    </row>
    <row r="487" spans="1:25" ht="12.75" hidden="1" customHeight="1">
      <c r="A487" s="69"/>
      <c r="B487" s="69"/>
      <c r="C487" s="69"/>
      <c r="D487" s="69"/>
      <c r="E487" s="69"/>
      <c r="H487" s="69"/>
      <c r="I487" s="69"/>
      <c r="L487" s="69"/>
      <c r="M487" s="218"/>
      <c r="N487" s="218"/>
      <c r="O487" s="218"/>
      <c r="S487" s="219"/>
      <c r="T487" s="69"/>
      <c r="U487" s="69"/>
      <c r="V487" s="69"/>
      <c r="W487" s="69"/>
      <c r="X487" s="69"/>
      <c r="Y487" s="69"/>
    </row>
    <row r="488" spans="1:25" ht="13.5" hidden="1" customHeight="1">
      <c r="A488" s="69"/>
      <c r="B488" s="69"/>
      <c r="C488" s="69"/>
      <c r="D488" s="69"/>
      <c r="E488" s="69"/>
      <c r="H488" s="69"/>
      <c r="I488" s="69"/>
      <c r="L488" s="69"/>
      <c r="M488" s="218"/>
      <c r="N488" s="218"/>
      <c r="O488" s="218"/>
      <c r="T488" s="69"/>
      <c r="U488" s="69"/>
      <c r="V488" s="69"/>
      <c r="W488" s="69"/>
      <c r="X488" s="69"/>
      <c r="Y488" s="69"/>
    </row>
    <row r="489" spans="1:25" ht="13.5" hidden="1" customHeight="1">
      <c r="A489" s="69"/>
      <c r="B489" s="69"/>
      <c r="C489" s="69"/>
      <c r="D489" s="69"/>
      <c r="E489" s="69"/>
      <c r="H489" s="69"/>
      <c r="I489" s="69"/>
      <c r="L489" s="69"/>
      <c r="M489" s="218"/>
      <c r="N489" s="218"/>
      <c r="O489" s="218"/>
      <c r="T489" s="69"/>
      <c r="U489" s="69"/>
      <c r="V489" s="69"/>
      <c r="W489" s="69"/>
      <c r="X489" s="69"/>
      <c r="Y489" s="69"/>
    </row>
    <row r="490" spans="1:25" ht="13.5" hidden="1" customHeight="1">
      <c r="A490" s="69"/>
      <c r="B490" s="69"/>
      <c r="C490" s="69"/>
      <c r="D490" s="69"/>
      <c r="E490" s="69"/>
      <c r="H490" s="69"/>
      <c r="I490" s="69"/>
      <c r="L490" s="69"/>
      <c r="M490" s="218"/>
      <c r="N490" s="218"/>
      <c r="O490" s="218"/>
      <c r="T490" s="69"/>
      <c r="U490" s="69"/>
      <c r="V490" s="69"/>
      <c r="W490" s="69"/>
      <c r="X490" s="69"/>
      <c r="Y490" s="69"/>
    </row>
    <row r="491" spans="1:25" ht="13.5" hidden="1" customHeight="1">
      <c r="A491" s="69"/>
      <c r="B491" s="69"/>
      <c r="C491" s="69"/>
      <c r="D491" s="69"/>
      <c r="E491" s="69"/>
      <c r="H491" s="69"/>
      <c r="I491" s="69"/>
      <c r="L491" s="69"/>
      <c r="M491" s="218"/>
      <c r="N491" s="218"/>
      <c r="O491" s="218"/>
      <c r="T491" s="69"/>
      <c r="U491" s="69"/>
      <c r="V491" s="69"/>
      <c r="W491" s="69"/>
      <c r="X491" s="69"/>
      <c r="Y491" s="69"/>
    </row>
    <row r="492" spans="1:25" ht="13.5" hidden="1" customHeight="1">
      <c r="A492" s="69"/>
      <c r="B492" s="69"/>
      <c r="C492" s="69"/>
      <c r="D492" s="69"/>
      <c r="E492" s="69"/>
      <c r="H492" s="69"/>
      <c r="I492" s="69"/>
      <c r="L492" s="69"/>
      <c r="M492" s="218"/>
      <c r="N492" s="218"/>
      <c r="O492" s="218"/>
      <c r="T492" s="69"/>
      <c r="U492" s="69"/>
      <c r="V492" s="69"/>
      <c r="W492" s="69"/>
      <c r="X492" s="69"/>
      <c r="Y492" s="69"/>
    </row>
    <row r="493" spans="1:25" ht="13.5" hidden="1" customHeight="1">
      <c r="A493" s="69"/>
      <c r="B493" s="69"/>
      <c r="C493" s="69"/>
      <c r="D493" s="69"/>
      <c r="E493" s="69"/>
      <c r="H493" s="69"/>
      <c r="I493" s="69"/>
      <c r="L493" s="69"/>
      <c r="M493" s="218"/>
      <c r="N493" s="218"/>
      <c r="O493" s="218"/>
      <c r="T493" s="69"/>
      <c r="U493" s="69"/>
      <c r="V493" s="69"/>
      <c r="W493" s="69"/>
      <c r="X493" s="69"/>
      <c r="Y493" s="69"/>
    </row>
    <row r="494" spans="1:25" ht="13.5" hidden="1" customHeight="1">
      <c r="A494" s="69"/>
      <c r="B494" s="69"/>
      <c r="C494" s="69"/>
      <c r="D494" s="69"/>
      <c r="E494" s="69"/>
      <c r="H494" s="69"/>
      <c r="I494" s="69"/>
      <c r="L494" s="69"/>
      <c r="M494" s="218"/>
      <c r="N494" s="218"/>
      <c r="O494" s="218"/>
      <c r="T494" s="69"/>
      <c r="U494" s="69"/>
      <c r="V494" s="69"/>
      <c r="W494" s="69"/>
      <c r="X494" s="69"/>
      <c r="Y494" s="69"/>
    </row>
    <row r="495" spans="1:25" ht="13.5" hidden="1" customHeight="1">
      <c r="A495" s="69"/>
      <c r="B495" s="69"/>
      <c r="C495" s="69"/>
      <c r="D495" s="69"/>
      <c r="E495" s="69"/>
      <c r="H495" s="69"/>
      <c r="I495" s="69"/>
      <c r="L495" s="69"/>
      <c r="M495" s="218"/>
      <c r="N495" s="218"/>
      <c r="O495" s="218"/>
      <c r="T495" s="69"/>
      <c r="U495" s="69"/>
      <c r="V495" s="69"/>
      <c r="W495" s="69"/>
      <c r="X495" s="69"/>
      <c r="Y495" s="69"/>
    </row>
    <row r="496" spans="1:25" ht="13.5" hidden="1" customHeight="1">
      <c r="A496" s="69"/>
      <c r="B496" s="69"/>
      <c r="C496" s="69"/>
      <c r="D496" s="69"/>
      <c r="E496" s="69"/>
      <c r="H496" s="69"/>
      <c r="I496" s="69"/>
      <c r="L496" s="69"/>
      <c r="M496" s="218"/>
      <c r="N496" s="218"/>
      <c r="O496" s="218"/>
      <c r="T496" s="69"/>
      <c r="U496" s="69"/>
      <c r="V496" s="69"/>
      <c r="W496" s="69"/>
      <c r="X496" s="69"/>
      <c r="Y496" s="69"/>
    </row>
    <row r="497" spans="1:25" ht="13.5" hidden="1" customHeight="1">
      <c r="A497" s="69"/>
      <c r="B497" s="69"/>
      <c r="C497" s="69"/>
      <c r="D497" s="69"/>
      <c r="E497" s="69"/>
      <c r="H497" s="69"/>
      <c r="I497" s="69"/>
      <c r="L497" s="69"/>
      <c r="M497" s="218"/>
      <c r="N497" s="218"/>
      <c r="O497" s="218"/>
      <c r="T497" s="69"/>
      <c r="U497" s="69"/>
      <c r="V497" s="69"/>
      <c r="W497" s="69"/>
      <c r="X497" s="69"/>
      <c r="Y497" s="69"/>
    </row>
    <row r="498" spans="1:25" ht="13.5" hidden="1" customHeight="1">
      <c r="A498" s="69"/>
      <c r="B498" s="69"/>
      <c r="C498" s="69"/>
      <c r="D498" s="69"/>
      <c r="E498" s="69"/>
      <c r="H498" s="69"/>
      <c r="I498" s="69"/>
      <c r="L498" s="69"/>
      <c r="M498" s="218"/>
      <c r="N498" s="218"/>
      <c r="O498" s="218"/>
      <c r="T498" s="69"/>
      <c r="U498" s="69"/>
      <c r="V498" s="69"/>
      <c r="W498" s="69"/>
      <c r="X498" s="69"/>
      <c r="Y498" s="69"/>
    </row>
    <row r="499" spans="1:25" ht="12.75" hidden="1" customHeight="1">
      <c r="A499" s="69"/>
      <c r="B499" s="69"/>
      <c r="C499" s="69"/>
      <c r="D499" s="69"/>
      <c r="E499" s="69"/>
      <c r="H499" s="69"/>
      <c r="I499" s="69"/>
      <c r="L499" s="69"/>
      <c r="M499" s="218"/>
      <c r="N499" s="218"/>
      <c r="O499" s="218"/>
      <c r="P499" s="69"/>
      <c r="Q499" s="69"/>
      <c r="R499" s="69"/>
      <c r="S499" s="69"/>
      <c r="T499" s="69"/>
      <c r="U499" s="69"/>
      <c r="V499" s="69"/>
      <c r="W499" s="69"/>
      <c r="X499" s="69"/>
      <c r="Y499" s="69"/>
    </row>
    <row r="500" spans="1:25" ht="12.75" hidden="1" customHeight="1">
      <c r="A500" s="69"/>
      <c r="B500" s="69"/>
      <c r="C500" s="69"/>
      <c r="D500" s="69"/>
      <c r="E500" s="69"/>
      <c r="H500" s="69"/>
      <c r="I500" s="69"/>
      <c r="L500" s="69"/>
      <c r="M500" s="218"/>
      <c r="N500" s="218"/>
      <c r="O500" s="218"/>
      <c r="P500" s="69"/>
      <c r="Q500" s="69"/>
      <c r="R500" s="69"/>
      <c r="S500" s="69"/>
      <c r="T500" s="69"/>
      <c r="U500" s="69"/>
      <c r="V500" s="69"/>
      <c r="W500" s="69"/>
      <c r="X500" s="69"/>
      <c r="Y500" s="69"/>
    </row>
    <row r="501" spans="1:25" ht="12.75" hidden="1" customHeight="1">
      <c r="A501" s="69"/>
      <c r="B501" s="69"/>
      <c r="C501" s="69"/>
      <c r="D501" s="69"/>
      <c r="E501" s="69"/>
      <c r="H501" s="69"/>
      <c r="I501" s="69"/>
      <c r="L501" s="69"/>
      <c r="M501" s="218"/>
      <c r="N501" s="218"/>
      <c r="O501" s="218"/>
      <c r="P501" s="69"/>
      <c r="Q501" s="69"/>
      <c r="R501" s="69"/>
      <c r="S501" s="69"/>
      <c r="T501" s="69"/>
      <c r="U501" s="69"/>
      <c r="V501" s="69"/>
      <c r="W501" s="69"/>
      <c r="X501" s="69"/>
      <c r="Y501" s="69"/>
    </row>
    <row r="502" spans="1:25" ht="12.75" hidden="1" customHeight="1">
      <c r="A502" s="69"/>
      <c r="B502" s="69"/>
      <c r="C502" s="69"/>
      <c r="D502" s="69"/>
      <c r="E502" s="69"/>
      <c r="H502" s="69"/>
      <c r="I502" s="69"/>
      <c r="L502" s="69"/>
      <c r="M502" s="218"/>
      <c r="N502" s="218"/>
      <c r="O502" s="218"/>
      <c r="P502" s="69"/>
      <c r="Q502" s="69"/>
      <c r="R502" s="69"/>
      <c r="S502" s="69"/>
      <c r="T502" s="69"/>
      <c r="U502" s="69"/>
      <c r="V502" s="69"/>
      <c r="W502" s="69"/>
      <c r="X502" s="69"/>
      <c r="Y502" s="69"/>
    </row>
    <row r="503" spans="1:25" ht="12.75" hidden="1" customHeight="1">
      <c r="A503" s="69"/>
      <c r="B503" s="69"/>
      <c r="C503" s="69"/>
      <c r="D503" s="69"/>
      <c r="E503" s="69"/>
      <c r="H503" s="69"/>
      <c r="I503" s="69"/>
      <c r="L503" s="69"/>
      <c r="M503" s="218"/>
      <c r="N503" s="218"/>
      <c r="O503" s="218"/>
      <c r="P503" s="69"/>
      <c r="Q503" s="69"/>
      <c r="R503" s="69"/>
      <c r="S503" s="69"/>
      <c r="T503" s="69"/>
      <c r="U503" s="69"/>
      <c r="V503" s="69"/>
      <c r="W503" s="69"/>
      <c r="X503" s="69"/>
      <c r="Y503" s="69"/>
    </row>
    <row r="504" spans="1:25" ht="12.75" hidden="1" customHeight="1">
      <c r="A504" s="69"/>
      <c r="B504" s="69"/>
      <c r="C504" s="69"/>
      <c r="D504" s="69"/>
      <c r="E504" s="69"/>
      <c r="H504" s="69"/>
      <c r="I504" s="69"/>
      <c r="L504" s="69"/>
      <c r="M504" s="218"/>
      <c r="N504" s="218"/>
      <c r="O504" s="218"/>
      <c r="P504" s="69"/>
      <c r="Q504" s="69"/>
      <c r="R504" s="69"/>
      <c r="S504" s="69"/>
      <c r="T504" s="69"/>
      <c r="U504" s="69"/>
      <c r="V504" s="69"/>
      <c r="W504" s="69"/>
      <c r="X504" s="69"/>
      <c r="Y504" s="69"/>
    </row>
    <row r="505" spans="1:25" ht="12.75" hidden="1" customHeight="1">
      <c r="A505" s="69"/>
      <c r="B505" s="69"/>
      <c r="C505" s="69"/>
      <c r="D505" s="69"/>
      <c r="E505" s="69"/>
      <c r="H505" s="69"/>
      <c r="I505" s="69"/>
      <c r="L505" s="69"/>
      <c r="M505" s="218"/>
      <c r="N505" s="218"/>
      <c r="O505" s="218"/>
      <c r="P505" s="69"/>
      <c r="Q505" s="69"/>
      <c r="R505" s="69"/>
      <c r="S505" s="69"/>
      <c r="T505" s="69"/>
      <c r="U505" s="69"/>
      <c r="V505" s="69"/>
      <c r="W505" s="69"/>
      <c r="X505" s="69"/>
      <c r="Y505" s="69"/>
    </row>
    <row r="506" spans="1:25" ht="12.75" hidden="1" customHeight="1">
      <c r="A506" s="69"/>
      <c r="B506" s="69"/>
      <c r="C506" s="69"/>
      <c r="D506" s="69"/>
      <c r="E506" s="69"/>
      <c r="H506" s="69"/>
      <c r="I506" s="69"/>
      <c r="L506" s="69"/>
      <c r="M506" s="218"/>
      <c r="N506" s="218"/>
      <c r="O506" s="218"/>
      <c r="P506" s="69"/>
      <c r="Q506" s="69"/>
      <c r="R506" s="69"/>
      <c r="S506" s="69"/>
      <c r="T506" s="69"/>
      <c r="U506" s="69"/>
      <c r="V506" s="69"/>
      <c r="W506" s="69"/>
      <c r="X506" s="69"/>
      <c r="Y506" s="69"/>
    </row>
    <row r="507" spans="1:25" ht="12.75" hidden="1" customHeight="1">
      <c r="A507" s="69"/>
      <c r="B507" s="69"/>
      <c r="C507" s="69"/>
      <c r="D507" s="69"/>
      <c r="E507" s="69"/>
      <c r="H507" s="69"/>
      <c r="I507" s="69"/>
      <c r="L507" s="69"/>
      <c r="M507" s="218"/>
      <c r="N507" s="218"/>
      <c r="O507" s="218"/>
      <c r="P507" s="69"/>
      <c r="Q507" s="69"/>
      <c r="R507" s="69"/>
      <c r="S507" s="69"/>
      <c r="T507" s="69"/>
      <c r="U507" s="69"/>
      <c r="V507" s="69"/>
      <c r="W507" s="69"/>
      <c r="X507" s="69"/>
      <c r="Y507" s="69"/>
    </row>
    <row r="508" spans="1:25" ht="12.75" hidden="1" customHeight="1">
      <c r="A508" s="69"/>
      <c r="B508" s="69"/>
      <c r="C508" s="69"/>
      <c r="D508" s="69"/>
      <c r="E508" s="69"/>
      <c r="H508" s="69"/>
      <c r="I508" s="69"/>
      <c r="L508" s="69"/>
      <c r="M508" s="218"/>
      <c r="N508" s="218"/>
      <c r="O508" s="218"/>
      <c r="P508" s="69"/>
      <c r="Q508" s="69"/>
      <c r="R508" s="69"/>
      <c r="S508" s="69"/>
      <c r="T508" s="69"/>
      <c r="U508" s="69"/>
      <c r="V508" s="69"/>
      <c r="W508" s="69"/>
      <c r="X508" s="69"/>
      <c r="Y508" s="69"/>
    </row>
    <row r="509" spans="1:25" ht="12.75" hidden="1" customHeight="1">
      <c r="A509" s="69"/>
      <c r="B509" s="69"/>
      <c r="C509" s="69"/>
      <c r="D509" s="69"/>
      <c r="E509" s="69"/>
      <c r="H509" s="69"/>
      <c r="I509" s="69"/>
      <c r="L509" s="69"/>
      <c r="M509" s="218"/>
      <c r="N509" s="218"/>
      <c r="O509" s="218"/>
      <c r="P509" s="69"/>
      <c r="Q509" s="69"/>
      <c r="R509" s="69"/>
      <c r="S509" s="69"/>
      <c r="T509" s="69"/>
      <c r="U509" s="69"/>
      <c r="V509" s="69"/>
      <c r="W509" s="69"/>
      <c r="X509" s="69"/>
      <c r="Y509" s="69"/>
    </row>
    <row r="510" spans="1:25" ht="12.75" hidden="1" customHeight="1">
      <c r="A510" s="69"/>
      <c r="B510" s="69"/>
      <c r="C510" s="69"/>
      <c r="D510" s="69"/>
      <c r="E510" s="69"/>
      <c r="H510" s="69"/>
      <c r="I510" s="69"/>
      <c r="L510" s="69"/>
      <c r="M510" s="218"/>
      <c r="N510" s="218"/>
      <c r="O510" s="218"/>
      <c r="P510" s="69"/>
      <c r="Q510" s="69"/>
      <c r="R510" s="69"/>
      <c r="S510" s="69"/>
      <c r="T510" s="69"/>
      <c r="U510" s="69"/>
      <c r="V510" s="69"/>
      <c r="W510" s="69"/>
      <c r="X510" s="69"/>
      <c r="Y510" s="69"/>
    </row>
    <row r="511" spans="1:25" ht="12.75" hidden="1" customHeight="1">
      <c r="A511" s="69"/>
      <c r="B511" s="69"/>
      <c r="C511" s="69"/>
      <c r="D511" s="69"/>
      <c r="E511" s="69"/>
      <c r="H511" s="69"/>
      <c r="I511" s="69"/>
      <c r="L511" s="69"/>
      <c r="M511" s="218"/>
      <c r="N511" s="218"/>
      <c r="O511" s="218"/>
      <c r="P511" s="69"/>
      <c r="Q511" s="69"/>
      <c r="R511" s="69"/>
      <c r="S511" s="69"/>
      <c r="T511" s="69"/>
      <c r="U511" s="69"/>
      <c r="V511" s="69"/>
      <c r="W511" s="69"/>
      <c r="X511" s="69"/>
      <c r="Y511" s="69"/>
    </row>
    <row r="512" spans="1:25" ht="12.75" hidden="1" customHeight="1">
      <c r="A512" s="69"/>
      <c r="B512" s="69"/>
      <c r="C512" s="69"/>
      <c r="D512" s="69"/>
      <c r="E512" s="69"/>
      <c r="H512" s="69"/>
      <c r="I512" s="69"/>
      <c r="L512" s="69"/>
      <c r="M512" s="218"/>
      <c r="N512" s="218"/>
      <c r="O512" s="218"/>
      <c r="P512" s="69"/>
      <c r="Q512" s="69"/>
      <c r="R512" s="69"/>
      <c r="S512" s="69"/>
      <c r="T512" s="69"/>
      <c r="U512" s="69"/>
      <c r="V512" s="69"/>
      <c r="W512" s="69"/>
      <c r="X512" s="69"/>
      <c r="Y512" s="69"/>
    </row>
    <row r="513" spans="1:25" ht="12.75" hidden="1" customHeight="1">
      <c r="A513" s="69"/>
      <c r="B513" s="69"/>
      <c r="C513" s="69"/>
      <c r="D513" s="69"/>
      <c r="E513" s="69"/>
      <c r="H513" s="69"/>
      <c r="I513" s="69"/>
      <c r="L513" s="69"/>
      <c r="M513" s="218"/>
      <c r="N513" s="218"/>
      <c r="O513" s="218"/>
      <c r="P513" s="69"/>
      <c r="Q513" s="69"/>
      <c r="R513" s="69"/>
      <c r="S513" s="69"/>
      <c r="T513" s="69"/>
      <c r="U513" s="69"/>
      <c r="V513" s="69"/>
      <c r="W513" s="69"/>
      <c r="X513" s="69"/>
      <c r="Y513" s="69"/>
    </row>
    <row r="514" spans="1:25" ht="12.75" hidden="1" customHeight="1">
      <c r="A514" s="69"/>
      <c r="B514" s="69"/>
      <c r="C514" s="69"/>
      <c r="D514" s="69"/>
      <c r="E514" s="69"/>
      <c r="H514" s="69"/>
      <c r="I514" s="69"/>
      <c r="L514" s="69"/>
      <c r="M514" s="218"/>
      <c r="N514" s="218"/>
      <c r="O514" s="218"/>
      <c r="P514" s="69"/>
      <c r="Q514" s="69"/>
      <c r="R514" s="69"/>
      <c r="S514" s="69"/>
      <c r="T514" s="69"/>
      <c r="U514" s="69"/>
      <c r="V514" s="69"/>
      <c r="W514" s="69"/>
      <c r="X514" s="69"/>
      <c r="Y514" s="69"/>
    </row>
    <row r="515" spans="1:25" ht="12.75" hidden="1" customHeight="1">
      <c r="A515" s="69"/>
      <c r="B515" s="69"/>
      <c r="C515" s="69"/>
      <c r="D515" s="69"/>
      <c r="E515" s="69"/>
      <c r="H515" s="69"/>
      <c r="I515" s="69"/>
      <c r="L515" s="69"/>
      <c r="M515" s="218"/>
      <c r="N515" s="218"/>
      <c r="O515" s="218"/>
      <c r="P515" s="69"/>
      <c r="Q515" s="69"/>
      <c r="R515" s="69"/>
      <c r="S515" s="69"/>
      <c r="T515" s="69"/>
      <c r="U515" s="69"/>
      <c r="V515" s="69"/>
      <c r="W515" s="69"/>
      <c r="X515" s="69"/>
      <c r="Y515" s="69"/>
    </row>
    <row r="516" spans="1:25" ht="12.75" hidden="1" customHeight="1">
      <c r="A516" s="69"/>
      <c r="B516" s="69"/>
      <c r="C516" s="69"/>
      <c r="D516" s="69"/>
      <c r="E516" s="69"/>
      <c r="H516" s="69"/>
      <c r="I516" s="69"/>
      <c r="L516" s="69"/>
      <c r="M516" s="218"/>
      <c r="N516" s="218"/>
      <c r="O516" s="218"/>
      <c r="P516" s="69"/>
      <c r="Q516" s="69"/>
      <c r="R516" s="69"/>
      <c r="S516" s="69"/>
      <c r="T516" s="69"/>
      <c r="U516" s="69"/>
      <c r="V516" s="69"/>
      <c r="W516" s="69"/>
      <c r="X516" s="69"/>
      <c r="Y516" s="69"/>
    </row>
    <row r="517" spans="1:25" ht="12.75" hidden="1" customHeight="1">
      <c r="A517" s="69"/>
      <c r="B517" s="69"/>
      <c r="C517" s="69"/>
      <c r="D517" s="69"/>
      <c r="E517" s="69"/>
      <c r="H517" s="69"/>
      <c r="I517" s="69"/>
      <c r="L517" s="69"/>
      <c r="M517" s="218"/>
      <c r="N517" s="218"/>
      <c r="O517" s="218"/>
      <c r="P517" s="69"/>
      <c r="Q517" s="69"/>
      <c r="R517" s="69"/>
      <c r="S517" s="69"/>
      <c r="T517" s="69"/>
      <c r="U517" s="69"/>
      <c r="V517" s="69"/>
      <c r="W517" s="69"/>
      <c r="X517" s="69"/>
      <c r="Y517" s="69"/>
    </row>
    <row r="518" spans="1:25" ht="12.75" hidden="1" customHeight="1">
      <c r="A518" s="69"/>
      <c r="B518" s="69"/>
      <c r="C518" s="69"/>
      <c r="D518" s="69"/>
      <c r="E518" s="69"/>
      <c r="H518" s="69"/>
      <c r="I518" s="69"/>
      <c r="L518" s="69"/>
      <c r="M518" s="218"/>
      <c r="N518" s="218"/>
      <c r="O518" s="218"/>
      <c r="P518" s="69"/>
      <c r="Q518" s="69"/>
      <c r="R518" s="69"/>
      <c r="S518" s="69"/>
      <c r="T518" s="69"/>
      <c r="U518" s="69"/>
      <c r="V518" s="69"/>
      <c r="W518" s="69"/>
      <c r="X518" s="69"/>
      <c r="Y518" s="69"/>
    </row>
    <row r="519" spans="1:25" ht="12.75" hidden="1" customHeight="1">
      <c r="A519" s="69"/>
      <c r="B519" s="69"/>
      <c r="C519" s="69"/>
      <c r="D519" s="69"/>
      <c r="E519" s="69"/>
      <c r="H519" s="69"/>
      <c r="I519" s="69"/>
      <c r="L519" s="69"/>
      <c r="M519" s="218"/>
      <c r="N519" s="218"/>
      <c r="O519" s="218"/>
      <c r="P519" s="69"/>
      <c r="Q519" s="69"/>
      <c r="R519" s="69"/>
      <c r="S519" s="69"/>
      <c r="T519" s="69"/>
      <c r="U519" s="69"/>
      <c r="V519" s="69"/>
      <c r="W519" s="69"/>
      <c r="X519" s="69"/>
      <c r="Y519" s="69"/>
    </row>
    <row r="520" spans="1:25" ht="12.75" hidden="1" customHeight="1">
      <c r="A520" s="69"/>
      <c r="B520" s="69"/>
      <c r="C520" s="69"/>
      <c r="D520" s="69"/>
      <c r="E520" s="69"/>
      <c r="H520" s="69"/>
      <c r="I520" s="69"/>
      <c r="L520" s="69"/>
      <c r="M520" s="218"/>
      <c r="N520" s="218"/>
      <c r="O520" s="218"/>
      <c r="P520" s="69"/>
      <c r="Q520" s="69"/>
      <c r="R520" s="69"/>
      <c r="S520" s="69"/>
      <c r="T520" s="69"/>
      <c r="U520" s="69"/>
      <c r="V520" s="69"/>
      <c r="W520" s="69"/>
      <c r="X520" s="69"/>
      <c r="Y520" s="69"/>
    </row>
    <row r="521" spans="1:25" ht="12.75" hidden="1" customHeight="1">
      <c r="A521" s="69"/>
      <c r="B521" s="69"/>
      <c r="C521" s="69"/>
      <c r="D521" s="69"/>
      <c r="E521" s="69"/>
      <c r="H521" s="69"/>
      <c r="I521" s="69"/>
      <c r="L521" s="69"/>
      <c r="M521" s="218"/>
      <c r="N521" s="218"/>
      <c r="O521" s="218"/>
      <c r="P521" s="69"/>
      <c r="Q521" s="69"/>
      <c r="R521" s="69"/>
      <c r="S521" s="69"/>
      <c r="T521" s="69"/>
      <c r="U521" s="69"/>
      <c r="V521" s="69"/>
      <c r="W521" s="69"/>
      <c r="X521" s="69"/>
      <c r="Y521" s="69"/>
    </row>
    <row r="522" spans="1:25" ht="12.75" hidden="1" customHeight="1">
      <c r="A522" s="69"/>
      <c r="B522" s="69"/>
      <c r="C522" s="69"/>
      <c r="D522" s="69"/>
      <c r="E522" s="69"/>
      <c r="H522" s="69"/>
      <c r="I522" s="69"/>
      <c r="L522" s="69"/>
      <c r="M522" s="218"/>
      <c r="N522" s="218"/>
      <c r="O522" s="218"/>
      <c r="P522" s="69"/>
      <c r="Q522" s="69"/>
      <c r="R522" s="69"/>
      <c r="S522" s="69"/>
      <c r="T522" s="69"/>
      <c r="U522" s="69"/>
      <c r="V522" s="69"/>
      <c r="W522" s="69"/>
      <c r="X522" s="69"/>
      <c r="Y522" s="69"/>
    </row>
    <row r="523" spans="1:25" ht="12.75" hidden="1" customHeight="1">
      <c r="A523" s="69"/>
      <c r="B523" s="69"/>
      <c r="C523" s="69"/>
      <c r="D523" s="69"/>
      <c r="E523" s="69"/>
      <c r="H523" s="69"/>
      <c r="I523" s="69"/>
      <c r="L523" s="69"/>
      <c r="M523" s="218"/>
      <c r="N523" s="218"/>
      <c r="O523" s="218"/>
      <c r="P523" s="69"/>
      <c r="Q523" s="69"/>
      <c r="R523" s="69"/>
      <c r="S523" s="69"/>
      <c r="T523" s="69"/>
      <c r="U523" s="69"/>
      <c r="V523" s="69"/>
      <c r="W523" s="69"/>
      <c r="X523" s="69"/>
      <c r="Y523" s="69"/>
    </row>
    <row r="524" spans="1:25" ht="12.75" hidden="1" customHeight="1">
      <c r="A524" s="69"/>
      <c r="B524" s="69"/>
      <c r="C524" s="69"/>
      <c r="D524" s="69"/>
      <c r="E524" s="69"/>
      <c r="H524" s="69"/>
      <c r="I524" s="69"/>
      <c r="L524" s="69"/>
      <c r="M524" s="218"/>
      <c r="N524" s="218"/>
      <c r="O524" s="218"/>
      <c r="P524" s="69"/>
      <c r="Q524" s="69"/>
      <c r="R524" s="69"/>
      <c r="S524" s="69"/>
      <c r="T524" s="69"/>
      <c r="U524" s="69"/>
      <c r="V524" s="69"/>
      <c r="W524" s="69"/>
      <c r="X524" s="69"/>
      <c r="Y524" s="69"/>
    </row>
    <row r="525" spans="1:25" ht="12.75" hidden="1" customHeight="1">
      <c r="A525" s="69"/>
      <c r="B525" s="69"/>
      <c r="C525" s="69"/>
      <c r="D525" s="69"/>
      <c r="E525" s="69"/>
      <c r="H525" s="69"/>
      <c r="I525" s="69"/>
      <c r="L525" s="69"/>
      <c r="M525" s="218"/>
      <c r="N525" s="218"/>
      <c r="O525" s="218"/>
      <c r="P525" s="69"/>
      <c r="Q525" s="69"/>
      <c r="R525" s="69"/>
      <c r="S525" s="69"/>
      <c r="T525" s="69"/>
      <c r="U525" s="69"/>
      <c r="V525" s="69"/>
      <c r="W525" s="69"/>
      <c r="X525" s="69"/>
      <c r="Y525" s="69"/>
    </row>
    <row r="526" spans="1:25" ht="12.75" hidden="1" customHeight="1">
      <c r="A526" s="69"/>
      <c r="B526" s="69"/>
      <c r="C526" s="69"/>
      <c r="D526" s="69"/>
      <c r="E526" s="69"/>
      <c r="H526" s="69"/>
      <c r="I526" s="69"/>
      <c r="L526" s="69"/>
      <c r="M526" s="218"/>
      <c r="N526" s="218"/>
      <c r="O526" s="218"/>
      <c r="P526" s="69"/>
      <c r="Q526" s="69"/>
      <c r="R526" s="69"/>
      <c r="S526" s="69"/>
      <c r="T526" s="69"/>
      <c r="U526" s="69"/>
      <c r="V526" s="69"/>
      <c r="W526" s="69"/>
      <c r="X526" s="69"/>
      <c r="Y526" s="69"/>
    </row>
    <row r="527" spans="1:25" ht="12.75" hidden="1" customHeight="1">
      <c r="A527" s="69"/>
      <c r="B527" s="69"/>
      <c r="C527" s="69"/>
      <c r="D527" s="69"/>
      <c r="E527" s="69"/>
      <c r="H527" s="69"/>
      <c r="I527" s="69"/>
      <c r="L527" s="69"/>
      <c r="M527" s="218"/>
      <c r="N527" s="218"/>
      <c r="O527" s="218"/>
      <c r="P527" s="69"/>
      <c r="Q527" s="69"/>
      <c r="R527" s="69"/>
      <c r="S527" s="69"/>
      <c r="T527" s="69"/>
      <c r="U527" s="69"/>
      <c r="V527" s="69"/>
      <c r="W527" s="69"/>
      <c r="X527" s="69"/>
      <c r="Y527" s="69"/>
    </row>
    <row r="528" spans="1:25" ht="12.75" hidden="1" customHeight="1">
      <c r="A528" s="69"/>
      <c r="B528" s="69"/>
      <c r="C528" s="69"/>
      <c r="D528" s="69"/>
      <c r="E528" s="69"/>
      <c r="H528" s="69"/>
      <c r="I528" s="69"/>
      <c r="L528" s="69"/>
      <c r="M528" s="218"/>
      <c r="N528" s="218"/>
      <c r="O528" s="218"/>
      <c r="P528" s="69"/>
      <c r="Q528" s="69"/>
      <c r="R528" s="69"/>
      <c r="S528" s="69"/>
      <c r="T528" s="69"/>
      <c r="U528" s="69"/>
      <c r="V528" s="69"/>
      <c r="W528" s="69"/>
      <c r="X528" s="69"/>
      <c r="Y528" s="69"/>
    </row>
    <row r="529" spans="1:25" ht="12.75" hidden="1" customHeight="1">
      <c r="A529" s="69"/>
      <c r="B529" s="69"/>
      <c r="C529" s="69"/>
      <c r="D529" s="69"/>
      <c r="E529" s="69"/>
      <c r="H529" s="69"/>
      <c r="I529" s="69"/>
      <c r="L529" s="69"/>
      <c r="M529" s="218"/>
      <c r="N529" s="218"/>
      <c r="O529" s="218"/>
      <c r="P529" s="69"/>
      <c r="Q529" s="69"/>
      <c r="R529" s="69"/>
      <c r="S529" s="69"/>
      <c r="T529" s="69"/>
      <c r="U529" s="69"/>
      <c r="V529" s="69"/>
      <c r="W529" s="69"/>
      <c r="X529" s="69"/>
      <c r="Y529" s="69"/>
    </row>
    <row r="530" spans="1:25" ht="12.75" hidden="1" customHeight="1">
      <c r="A530" s="69"/>
      <c r="B530" s="69"/>
      <c r="C530" s="69"/>
      <c r="D530" s="69"/>
      <c r="E530" s="69"/>
      <c r="H530" s="69"/>
      <c r="I530" s="69"/>
      <c r="L530" s="69"/>
      <c r="M530" s="218"/>
      <c r="N530" s="218"/>
      <c r="O530" s="218"/>
      <c r="P530" s="69"/>
      <c r="Q530" s="69"/>
      <c r="R530" s="69"/>
      <c r="S530" s="69"/>
      <c r="T530" s="69"/>
      <c r="U530" s="69"/>
      <c r="V530" s="69"/>
      <c r="W530" s="69"/>
      <c r="X530" s="69"/>
      <c r="Y530" s="69"/>
    </row>
    <row r="531" spans="1:25" ht="12.75" hidden="1" customHeight="1">
      <c r="A531" s="69"/>
      <c r="B531" s="69"/>
      <c r="C531" s="69"/>
      <c r="D531" s="69"/>
      <c r="E531" s="69"/>
      <c r="H531" s="69"/>
      <c r="I531" s="69"/>
      <c r="L531" s="69"/>
      <c r="M531" s="218"/>
      <c r="N531" s="218"/>
      <c r="O531" s="218"/>
      <c r="P531" s="69"/>
      <c r="Q531" s="69"/>
      <c r="R531" s="69"/>
      <c r="S531" s="69"/>
      <c r="T531" s="69"/>
      <c r="U531" s="69"/>
      <c r="V531" s="69"/>
      <c r="W531" s="69"/>
      <c r="X531" s="69"/>
      <c r="Y531" s="69"/>
    </row>
    <row r="532" spans="1:25" ht="12.75" hidden="1" customHeight="1">
      <c r="A532" s="69"/>
      <c r="B532" s="69"/>
      <c r="C532" s="69"/>
      <c r="D532" s="69"/>
      <c r="E532" s="69"/>
      <c r="H532" s="69"/>
      <c r="I532" s="69"/>
      <c r="L532" s="69"/>
      <c r="M532" s="218"/>
      <c r="N532" s="218"/>
      <c r="O532" s="218"/>
      <c r="P532" s="69"/>
      <c r="Q532" s="69"/>
      <c r="R532" s="69"/>
      <c r="S532" s="69"/>
      <c r="T532" s="69"/>
      <c r="U532" s="69"/>
      <c r="V532" s="69"/>
      <c r="W532" s="69"/>
      <c r="X532" s="69"/>
      <c r="Y532" s="69"/>
    </row>
    <row r="533" spans="1:25" ht="12.75" hidden="1" customHeight="1">
      <c r="A533" s="69"/>
      <c r="B533" s="69"/>
      <c r="C533" s="69"/>
      <c r="D533" s="69"/>
      <c r="E533" s="69"/>
      <c r="H533" s="69"/>
      <c r="I533" s="69"/>
      <c r="L533" s="69"/>
      <c r="M533" s="218"/>
      <c r="N533" s="218"/>
      <c r="O533" s="218"/>
      <c r="P533" s="69"/>
      <c r="Q533" s="69"/>
      <c r="R533" s="69"/>
      <c r="S533" s="69"/>
      <c r="T533" s="69"/>
      <c r="U533" s="69"/>
      <c r="V533" s="69"/>
      <c r="W533" s="69"/>
      <c r="X533" s="69"/>
      <c r="Y533" s="69"/>
    </row>
    <row r="534" spans="1:25" ht="12.75" hidden="1" customHeight="1">
      <c r="A534" s="69"/>
      <c r="B534" s="69"/>
      <c r="C534" s="69"/>
      <c r="D534" s="69"/>
      <c r="E534" s="69"/>
      <c r="H534" s="69"/>
      <c r="I534" s="69"/>
      <c r="L534" s="69"/>
      <c r="M534" s="218"/>
      <c r="N534" s="218"/>
      <c r="O534" s="218"/>
      <c r="P534" s="69"/>
      <c r="Q534" s="69"/>
      <c r="R534" s="69"/>
      <c r="S534" s="69"/>
      <c r="T534" s="69"/>
      <c r="U534" s="69"/>
      <c r="V534" s="69"/>
      <c r="W534" s="69"/>
      <c r="X534" s="69"/>
      <c r="Y534" s="69"/>
    </row>
    <row r="535" spans="1:25" ht="12.75" hidden="1" customHeight="1">
      <c r="A535" s="69"/>
      <c r="B535" s="69"/>
      <c r="C535" s="69"/>
      <c r="D535" s="69"/>
      <c r="E535" s="69"/>
      <c r="H535" s="69"/>
      <c r="I535" s="69"/>
      <c r="L535" s="69"/>
      <c r="M535" s="218"/>
      <c r="N535" s="218"/>
      <c r="O535" s="218"/>
      <c r="P535" s="69"/>
      <c r="Q535" s="69"/>
      <c r="R535" s="69"/>
      <c r="S535" s="69"/>
      <c r="T535" s="69"/>
      <c r="U535" s="69"/>
      <c r="V535" s="69"/>
      <c r="W535" s="69"/>
      <c r="X535" s="69"/>
      <c r="Y535" s="69"/>
    </row>
    <row r="536" spans="1:25" ht="12.75" hidden="1" customHeight="1">
      <c r="A536" s="69"/>
      <c r="B536" s="69"/>
      <c r="C536" s="69"/>
      <c r="D536" s="69"/>
      <c r="E536" s="69"/>
      <c r="H536" s="69"/>
      <c r="I536" s="69"/>
      <c r="L536" s="69"/>
      <c r="M536" s="218"/>
      <c r="N536" s="218"/>
      <c r="O536" s="218"/>
      <c r="P536" s="69"/>
      <c r="Q536" s="69"/>
      <c r="R536" s="69"/>
      <c r="S536" s="69"/>
      <c r="T536" s="69"/>
      <c r="U536" s="69"/>
      <c r="V536" s="69"/>
      <c r="W536" s="69"/>
      <c r="X536" s="69"/>
      <c r="Y536" s="69"/>
    </row>
    <row r="537" spans="1:25" ht="12.75" hidden="1" customHeight="1">
      <c r="A537" s="69"/>
      <c r="B537" s="69"/>
      <c r="C537" s="69"/>
      <c r="D537" s="69"/>
      <c r="E537" s="69"/>
      <c r="H537" s="69"/>
      <c r="I537" s="69"/>
      <c r="L537" s="69"/>
      <c r="M537" s="218"/>
      <c r="N537" s="218"/>
      <c r="O537" s="218"/>
      <c r="P537" s="69"/>
      <c r="Q537" s="69"/>
      <c r="R537" s="69"/>
      <c r="S537" s="69"/>
      <c r="T537" s="69"/>
      <c r="U537" s="69"/>
      <c r="V537" s="69"/>
      <c r="W537" s="69"/>
      <c r="X537" s="69"/>
      <c r="Y537" s="69"/>
    </row>
    <row r="538" spans="1:25" ht="12.75" hidden="1" customHeight="1">
      <c r="A538" s="69"/>
      <c r="B538" s="69"/>
      <c r="C538" s="69"/>
      <c r="D538" s="69"/>
      <c r="E538" s="69"/>
      <c r="H538" s="69"/>
      <c r="I538" s="69"/>
      <c r="L538" s="69"/>
      <c r="M538" s="218"/>
      <c r="N538" s="218"/>
      <c r="O538" s="218"/>
      <c r="P538" s="69"/>
      <c r="Q538" s="69"/>
      <c r="R538" s="69"/>
      <c r="S538" s="69"/>
      <c r="T538" s="69"/>
      <c r="U538" s="69"/>
      <c r="V538" s="69"/>
      <c r="W538" s="69"/>
      <c r="X538" s="69"/>
      <c r="Y538" s="69"/>
    </row>
    <row r="539" spans="1:25" ht="12.75" hidden="1" customHeight="1">
      <c r="A539" s="69"/>
      <c r="B539" s="69"/>
      <c r="C539" s="69"/>
      <c r="D539" s="69"/>
      <c r="E539" s="69"/>
      <c r="H539" s="69"/>
      <c r="I539" s="69"/>
      <c r="L539" s="69"/>
      <c r="M539" s="218"/>
      <c r="N539" s="218"/>
      <c r="O539" s="218"/>
      <c r="P539" s="69"/>
      <c r="Q539" s="69"/>
      <c r="R539" s="69"/>
      <c r="S539" s="69"/>
      <c r="T539" s="69"/>
      <c r="U539" s="69"/>
      <c r="V539" s="69"/>
      <c r="W539" s="69"/>
      <c r="X539" s="69"/>
      <c r="Y539" s="69"/>
    </row>
    <row r="540" spans="1:25" ht="12.75" hidden="1" customHeight="1">
      <c r="A540" s="69"/>
      <c r="B540" s="69"/>
      <c r="C540" s="69"/>
      <c r="D540" s="69"/>
      <c r="E540" s="69"/>
      <c r="H540" s="69"/>
      <c r="I540" s="69"/>
      <c r="L540" s="69"/>
      <c r="M540" s="218"/>
      <c r="N540" s="218"/>
      <c r="O540" s="218"/>
      <c r="P540" s="69"/>
      <c r="Q540" s="69"/>
      <c r="R540" s="69"/>
      <c r="S540" s="69"/>
      <c r="T540" s="69"/>
      <c r="U540" s="69"/>
      <c r="V540" s="69"/>
      <c r="W540" s="69"/>
      <c r="X540" s="69"/>
      <c r="Y540" s="69"/>
    </row>
    <row r="541" spans="1:25" ht="12.75" hidden="1" customHeight="1">
      <c r="A541" s="69"/>
      <c r="B541" s="69"/>
      <c r="C541" s="69"/>
      <c r="D541" s="69"/>
      <c r="E541" s="69"/>
      <c r="H541" s="69"/>
      <c r="I541" s="69"/>
      <c r="L541" s="69"/>
      <c r="M541" s="218"/>
      <c r="N541" s="218"/>
      <c r="O541" s="218"/>
      <c r="P541" s="69"/>
      <c r="Q541" s="69"/>
      <c r="R541" s="69"/>
      <c r="S541" s="69"/>
      <c r="T541" s="69"/>
      <c r="U541" s="69"/>
      <c r="V541" s="69"/>
      <c r="W541" s="69"/>
      <c r="X541" s="69"/>
      <c r="Y541" s="69"/>
    </row>
    <row r="542" spans="1:25" ht="12.75" hidden="1" customHeight="1">
      <c r="A542" s="69"/>
      <c r="B542" s="69"/>
      <c r="C542" s="69"/>
      <c r="D542" s="69"/>
      <c r="E542" s="69"/>
      <c r="H542" s="69"/>
      <c r="I542" s="69"/>
      <c r="L542" s="69"/>
      <c r="M542" s="218"/>
      <c r="N542" s="218"/>
      <c r="O542" s="218"/>
      <c r="P542" s="69"/>
      <c r="Q542" s="69"/>
      <c r="R542" s="69"/>
      <c r="S542" s="69"/>
      <c r="T542" s="69"/>
      <c r="U542" s="69"/>
      <c r="V542" s="69"/>
      <c r="W542" s="69"/>
      <c r="X542" s="69"/>
      <c r="Y542" s="69"/>
    </row>
    <row r="543" spans="1:25" ht="12.75" hidden="1" customHeight="1">
      <c r="A543" s="69"/>
      <c r="B543" s="69"/>
      <c r="C543" s="69"/>
      <c r="D543" s="69"/>
      <c r="E543" s="69"/>
      <c r="H543" s="69"/>
      <c r="I543" s="69"/>
      <c r="L543" s="69"/>
      <c r="M543" s="218"/>
      <c r="N543" s="218"/>
      <c r="O543" s="218"/>
      <c r="P543" s="69"/>
      <c r="Q543" s="69"/>
      <c r="R543" s="69"/>
      <c r="S543" s="69"/>
      <c r="T543" s="69"/>
      <c r="U543" s="69"/>
      <c r="V543" s="69"/>
      <c r="W543" s="69"/>
      <c r="X543" s="69"/>
      <c r="Y543" s="69"/>
    </row>
    <row r="544" spans="1:25" ht="12.75" hidden="1" customHeight="1">
      <c r="A544" s="69"/>
      <c r="B544" s="69"/>
      <c r="C544" s="69"/>
      <c r="D544" s="69"/>
      <c r="E544" s="69"/>
      <c r="H544" s="69"/>
      <c r="I544" s="69"/>
      <c r="L544" s="69"/>
      <c r="M544" s="218"/>
      <c r="N544" s="218"/>
      <c r="O544" s="218"/>
      <c r="P544" s="69"/>
      <c r="Q544" s="69"/>
      <c r="R544" s="69"/>
      <c r="S544" s="69"/>
      <c r="T544" s="69"/>
      <c r="U544" s="69"/>
      <c r="V544" s="69"/>
      <c r="W544" s="69"/>
      <c r="X544" s="69"/>
      <c r="Y544" s="69"/>
    </row>
    <row r="545" spans="1:25" ht="12.75" hidden="1" customHeight="1">
      <c r="A545" s="69"/>
      <c r="B545" s="69"/>
      <c r="C545" s="69"/>
      <c r="D545" s="69"/>
      <c r="E545" s="69"/>
      <c r="H545" s="69"/>
      <c r="I545" s="69"/>
      <c r="L545" s="69"/>
      <c r="M545" s="218"/>
      <c r="N545" s="218"/>
      <c r="O545" s="218"/>
      <c r="P545" s="69"/>
      <c r="Q545" s="69"/>
      <c r="R545" s="69"/>
      <c r="S545" s="69"/>
      <c r="T545" s="69"/>
      <c r="U545" s="69"/>
      <c r="V545" s="69"/>
      <c r="W545" s="69"/>
      <c r="X545" s="69"/>
      <c r="Y545" s="69"/>
    </row>
    <row r="546" spans="1:25" ht="12.75" hidden="1" customHeight="1">
      <c r="A546" s="69"/>
      <c r="B546" s="69"/>
      <c r="C546" s="69"/>
      <c r="D546" s="69"/>
      <c r="E546" s="69"/>
      <c r="H546" s="69"/>
      <c r="I546" s="69"/>
      <c r="L546" s="69"/>
      <c r="M546" s="218"/>
      <c r="N546" s="218"/>
      <c r="O546" s="218"/>
      <c r="P546" s="69"/>
      <c r="Q546" s="69"/>
      <c r="R546" s="69"/>
      <c r="S546" s="69"/>
      <c r="T546" s="69"/>
      <c r="U546" s="69"/>
      <c r="V546" s="69"/>
      <c r="W546" s="69"/>
      <c r="X546" s="69"/>
      <c r="Y546" s="69"/>
    </row>
    <row r="547" spans="1:25" ht="12.75" hidden="1" customHeight="1">
      <c r="A547" s="69"/>
      <c r="B547" s="69"/>
      <c r="C547" s="69"/>
      <c r="D547" s="69"/>
      <c r="E547" s="69"/>
      <c r="H547" s="69"/>
      <c r="I547" s="69"/>
      <c r="L547" s="69"/>
      <c r="M547" s="218"/>
      <c r="N547" s="218"/>
      <c r="O547" s="218"/>
      <c r="P547" s="69"/>
      <c r="Q547" s="69"/>
      <c r="R547" s="69"/>
      <c r="S547" s="69"/>
      <c r="T547" s="69"/>
      <c r="U547" s="69"/>
      <c r="V547" s="69"/>
      <c r="W547" s="69"/>
      <c r="X547" s="69"/>
      <c r="Y547" s="69"/>
    </row>
    <row r="548" spans="1:25" ht="12.75" hidden="1" customHeight="1">
      <c r="A548" s="69"/>
      <c r="B548" s="69"/>
      <c r="C548" s="69"/>
      <c r="D548" s="69"/>
      <c r="E548" s="69"/>
      <c r="H548" s="69"/>
      <c r="I548" s="69"/>
      <c r="L548" s="69"/>
      <c r="M548" s="218"/>
      <c r="N548" s="218"/>
      <c r="O548" s="218"/>
      <c r="P548" s="69"/>
      <c r="Q548" s="69"/>
      <c r="R548" s="69"/>
      <c r="S548" s="69"/>
      <c r="T548" s="69"/>
      <c r="U548" s="69"/>
      <c r="V548" s="69"/>
      <c r="W548" s="69"/>
      <c r="X548" s="69"/>
      <c r="Y548" s="69"/>
    </row>
    <row r="549" spans="1:25" ht="12.75" hidden="1" customHeight="1">
      <c r="A549" s="69"/>
      <c r="B549" s="69"/>
      <c r="C549" s="69"/>
      <c r="D549" s="69"/>
      <c r="E549" s="69"/>
      <c r="H549" s="69"/>
      <c r="I549" s="69"/>
      <c r="L549" s="69"/>
      <c r="M549" s="218"/>
      <c r="N549" s="218"/>
      <c r="O549" s="218"/>
      <c r="P549" s="69"/>
      <c r="Q549" s="69"/>
      <c r="R549" s="69"/>
      <c r="S549" s="69"/>
      <c r="T549" s="69"/>
      <c r="U549" s="69"/>
      <c r="V549" s="69"/>
      <c r="W549" s="69"/>
      <c r="X549" s="69"/>
      <c r="Y549" s="69"/>
    </row>
    <row r="550" spans="1:25" ht="12.75" hidden="1" customHeight="1">
      <c r="A550" s="69"/>
      <c r="B550" s="69"/>
      <c r="C550" s="69"/>
      <c r="D550" s="69"/>
      <c r="E550" s="69"/>
      <c r="H550" s="69"/>
      <c r="I550" s="69"/>
      <c r="L550" s="69"/>
      <c r="M550" s="218"/>
      <c r="N550" s="218"/>
      <c r="O550" s="218"/>
      <c r="P550" s="69"/>
      <c r="Q550" s="69"/>
      <c r="R550" s="69"/>
      <c r="S550" s="69"/>
      <c r="T550" s="69"/>
      <c r="U550" s="69"/>
      <c r="V550" s="69"/>
      <c r="W550" s="69"/>
      <c r="X550" s="69"/>
      <c r="Y550" s="69"/>
    </row>
    <row r="551" spans="1:25" ht="12.75" hidden="1" customHeight="1">
      <c r="A551" s="69"/>
      <c r="B551" s="69"/>
      <c r="C551" s="69"/>
      <c r="D551" s="69"/>
      <c r="E551" s="69"/>
      <c r="H551" s="69"/>
      <c r="I551" s="69"/>
      <c r="L551" s="69"/>
      <c r="M551" s="218"/>
      <c r="N551" s="218"/>
      <c r="O551" s="218"/>
      <c r="P551" s="69"/>
      <c r="Q551" s="69"/>
      <c r="R551" s="69"/>
      <c r="S551" s="69"/>
      <c r="T551" s="69"/>
      <c r="U551" s="69"/>
      <c r="V551" s="69"/>
      <c r="W551" s="69"/>
      <c r="X551" s="69"/>
      <c r="Y551" s="69"/>
    </row>
    <row r="552" spans="1:25" ht="12.75" hidden="1" customHeight="1">
      <c r="A552" s="69"/>
      <c r="B552" s="69"/>
      <c r="C552" s="69"/>
      <c r="D552" s="69"/>
      <c r="E552" s="69"/>
      <c r="H552" s="69"/>
      <c r="I552" s="69"/>
      <c r="L552" s="69"/>
      <c r="M552" s="218"/>
      <c r="N552" s="218"/>
      <c r="O552" s="218"/>
      <c r="P552" s="69"/>
      <c r="Q552" s="69"/>
      <c r="R552" s="69"/>
      <c r="S552" s="69"/>
      <c r="T552" s="69"/>
      <c r="U552" s="69"/>
      <c r="V552" s="69"/>
      <c r="W552" s="69"/>
      <c r="X552" s="69"/>
      <c r="Y552" s="69"/>
    </row>
    <row r="553" spans="1:25" ht="12.75" hidden="1" customHeight="1">
      <c r="A553" s="69"/>
      <c r="B553" s="69"/>
      <c r="C553" s="69"/>
      <c r="D553" s="69"/>
      <c r="E553" s="69"/>
      <c r="H553" s="69"/>
      <c r="I553" s="69"/>
      <c r="L553" s="69"/>
      <c r="M553" s="218"/>
      <c r="N553" s="218"/>
      <c r="O553" s="218"/>
      <c r="P553" s="69"/>
      <c r="Q553" s="69"/>
      <c r="R553" s="69"/>
      <c r="S553" s="69"/>
      <c r="T553" s="69"/>
      <c r="U553" s="69"/>
      <c r="V553" s="69"/>
      <c r="W553" s="69"/>
      <c r="X553" s="69"/>
      <c r="Y553" s="69"/>
    </row>
    <row r="554" spans="1:25" ht="12.75" hidden="1" customHeight="1">
      <c r="A554" s="69"/>
      <c r="B554" s="69"/>
      <c r="C554" s="69"/>
      <c r="D554" s="69"/>
      <c r="E554" s="69"/>
      <c r="H554" s="69"/>
      <c r="I554" s="69"/>
      <c r="L554" s="69"/>
      <c r="M554" s="218"/>
      <c r="N554" s="218"/>
      <c r="O554" s="218"/>
      <c r="P554" s="69"/>
      <c r="Q554" s="69"/>
      <c r="R554" s="69"/>
      <c r="S554" s="69"/>
      <c r="T554" s="69"/>
      <c r="U554" s="69"/>
      <c r="V554" s="69"/>
      <c r="W554" s="69"/>
      <c r="X554" s="69"/>
      <c r="Y554" s="69"/>
    </row>
    <row r="555" spans="1:25" ht="12.75" hidden="1" customHeight="1">
      <c r="A555" s="69"/>
      <c r="B555" s="69"/>
      <c r="C555" s="69"/>
      <c r="D555" s="69"/>
      <c r="E555" s="69"/>
      <c r="H555" s="69"/>
      <c r="I555" s="69"/>
      <c r="L555" s="69"/>
      <c r="M555" s="218"/>
      <c r="N555" s="218"/>
      <c r="O555" s="218"/>
      <c r="P555" s="69"/>
      <c r="Q555" s="69"/>
      <c r="R555" s="69"/>
      <c r="S555" s="69"/>
      <c r="T555" s="69"/>
      <c r="U555" s="69"/>
      <c r="V555" s="69"/>
      <c r="W555" s="69"/>
      <c r="X555" s="69"/>
      <c r="Y555" s="69"/>
    </row>
    <row r="556" spans="1:25" ht="12.75" hidden="1" customHeight="1">
      <c r="A556" s="69"/>
      <c r="B556" s="69"/>
      <c r="C556" s="69"/>
      <c r="D556" s="69"/>
      <c r="E556" s="69"/>
      <c r="H556" s="69"/>
      <c r="I556" s="69"/>
      <c r="L556" s="69"/>
      <c r="M556" s="218"/>
      <c r="N556" s="218"/>
      <c r="O556" s="218"/>
      <c r="P556" s="69"/>
      <c r="Q556" s="69"/>
      <c r="R556" s="69"/>
      <c r="S556" s="69"/>
      <c r="T556" s="69"/>
      <c r="U556" s="69"/>
      <c r="V556" s="69"/>
      <c r="W556" s="69"/>
      <c r="X556" s="69"/>
      <c r="Y556" s="69"/>
    </row>
    <row r="557" spans="1:25" ht="12.75" hidden="1" customHeight="1">
      <c r="A557" s="69"/>
      <c r="B557" s="69"/>
      <c r="C557" s="69"/>
      <c r="D557" s="69"/>
      <c r="E557" s="69"/>
      <c r="H557" s="69"/>
      <c r="I557" s="69"/>
      <c r="L557" s="69"/>
      <c r="M557" s="218"/>
      <c r="N557" s="218"/>
      <c r="O557" s="218"/>
      <c r="P557" s="69"/>
      <c r="Q557" s="69"/>
      <c r="R557" s="69"/>
      <c r="S557" s="69"/>
      <c r="T557" s="69"/>
      <c r="U557" s="69"/>
      <c r="V557" s="69"/>
      <c r="W557" s="69"/>
      <c r="X557" s="69"/>
      <c r="Y557" s="69"/>
    </row>
    <row r="558" spans="1:25" ht="12.75" hidden="1" customHeight="1">
      <c r="A558" s="69"/>
      <c r="B558" s="69"/>
      <c r="C558" s="69"/>
      <c r="D558" s="69"/>
      <c r="E558" s="69"/>
      <c r="H558" s="69"/>
      <c r="I558" s="69"/>
      <c r="L558" s="69"/>
      <c r="M558" s="218"/>
      <c r="N558" s="218"/>
      <c r="O558" s="218"/>
      <c r="P558" s="69"/>
      <c r="Q558" s="69"/>
      <c r="R558" s="69"/>
      <c r="S558" s="69"/>
      <c r="T558" s="69"/>
      <c r="U558" s="69"/>
      <c r="V558" s="69"/>
      <c r="W558" s="69"/>
      <c r="X558" s="69"/>
      <c r="Y558" s="69"/>
    </row>
    <row r="559" spans="1:25" ht="12.75" hidden="1" customHeight="1">
      <c r="A559" s="69"/>
      <c r="B559" s="69"/>
      <c r="C559" s="69"/>
      <c r="D559" s="69"/>
      <c r="E559" s="69"/>
      <c r="H559" s="69"/>
      <c r="I559" s="69"/>
      <c r="L559" s="69"/>
      <c r="M559" s="218"/>
      <c r="N559" s="218"/>
      <c r="O559" s="218"/>
      <c r="P559" s="69"/>
      <c r="Q559" s="69"/>
      <c r="R559" s="69"/>
      <c r="S559" s="69"/>
      <c r="T559" s="69"/>
      <c r="U559" s="69"/>
      <c r="V559" s="69"/>
      <c r="W559" s="69"/>
      <c r="X559" s="69"/>
      <c r="Y559" s="69"/>
    </row>
    <row r="560" spans="1:25" ht="12.75" hidden="1" customHeight="1">
      <c r="A560" s="69"/>
      <c r="B560" s="69"/>
      <c r="C560" s="69"/>
      <c r="D560" s="69"/>
      <c r="E560" s="69"/>
      <c r="H560" s="69"/>
      <c r="I560" s="69"/>
      <c r="L560" s="69"/>
      <c r="M560" s="218"/>
      <c r="N560" s="218"/>
      <c r="O560" s="218"/>
      <c r="P560" s="69"/>
      <c r="Q560" s="69"/>
      <c r="R560" s="69"/>
      <c r="S560" s="69"/>
      <c r="T560" s="69"/>
      <c r="U560" s="69"/>
      <c r="V560" s="69"/>
      <c r="W560" s="69"/>
      <c r="X560" s="69"/>
      <c r="Y560" s="69"/>
    </row>
    <row r="561" spans="1:25" ht="12.75" hidden="1" customHeight="1">
      <c r="A561" s="69"/>
      <c r="B561" s="69"/>
      <c r="C561" s="69"/>
      <c r="D561" s="69"/>
      <c r="E561" s="69"/>
      <c r="H561" s="69"/>
      <c r="I561" s="69"/>
      <c r="L561" s="69"/>
      <c r="M561" s="218"/>
      <c r="N561" s="218"/>
      <c r="O561" s="218"/>
      <c r="P561" s="69"/>
      <c r="Q561" s="69"/>
      <c r="R561" s="69"/>
      <c r="S561" s="69"/>
      <c r="T561" s="69"/>
      <c r="U561" s="69"/>
      <c r="V561" s="69"/>
      <c r="W561" s="69"/>
      <c r="X561" s="69"/>
      <c r="Y561" s="69"/>
    </row>
    <row r="562" spans="1:25" ht="12.75" hidden="1" customHeight="1">
      <c r="A562" s="69"/>
      <c r="B562" s="69"/>
      <c r="C562" s="69"/>
      <c r="D562" s="69"/>
      <c r="E562" s="69"/>
      <c r="H562" s="69"/>
      <c r="I562" s="69"/>
      <c r="L562" s="69"/>
      <c r="M562" s="218"/>
      <c r="N562" s="218"/>
      <c r="O562" s="218"/>
      <c r="P562" s="69"/>
      <c r="Q562" s="69"/>
      <c r="R562" s="69"/>
      <c r="S562" s="69"/>
      <c r="T562" s="69"/>
      <c r="U562" s="69"/>
      <c r="V562" s="69"/>
      <c r="W562" s="69"/>
      <c r="X562" s="69"/>
      <c r="Y562" s="69"/>
    </row>
    <row r="563" spans="1:25" ht="12.75" hidden="1" customHeight="1">
      <c r="A563" s="69"/>
      <c r="B563" s="69"/>
      <c r="C563" s="69"/>
      <c r="D563" s="69"/>
      <c r="E563" s="69"/>
      <c r="H563" s="69"/>
      <c r="I563" s="69"/>
      <c r="L563" s="69"/>
      <c r="M563" s="218"/>
      <c r="N563" s="218"/>
      <c r="O563" s="218"/>
      <c r="P563" s="69"/>
      <c r="Q563" s="69"/>
      <c r="R563" s="69"/>
      <c r="S563" s="69"/>
      <c r="T563" s="69"/>
      <c r="U563" s="69"/>
      <c r="V563" s="69"/>
      <c r="W563" s="69"/>
      <c r="X563" s="69"/>
      <c r="Y563" s="69"/>
    </row>
    <row r="564" spans="1:25" ht="12.75" hidden="1" customHeight="1">
      <c r="A564" s="69"/>
      <c r="B564" s="69"/>
      <c r="C564" s="69"/>
      <c r="D564" s="69"/>
      <c r="E564" s="69"/>
      <c r="H564" s="69"/>
      <c r="I564" s="69"/>
      <c r="L564" s="69"/>
      <c r="M564" s="218"/>
      <c r="N564" s="218"/>
      <c r="O564" s="218"/>
      <c r="P564" s="69"/>
      <c r="Q564" s="69"/>
      <c r="R564" s="69"/>
      <c r="S564" s="69"/>
      <c r="T564" s="69"/>
      <c r="U564" s="69"/>
      <c r="V564" s="69"/>
      <c r="W564" s="69"/>
      <c r="X564" s="69"/>
      <c r="Y564" s="69"/>
    </row>
    <row r="565" spans="1:25" ht="12.75" hidden="1" customHeight="1">
      <c r="A565" s="69"/>
      <c r="B565" s="69"/>
      <c r="C565" s="69"/>
      <c r="D565" s="69"/>
      <c r="E565" s="69"/>
      <c r="H565" s="69"/>
      <c r="I565" s="69"/>
      <c r="L565" s="69"/>
      <c r="M565" s="218"/>
      <c r="N565" s="218"/>
      <c r="O565" s="218"/>
      <c r="P565" s="69"/>
      <c r="Q565" s="69"/>
      <c r="R565" s="69"/>
      <c r="S565" s="69"/>
      <c r="T565" s="69"/>
      <c r="U565" s="69"/>
      <c r="V565" s="69"/>
      <c r="W565" s="69"/>
      <c r="X565" s="69"/>
      <c r="Y565" s="69"/>
    </row>
    <row r="566" spans="1:25" ht="12.75" hidden="1" customHeight="1">
      <c r="A566" s="69"/>
      <c r="B566" s="69"/>
      <c r="C566" s="69"/>
      <c r="D566" s="69"/>
      <c r="E566" s="69"/>
      <c r="H566" s="69"/>
      <c r="I566" s="69"/>
      <c r="L566" s="69"/>
      <c r="M566" s="218"/>
      <c r="N566" s="218"/>
      <c r="O566" s="218"/>
      <c r="P566" s="69"/>
      <c r="Q566" s="69"/>
      <c r="R566" s="69"/>
      <c r="S566" s="69"/>
      <c r="T566" s="69"/>
      <c r="U566" s="69"/>
      <c r="V566" s="69"/>
      <c r="W566" s="69"/>
      <c r="X566" s="69"/>
      <c r="Y566" s="69"/>
    </row>
    <row r="567" spans="1:25" ht="12.75" hidden="1" customHeight="1">
      <c r="A567" s="69"/>
      <c r="B567" s="69"/>
      <c r="C567" s="69"/>
      <c r="D567" s="69"/>
      <c r="E567" s="69"/>
      <c r="H567" s="69"/>
      <c r="I567" s="69"/>
      <c r="L567" s="69"/>
      <c r="M567" s="218"/>
      <c r="N567" s="218"/>
      <c r="O567" s="218"/>
      <c r="P567" s="69"/>
      <c r="Q567" s="69"/>
      <c r="R567" s="69"/>
      <c r="S567" s="69"/>
      <c r="T567" s="69"/>
      <c r="U567" s="69"/>
      <c r="V567" s="69"/>
      <c r="W567" s="69"/>
      <c r="X567" s="69"/>
      <c r="Y567" s="69"/>
    </row>
    <row r="568" spans="1:25" ht="12.75" hidden="1" customHeight="1">
      <c r="A568" s="69"/>
      <c r="B568" s="69"/>
      <c r="C568" s="69"/>
      <c r="D568" s="69"/>
      <c r="E568" s="69"/>
      <c r="H568" s="69"/>
      <c r="I568" s="69"/>
      <c r="L568" s="69"/>
      <c r="M568" s="218"/>
      <c r="N568" s="218"/>
      <c r="O568" s="218"/>
      <c r="P568" s="69"/>
      <c r="Q568" s="69"/>
      <c r="R568" s="69"/>
      <c r="S568" s="69"/>
      <c r="T568" s="69"/>
      <c r="U568" s="69"/>
      <c r="V568" s="69"/>
      <c r="W568" s="69"/>
      <c r="X568" s="69"/>
      <c r="Y568" s="69"/>
    </row>
    <row r="569" spans="1:25" ht="12.75" hidden="1" customHeight="1">
      <c r="A569" s="69"/>
      <c r="B569" s="69"/>
      <c r="C569" s="69"/>
      <c r="D569" s="69"/>
      <c r="E569" s="69"/>
      <c r="H569" s="69"/>
      <c r="I569" s="69"/>
      <c r="L569" s="69"/>
      <c r="M569" s="218"/>
      <c r="N569" s="218"/>
      <c r="O569" s="218"/>
      <c r="P569" s="69"/>
      <c r="Q569" s="69"/>
      <c r="R569" s="69"/>
      <c r="S569" s="69"/>
      <c r="T569" s="69"/>
      <c r="U569" s="69"/>
      <c r="V569" s="69"/>
      <c r="W569" s="69"/>
      <c r="X569" s="69"/>
      <c r="Y569" s="69"/>
    </row>
    <row r="570" spans="1:25" ht="12.75" hidden="1" customHeight="1">
      <c r="A570" s="69"/>
      <c r="B570" s="69"/>
      <c r="C570" s="69"/>
      <c r="D570" s="69"/>
      <c r="E570" s="69"/>
      <c r="H570" s="69"/>
      <c r="I570" s="69"/>
      <c r="L570" s="69"/>
      <c r="M570" s="218"/>
      <c r="N570" s="218"/>
      <c r="O570" s="218"/>
      <c r="P570" s="69"/>
      <c r="Q570" s="69"/>
      <c r="R570" s="69"/>
      <c r="S570" s="69"/>
      <c r="T570" s="69"/>
      <c r="U570" s="69"/>
      <c r="V570" s="69"/>
      <c r="W570" s="69"/>
      <c r="X570" s="69"/>
      <c r="Y570" s="69"/>
    </row>
    <row r="571" spans="1:25" ht="12.75" hidden="1" customHeight="1">
      <c r="A571" s="69"/>
      <c r="B571" s="69"/>
      <c r="C571" s="69"/>
      <c r="D571" s="69"/>
      <c r="E571" s="69"/>
      <c r="H571" s="69"/>
      <c r="I571" s="69"/>
      <c r="L571" s="69"/>
      <c r="M571" s="218"/>
      <c r="N571" s="218"/>
      <c r="O571" s="218"/>
      <c r="P571" s="69"/>
      <c r="Q571" s="69"/>
      <c r="R571" s="69"/>
      <c r="S571" s="69"/>
      <c r="T571" s="69"/>
      <c r="U571" s="69"/>
      <c r="V571" s="69"/>
      <c r="W571" s="69"/>
      <c r="X571" s="69"/>
      <c r="Y571" s="69"/>
    </row>
    <row r="572" spans="1:25" ht="12.75" hidden="1" customHeight="1">
      <c r="A572" s="69"/>
      <c r="B572" s="69"/>
      <c r="C572" s="69"/>
      <c r="D572" s="69"/>
      <c r="E572" s="69"/>
      <c r="H572" s="69"/>
      <c r="I572" s="69"/>
      <c r="L572" s="69"/>
      <c r="M572" s="218"/>
      <c r="N572" s="218"/>
      <c r="O572" s="218"/>
      <c r="P572" s="69"/>
      <c r="Q572" s="69"/>
      <c r="R572" s="69"/>
      <c r="S572" s="69"/>
      <c r="T572" s="69"/>
      <c r="U572" s="69"/>
      <c r="V572" s="69"/>
      <c r="W572" s="69"/>
      <c r="X572" s="69"/>
      <c r="Y572" s="69"/>
    </row>
    <row r="573" spans="1:25" ht="12.75" hidden="1" customHeight="1">
      <c r="A573" s="69"/>
      <c r="B573" s="69"/>
      <c r="C573" s="69"/>
      <c r="D573" s="69"/>
      <c r="E573" s="69"/>
      <c r="H573" s="69"/>
      <c r="I573" s="69"/>
      <c r="L573" s="69"/>
      <c r="M573" s="218"/>
      <c r="N573" s="218"/>
      <c r="O573" s="218"/>
      <c r="P573" s="69"/>
      <c r="Q573" s="69"/>
      <c r="R573" s="69"/>
      <c r="S573" s="69"/>
      <c r="T573" s="69"/>
      <c r="U573" s="69"/>
      <c r="V573" s="69"/>
      <c r="W573" s="69"/>
      <c r="X573" s="69"/>
      <c r="Y573" s="69"/>
    </row>
    <row r="574" spans="1:25" ht="12.75" hidden="1" customHeight="1">
      <c r="A574" s="69"/>
      <c r="B574" s="69"/>
      <c r="C574" s="69"/>
      <c r="D574" s="69"/>
      <c r="E574" s="69"/>
      <c r="H574" s="69"/>
      <c r="I574" s="69"/>
      <c r="L574" s="69"/>
      <c r="M574" s="218"/>
      <c r="N574" s="218"/>
      <c r="O574" s="218"/>
      <c r="P574" s="69"/>
      <c r="Q574" s="69"/>
      <c r="R574" s="69"/>
      <c r="S574" s="69"/>
      <c r="T574" s="69"/>
      <c r="U574" s="69"/>
      <c r="V574" s="69"/>
      <c r="W574" s="69"/>
      <c r="X574" s="69"/>
      <c r="Y574" s="69"/>
    </row>
    <row r="575" spans="1:25" ht="12.75" hidden="1" customHeight="1">
      <c r="A575" s="69"/>
      <c r="B575" s="69"/>
      <c r="C575" s="69"/>
      <c r="D575" s="69"/>
      <c r="E575" s="69"/>
      <c r="H575" s="69"/>
      <c r="I575" s="69"/>
      <c r="L575" s="69"/>
      <c r="M575" s="218"/>
      <c r="N575" s="218"/>
      <c r="O575" s="218"/>
      <c r="P575" s="69"/>
      <c r="Q575" s="69"/>
      <c r="R575" s="69"/>
      <c r="S575" s="69"/>
      <c r="T575" s="69"/>
      <c r="U575" s="69"/>
      <c r="V575" s="69"/>
      <c r="W575" s="69"/>
      <c r="X575" s="69"/>
      <c r="Y575" s="69"/>
    </row>
    <row r="576" spans="1:25" ht="12.75" hidden="1" customHeight="1">
      <c r="A576" s="69"/>
      <c r="B576" s="69"/>
      <c r="C576" s="69"/>
      <c r="D576" s="69"/>
      <c r="E576" s="69"/>
      <c r="H576" s="69"/>
      <c r="I576" s="69"/>
      <c r="L576" s="69"/>
      <c r="M576" s="218"/>
      <c r="N576" s="218"/>
      <c r="O576" s="218"/>
      <c r="P576" s="69"/>
      <c r="Q576" s="69"/>
      <c r="R576" s="69"/>
      <c r="S576" s="69"/>
      <c r="T576" s="69"/>
      <c r="U576" s="69"/>
      <c r="V576" s="69"/>
      <c r="W576" s="69"/>
      <c r="X576" s="69"/>
      <c r="Y576" s="69"/>
    </row>
    <row r="577" spans="1:25" ht="12.75" hidden="1" customHeight="1">
      <c r="A577" s="69"/>
      <c r="B577" s="69"/>
      <c r="C577" s="69"/>
      <c r="D577" s="69"/>
      <c r="E577" s="69"/>
      <c r="H577" s="69"/>
      <c r="I577" s="69"/>
      <c r="L577" s="69"/>
      <c r="M577" s="218"/>
      <c r="N577" s="218"/>
      <c r="O577" s="218"/>
      <c r="P577" s="69"/>
      <c r="Q577" s="69"/>
      <c r="R577" s="69"/>
      <c r="S577" s="69"/>
      <c r="T577" s="69"/>
      <c r="U577" s="69"/>
      <c r="V577" s="69"/>
      <c r="W577" s="69"/>
      <c r="X577" s="69"/>
      <c r="Y577" s="69"/>
    </row>
    <row r="578" spans="1:25" ht="12.75" hidden="1" customHeight="1">
      <c r="A578" s="69"/>
      <c r="B578" s="69"/>
      <c r="C578" s="69"/>
      <c r="D578" s="69"/>
      <c r="E578" s="69"/>
      <c r="H578" s="69"/>
      <c r="I578" s="69"/>
      <c r="L578" s="69"/>
      <c r="M578" s="218"/>
      <c r="N578" s="218"/>
      <c r="O578" s="218"/>
      <c r="P578" s="69"/>
      <c r="Q578" s="69"/>
      <c r="R578" s="69"/>
      <c r="S578" s="69"/>
      <c r="T578" s="69"/>
      <c r="U578" s="69"/>
      <c r="V578" s="69"/>
      <c r="W578" s="69"/>
      <c r="X578" s="69"/>
      <c r="Y578" s="69"/>
    </row>
    <row r="579" spans="1:25" ht="13.5" hidden="1" customHeight="1">
      <c r="D579" s="216"/>
      <c r="M579" s="218"/>
      <c r="N579" s="218"/>
      <c r="O579" s="218"/>
      <c r="P579" s="69"/>
      <c r="Q579" s="69"/>
      <c r="R579" s="69"/>
      <c r="S579" s="69"/>
      <c r="T579" s="69"/>
      <c r="U579" s="69"/>
      <c r="V579" s="69"/>
      <c r="W579" s="69"/>
      <c r="X579" s="69"/>
      <c r="Y579" s="69"/>
    </row>
    <row r="580" spans="1:25" ht="13.5" hidden="1" customHeight="1">
      <c r="D580" s="216"/>
      <c r="M580" s="218"/>
      <c r="N580" s="218"/>
      <c r="O580" s="218"/>
      <c r="P580" s="69"/>
      <c r="Q580" s="69"/>
      <c r="R580" s="69"/>
      <c r="S580" s="69"/>
      <c r="T580" s="69"/>
      <c r="U580" s="69"/>
      <c r="V580" s="69"/>
      <c r="W580" s="69"/>
      <c r="X580" s="69"/>
      <c r="Y580" s="69"/>
    </row>
    <row r="581" spans="1:25" ht="13.5" hidden="1" customHeight="1">
      <c r="D581" s="216"/>
      <c r="M581" s="218"/>
      <c r="N581" s="218"/>
      <c r="O581" s="218"/>
      <c r="P581" s="69"/>
      <c r="Q581" s="69"/>
      <c r="R581" s="69"/>
      <c r="S581" s="69"/>
      <c r="T581" s="69"/>
      <c r="U581" s="69"/>
      <c r="V581" s="69"/>
      <c r="W581" s="69"/>
      <c r="X581" s="69"/>
      <c r="Y581" s="69"/>
    </row>
    <row r="582" spans="1:25" ht="13.5" hidden="1" customHeight="1">
      <c r="A582" s="215">
        <v>0</v>
      </c>
      <c r="D582" s="216"/>
      <c r="E582" s="69"/>
      <c r="L582" s="194"/>
      <c r="M582" s="218"/>
      <c r="N582" s="218"/>
      <c r="O582" s="218"/>
      <c r="P582" s="69"/>
      <c r="Q582" s="69"/>
      <c r="R582" s="69"/>
      <c r="S582" s="69"/>
      <c r="T582" s="69"/>
      <c r="U582" s="69"/>
      <c r="V582" s="69"/>
      <c r="W582" s="69"/>
      <c r="X582" s="69"/>
      <c r="Y582" s="69"/>
    </row>
    <row r="583" spans="1:25" ht="13.5" hidden="1" customHeight="1">
      <c r="A583" s="215">
        <v>0</v>
      </c>
      <c r="D583" s="216"/>
      <c r="E583" s="69"/>
      <c r="L583" s="194"/>
      <c r="M583" s="218"/>
      <c r="N583" s="218"/>
      <c r="O583" s="218"/>
      <c r="P583" s="69"/>
      <c r="Q583" s="69"/>
      <c r="R583" s="69"/>
      <c r="S583" s="69"/>
      <c r="T583" s="69"/>
      <c r="U583" s="69"/>
      <c r="V583" s="69"/>
      <c r="W583" s="69"/>
      <c r="X583" s="69"/>
      <c r="Y583" s="69"/>
    </row>
    <row r="584" spans="1:25" ht="13.5" hidden="1" customHeight="1">
      <c r="A584" s="215">
        <v>0</v>
      </c>
      <c r="D584" s="216"/>
      <c r="E584" s="69"/>
      <c r="L584" s="194"/>
      <c r="M584" s="218"/>
      <c r="N584" s="218"/>
      <c r="O584" s="218"/>
      <c r="P584" s="69"/>
      <c r="Q584" s="69"/>
      <c r="R584" s="69"/>
      <c r="S584" s="69"/>
      <c r="T584" s="69"/>
      <c r="U584" s="69"/>
      <c r="V584" s="69"/>
      <c r="W584" s="69"/>
      <c r="X584" s="69"/>
      <c r="Y584" s="69"/>
    </row>
    <row r="585" spans="1:25" ht="13.5" hidden="1" customHeight="1">
      <c r="A585" s="215">
        <v>0</v>
      </c>
      <c r="D585" s="216"/>
      <c r="E585" s="69"/>
      <c r="L585" s="194"/>
      <c r="M585" s="218"/>
      <c r="N585" s="218"/>
      <c r="O585" s="218"/>
      <c r="P585" s="69"/>
      <c r="Q585" s="69"/>
      <c r="R585" s="69"/>
      <c r="S585" s="69"/>
      <c r="T585" s="69"/>
      <c r="U585" s="69"/>
      <c r="V585" s="69"/>
      <c r="W585" s="69"/>
      <c r="X585" s="69"/>
      <c r="Y585" s="69"/>
    </row>
    <row r="586" spans="1:25" ht="13.5" hidden="1" customHeight="1">
      <c r="A586" s="215">
        <v>0</v>
      </c>
      <c r="D586" s="216"/>
      <c r="E586" s="69"/>
      <c r="L586" s="194"/>
      <c r="M586" s="218"/>
      <c r="N586" s="218"/>
      <c r="O586" s="218"/>
      <c r="P586" s="69"/>
      <c r="Q586" s="69"/>
      <c r="R586" s="69"/>
      <c r="S586" s="69"/>
      <c r="T586" s="69"/>
      <c r="U586" s="69"/>
      <c r="V586" s="69"/>
      <c r="W586" s="69"/>
      <c r="X586" s="69"/>
      <c r="Y586" s="69"/>
    </row>
    <row r="587" spans="1:25" ht="13.5" hidden="1" customHeight="1">
      <c r="A587" s="215">
        <v>0</v>
      </c>
      <c r="D587" s="216"/>
      <c r="E587" s="69"/>
      <c r="L587" s="194"/>
      <c r="M587" s="218"/>
      <c r="N587" s="218"/>
      <c r="O587" s="218"/>
      <c r="P587" s="69"/>
      <c r="Q587" s="69"/>
      <c r="R587" s="69"/>
      <c r="S587" s="69"/>
      <c r="T587" s="69"/>
      <c r="U587" s="69"/>
      <c r="V587" s="69"/>
      <c r="W587" s="69"/>
      <c r="X587" s="69"/>
      <c r="Y587" s="69"/>
    </row>
    <row r="588" spans="1:25" ht="13.5" hidden="1" customHeight="1">
      <c r="A588" s="215">
        <v>0</v>
      </c>
      <c r="D588" s="216"/>
      <c r="E588" s="69"/>
      <c r="L588" s="194"/>
      <c r="M588" s="218"/>
      <c r="N588" s="218"/>
      <c r="O588" s="218"/>
      <c r="P588" s="69"/>
      <c r="Q588" s="69"/>
      <c r="R588" s="69"/>
      <c r="S588" s="69"/>
      <c r="T588" s="69"/>
      <c r="U588" s="69"/>
      <c r="V588" s="69"/>
      <c r="W588" s="69"/>
      <c r="X588" s="69"/>
      <c r="Y588" s="69"/>
    </row>
    <row r="589" spans="1:25" ht="13.5" hidden="1" customHeight="1">
      <c r="A589" s="215">
        <v>0</v>
      </c>
      <c r="D589" s="216"/>
      <c r="E589" s="69"/>
      <c r="L589" s="194"/>
      <c r="M589" s="218"/>
      <c r="N589" s="218"/>
      <c r="O589" s="218"/>
      <c r="P589" s="69"/>
      <c r="Q589" s="69"/>
      <c r="R589" s="69"/>
      <c r="S589" s="69"/>
      <c r="T589" s="69"/>
      <c r="U589" s="69"/>
      <c r="V589" s="69"/>
      <c r="W589" s="69"/>
      <c r="X589" s="69"/>
      <c r="Y589" s="69"/>
    </row>
    <row r="590" spans="1:25" ht="13.5" hidden="1" customHeight="1">
      <c r="A590" s="215">
        <v>0</v>
      </c>
      <c r="D590" s="216"/>
      <c r="E590" s="69"/>
      <c r="L590" s="194"/>
      <c r="M590" s="218"/>
      <c r="N590" s="218"/>
      <c r="O590" s="218"/>
      <c r="P590" s="69"/>
      <c r="Q590" s="69"/>
      <c r="R590" s="69"/>
      <c r="S590" s="69"/>
      <c r="T590" s="69"/>
      <c r="U590" s="69"/>
      <c r="V590" s="69"/>
      <c r="W590" s="69"/>
      <c r="X590" s="69"/>
      <c r="Y590" s="69"/>
    </row>
    <row r="591" spans="1:25" ht="13.5" hidden="1" customHeight="1">
      <c r="A591" s="215">
        <v>0</v>
      </c>
      <c r="D591" s="216"/>
      <c r="E591" s="69"/>
      <c r="L591" s="194"/>
      <c r="M591" s="218"/>
      <c r="N591" s="218"/>
      <c r="O591" s="218"/>
      <c r="P591" s="69"/>
      <c r="Q591" s="69"/>
      <c r="R591" s="69"/>
      <c r="S591" s="69"/>
      <c r="T591" s="69"/>
      <c r="U591" s="69"/>
      <c r="V591" s="69"/>
      <c r="W591" s="69"/>
      <c r="X591" s="69"/>
      <c r="Y591" s="69"/>
    </row>
    <row r="592" spans="1:25" ht="13.5" hidden="1" customHeight="1">
      <c r="A592" s="215">
        <v>0</v>
      </c>
      <c r="D592" s="216"/>
      <c r="E592" s="69"/>
      <c r="L592" s="194"/>
      <c r="M592" s="218"/>
      <c r="N592" s="218"/>
      <c r="O592" s="218"/>
      <c r="P592" s="69"/>
      <c r="Q592" s="69"/>
      <c r="R592" s="69"/>
      <c r="S592" s="69"/>
      <c r="T592" s="69"/>
      <c r="U592" s="69"/>
      <c r="V592" s="69"/>
      <c r="W592" s="69"/>
      <c r="X592" s="69"/>
      <c r="Y592" s="69"/>
    </row>
    <row r="593" spans="1:25" ht="13.5" hidden="1" customHeight="1">
      <c r="A593" s="215">
        <v>0</v>
      </c>
      <c r="D593" s="216"/>
      <c r="E593" s="69"/>
      <c r="L593" s="194"/>
      <c r="M593" s="218"/>
      <c r="N593" s="218"/>
      <c r="O593" s="218"/>
      <c r="P593" s="69"/>
      <c r="Q593" s="69"/>
      <c r="R593" s="69"/>
      <c r="S593" s="69"/>
      <c r="T593" s="69"/>
      <c r="U593" s="69"/>
      <c r="V593" s="69"/>
      <c r="W593" s="69"/>
      <c r="X593" s="69"/>
      <c r="Y593" s="69"/>
    </row>
    <row r="594" spans="1:25" ht="13.5" hidden="1" customHeight="1">
      <c r="A594" s="215">
        <v>0</v>
      </c>
      <c r="D594" s="216"/>
      <c r="E594" s="69"/>
      <c r="L594" s="194"/>
      <c r="M594" s="218"/>
      <c r="N594" s="218"/>
      <c r="O594" s="218"/>
      <c r="P594" s="69"/>
      <c r="Q594" s="69"/>
      <c r="R594" s="69"/>
      <c r="S594" s="69"/>
      <c r="T594" s="69"/>
      <c r="U594" s="69"/>
      <c r="V594" s="69"/>
      <c r="W594" s="69"/>
      <c r="X594" s="69"/>
      <c r="Y594" s="69"/>
    </row>
    <row r="595" spans="1:25" ht="13.5" hidden="1" customHeight="1">
      <c r="A595" s="215">
        <v>0</v>
      </c>
      <c r="D595" s="216"/>
      <c r="E595" s="69"/>
      <c r="L595" s="194"/>
      <c r="M595" s="218"/>
      <c r="N595" s="218"/>
      <c r="O595" s="218"/>
      <c r="P595" s="69"/>
      <c r="Q595" s="69"/>
      <c r="R595" s="69"/>
      <c r="S595" s="69"/>
      <c r="T595" s="69"/>
      <c r="U595" s="69"/>
      <c r="V595" s="69"/>
      <c r="W595" s="69"/>
      <c r="X595" s="69"/>
      <c r="Y595" s="69"/>
    </row>
    <row r="596" spans="1:25" ht="13.5" hidden="1" customHeight="1">
      <c r="A596" s="215">
        <v>0</v>
      </c>
      <c r="D596" s="216"/>
      <c r="E596" s="69"/>
      <c r="L596" s="194"/>
      <c r="M596" s="218"/>
      <c r="N596" s="218"/>
      <c r="O596" s="218"/>
      <c r="P596" s="69"/>
      <c r="Q596" s="69"/>
      <c r="R596" s="69"/>
      <c r="S596" s="69"/>
      <c r="T596" s="69"/>
      <c r="U596" s="69"/>
      <c r="V596" s="69"/>
      <c r="W596" s="69"/>
      <c r="X596" s="69"/>
      <c r="Y596" s="69"/>
    </row>
    <row r="597" spans="1:25" ht="13.5" hidden="1" customHeight="1">
      <c r="A597" s="215">
        <v>0</v>
      </c>
      <c r="D597" s="216"/>
      <c r="E597" s="69"/>
      <c r="L597" s="194"/>
      <c r="M597" s="218"/>
      <c r="N597" s="218"/>
      <c r="O597" s="218"/>
      <c r="P597" s="69"/>
      <c r="Q597" s="69"/>
      <c r="R597" s="69"/>
      <c r="S597" s="69"/>
      <c r="T597" s="69"/>
      <c r="U597" s="69"/>
      <c r="V597" s="69"/>
      <c r="W597" s="69"/>
      <c r="X597" s="69"/>
      <c r="Y597" s="69"/>
    </row>
    <row r="598" spans="1:25" ht="13.5" hidden="1" customHeight="1">
      <c r="A598" s="215">
        <v>0</v>
      </c>
      <c r="D598" s="216"/>
      <c r="E598" s="69"/>
      <c r="L598" s="194"/>
      <c r="M598" s="218"/>
      <c r="N598" s="218"/>
      <c r="O598" s="218"/>
      <c r="P598" s="69"/>
      <c r="Q598" s="69"/>
      <c r="R598" s="69"/>
      <c r="S598" s="69"/>
      <c r="T598" s="69"/>
      <c r="U598" s="69"/>
      <c r="V598" s="69"/>
      <c r="W598" s="69"/>
      <c r="X598" s="69"/>
      <c r="Y598" s="69"/>
    </row>
    <row r="599" spans="1:25" ht="13.5" hidden="1" customHeight="1">
      <c r="A599" s="215">
        <v>0</v>
      </c>
      <c r="D599" s="216"/>
      <c r="E599" s="69"/>
      <c r="L599" s="194"/>
      <c r="M599" s="218"/>
      <c r="N599" s="218"/>
      <c r="O599" s="218"/>
      <c r="P599" s="69"/>
      <c r="Q599" s="69"/>
      <c r="R599" s="69"/>
      <c r="S599" s="69"/>
      <c r="T599" s="69"/>
      <c r="U599" s="69"/>
      <c r="V599" s="69"/>
      <c r="W599" s="69"/>
      <c r="X599" s="69"/>
      <c r="Y599" s="69"/>
    </row>
    <row r="600" spans="1:25" ht="13.5" hidden="1" customHeight="1">
      <c r="A600" s="215">
        <v>0</v>
      </c>
      <c r="D600" s="216"/>
      <c r="E600" s="69"/>
      <c r="L600" s="194"/>
      <c r="M600" s="218"/>
      <c r="N600" s="218"/>
      <c r="O600" s="218"/>
      <c r="P600" s="69"/>
      <c r="Q600" s="69"/>
      <c r="R600" s="69"/>
      <c r="S600" s="69"/>
      <c r="T600" s="69"/>
      <c r="U600" s="69"/>
      <c r="V600" s="69"/>
      <c r="W600" s="69"/>
      <c r="X600" s="69"/>
      <c r="Y600" s="69"/>
    </row>
    <row r="601" spans="1:25" ht="13.5" hidden="1" customHeight="1">
      <c r="A601" s="215">
        <v>0</v>
      </c>
      <c r="D601" s="216"/>
      <c r="E601" s="69"/>
      <c r="L601" s="194"/>
      <c r="M601" s="218"/>
      <c r="N601" s="218"/>
      <c r="O601" s="218"/>
      <c r="P601" s="69"/>
      <c r="Q601" s="69"/>
      <c r="R601" s="69"/>
      <c r="S601" s="69"/>
      <c r="T601" s="69"/>
      <c r="U601" s="69"/>
      <c r="V601" s="69"/>
      <c r="W601" s="69"/>
      <c r="X601" s="69"/>
      <c r="Y601" s="69"/>
    </row>
    <row r="602" spans="1:25" ht="13.5" hidden="1" customHeight="1">
      <c r="A602" s="215">
        <v>0</v>
      </c>
      <c r="D602" s="216"/>
      <c r="E602" s="69"/>
      <c r="L602" s="194"/>
      <c r="M602" s="218"/>
      <c r="N602" s="218"/>
      <c r="O602" s="218"/>
      <c r="P602" s="69"/>
      <c r="Q602" s="69"/>
      <c r="R602" s="69"/>
      <c r="S602" s="69"/>
      <c r="T602" s="69"/>
      <c r="U602" s="69"/>
      <c r="V602" s="69"/>
      <c r="W602" s="69"/>
      <c r="X602" s="69"/>
      <c r="Y602" s="69"/>
    </row>
    <row r="603" spans="1:25" ht="13.5" hidden="1" customHeight="1">
      <c r="A603" s="215">
        <v>0</v>
      </c>
      <c r="D603" s="216"/>
      <c r="E603" s="69"/>
      <c r="L603" s="194"/>
      <c r="M603" s="218"/>
      <c r="N603" s="218"/>
      <c r="O603" s="218"/>
      <c r="P603" s="69"/>
      <c r="Q603" s="69"/>
      <c r="R603" s="69"/>
      <c r="S603" s="69"/>
      <c r="T603" s="69"/>
      <c r="U603" s="69"/>
      <c r="V603" s="69"/>
      <c r="W603" s="69"/>
      <c r="X603" s="69"/>
      <c r="Y603" s="69"/>
    </row>
    <row r="604" spans="1:25" ht="13.5" hidden="1" customHeight="1">
      <c r="A604" s="215">
        <v>0</v>
      </c>
      <c r="D604" s="216"/>
      <c r="E604" s="69"/>
      <c r="L604" s="194"/>
      <c r="M604" s="218"/>
      <c r="N604" s="218"/>
      <c r="O604" s="218"/>
      <c r="P604" s="69"/>
      <c r="Q604" s="69"/>
      <c r="R604" s="69"/>
      <c r="S604" s="69"/>
      <c r="T604" s="69"/>
      <c r="U604" s="69"/>
      <c r="V604" s="69"/>
      <c r="W604" s="69"/>
      <c r="X604" s="69"/>
      <c r="Y604" s="69"/>
    </row>
    <row r="605" spans="1:25" ht="13.5" hidden="1" customHeight="1">
      <c r="A605" s="215">
        <v>0</v>
      </c>
      <c r="D605" s="216"/>
      <c r="E605" s="69"/>
      <c r="L605" s="194"/>
      <c r="M605" s="218"/>
      <c r="N605" s="218"/>
      <c r="O605" s="218"/>
      <c r="P605" s="69"/>
      <c r="Q605" s="69"/>
      <c r="R605" s="69"/>
      <c r="S605" s="69"/>
      <c r="T605" s="69"/>
      <c r="U605" s="69"/>
      <c r="V605" s="69"/>
      <c r="W605" s="69"/>
      <c r="X605" s="69"/>
      <c r="Y605" s="69"/>
    </row>
    <row r="606" spans="1:25" ht="13.5" hidden="1" customHeight="1">
      <c r="A606" s="215">
        <v>0</v>
      </c>
      <c r="D606" s="216"/>
      <c r="E606" s="69"/>
      <c r="L606" s="194"/>
      <c r="M606" s="218"/>
      <c r="N606" s="218"/>
      <c r="O606" s="218"/>
      <c r="P606" s="69"/>
      <c r="Q606" s="69"/>
      <c r="R606" s="69"/>
      <c r="S606" s="69"/>
      <c r="T606" s="69"/>
      <c r="U606" s="69"/>
      <c r="V606" s="69"/>
      <c r="W606" s="69"/>
      <c r="X606" s="69"/>
      <c r="Y606" s="69"/>
    </row>
    <row r="607" spans="1:25" ht="13.5" hidden="1" customHeight="1">
      <c r="A607" s="215">
        <v>0</v>
      </c>
      <c r="D607" s="216"/>
      <c r="E607" s="69"/>
      <c r="L607" s="194"/>
      <c r="M607" s="218"/>
      <c r="N607" s="218"/>
      <c r="O607" s="218"/>
      <c r="P607" s="69"/>
      <c r="Q607" s="69"/>
      <c r="R607" s="69"/>
      <c r="S607" s="69"/>
      <c r="T607" s="69"/>
      <c r="U607" s="69"/>
      <c r="V607" s="69"/>
      <c r="W607" s="69"/>
      <c r="X607" s="69"/>
      <c r="Y607" s="69"/>
    </row>
    <row r="608" spans="1:25" ht="13.5" hidden="1" customHeight="1">
      <c r="A608" s="215">
        <v>0</v>
      </c>
      <c r="D608" s="216"/>
      <c r="E608" s="69"/>
      <c r="L608" s="194"/>
      <c r="M608" s="218"/>
      <c r="N608" s="218"/>
      <c r="O608" s="218"/>
      <c r="P608" s="69"/>
      <c r="Q608" s="69"/>
      <c r="R608" s="69"/>
      <c r="S608" s="69"/>
      <c r="T608" s="69"/>
      <c r="U608" s="69"/>
      <c r="V608" s="69"/>
      <c r="W608" s="69"/>
      <c r="X608" s="69"/>
      <c r="Y608" s="69"/>
    </row>
    <row r="609" spans="1:25" ht="13.5" hidden="1" customHeight="1">
      <c r="A609" s="215">
        <v>0</v>
      </c>
      <c r="D609" s="216"/>
      <c r="E609" s="69"/>
      <c r="L609" s="194"/>
      <c r="M609" s="218"/>
      <c r="N609" s="218"/>
      <c r="O609" s="218"/>
      <c r="P609" s="69"/>
      <c r="Q609" s="69"/>
      <c r="R609" s="69"/>
      <c r="S609" s="69"/>
      <c r="T609" s="69"/>
      <c r="U609" s="69"/>
      <c r="V609" s="69"/>
      <c r="W609" s="69"/>
      <c r="X609" s="69"/>
      <c r="Y609" s="69"/>
    </row>
    <row r="610" spans="1:25" ht="13.5" hidden="1" customHeight="1">
      <c r="A610" s="215">
        <v>0</v>
      </c>
      <c r="D610" s="216"/>
      <c r="E610" s="69"/>
      <c r="L610" s="194"/>
      <c r="M610" s="218"/>
      <c r="N610" s="218"/>
      <c r="O610" s="218"/>
      <c r="P610" s="69"/>
      <c r="Q610" s="69"/>
      <c r="R610" s="69"/>
      <c r="S610" s="69"/>
      <c r="T610" s="69"/>
      <c r="U610" s="69"/>
      <c r="V610" s="69"/>
      <c r="W610" s="69"/>
      <c r="X610" s="69"/>
      <c r="Y610" s="69"/>
    </row>
    <row r="611" spans="1:25" ht="13.5" hidden="1" customHeight="1">
      <c r="A611" s="215">
        <v>0</v>
      </c>
      <c r="D611" s="216"/>
      <c r="E611" s="69"/>
      <c r="L611" s="194"/>
      <c r="M611" s="218"/>
      <c r="N611" s="218"/>
      <c r="O611" s="218"/>
      <c r="P611" s="69"/>
      <c r="Q611" s="69"/>
      <c r="R611" s="69"/>
      <c r="S611" s="69"/>
      <c r="T611" s="69"/>
      <c r="U611" s="69"/>
      <c r="V611" s="69"/>
      <c r="W611" s="69"/>
      <c r="X611" s="69"/>
      <c r="Y611" s="69"/>
    </row>
    <row r="612" spans="1:25" ht="13.5" hidden="1" customHeight="1">
      <c r="D612" s="216"/>
      <c r="M612" s="218"/>
      <c r="N612" s="218"/>
      <c r="O612" s="218"/>
      <c r="P612" s="69"/>
      <c r="Q612" s="69"/>
      <c r="R612" s="69"/>
      <c r="S612" s="69"/>
      <c r="T612" s="69"/>
      <c r="U612" s="69"/>
      <c r="V612" s="69"/>
      <c r="W612" s="69"/>
      <c r="X612" s="69"/>
      <c r="Y612" s="69"/>
    </row>
    <row r="613" spans="1:25" ht="13.5" hidden="1" customHeight="1">
      <c r="D613" s="216"/>
      <c r="M613" s="218"/>
      <c r="N613" s="218"/>
      <c r="O613" s="218"/>
      <c r="P613" s="69"/>
      <c r="Q613" s="69"/>
      <c r="R613" s="69"/>
      <c r="S613" s="69"/>
      <c r="T613" s="69"/>
      <c r="U613" s="69"/>
      <c r="V613" s="69"/>
      <c r="W613" s="69"/>
      <c r="X613" s="69"/>
      <c r="Y613" s="69"/>
    </row>
    <row r="614" spans="1:25" ht="13.5" hidden="1" customHeight="1">
      <c r="D614" s="216"/>
      <c r="M614" s="218"/>
      <c r="N614" s="218"/>
      <c r="O614" s="218"/>
      <c r="P614" s="69"/>
      <c r="Q614" s="69"/>
      <c r="R614" s="69"/>
      <c r="S614" s="69"/>
      <c r="T614" s="69"/>
      <c r="U614" s="69"/>
      <c r="V614" s="69"/>
      <c r="W614" s="69"/>
      <c r="X614" s="69"/>
      <c r="Y614" s="69"/>
    </row>
    <row r="615" spans="1:25" ht="13.5" hidden="1" customHeight="1">
      <c r="A615" s="215">
        <v>0</v>
      </c>
      <c r="D615" s="216"/>
      <c r="E615" s="69"/>
      <c r="L615" s="194"/>
      <c r="M615" s="218"/>
      <c r="N615" s="218"/>
      <c r="O615" s="218"/>
      <c r="P615" s="69"/>
      <c r="Q615" s="69"/>
      <c r="R615" s="69"/>
      <c r="S615" s="69"/>
      <c r="T615" s="69"/>
      <c r="U615" s="69"/>
      <c r="V615" s="69"/>
      <c r="W615" s="69"/>
      <c r="X615" s="69"/>
      <c r="Y615" s="69"/>
    </row>
    <row r="616" spans="1:25" ht="13.5" hidden="1" customHeight="1">
      <c r="A616" s="215">
        <v>0</v>
      </c>
      <c r="D616" s="216"/>
      <c r="E616" s="69"/>
      <c r="L616" s="194"/>
      <c r="M616" s="218"/>
      <c r="N616" s="218"/>
      <c r="O616" s="218"/>
      <c r="P616" s="69"/>
      <c r="Q616" s="69"/>
      <c r="R616" s="69"/>
      <c r="S616" s="69"/>
      <c r="T616" s="69"/>
      <c r="U616" s="69"/>
      <c r="V616" s="69"/>
      <c r="W616" s="69"/>
      <c r="X616" s="69"/>
      <c r="Y616" s="69"/>
    </row>
    <row r="617" spans="1:25" ht="13.5" hidden="1" customHeight="1">
      <c r="A617" s="215">
        <v>0</v>
      </c>
      <c r="D617" s="216"/>
      <c r="E617" s="69"/>
      <c r="L617" s="194"/>
      <c r="M617" s="218"/>
      <c r="N617" s="218"/>
      <c r="O617" s="218"/>
      <c r="P617" s="69"/>
      <c r="Q617" s="69"/>
      <c r="R617" s="69"/>
      <c r="S617" s="69"/>
      <c r="T617" s="69"/>
      <c r="U617" s="69"/>
      <c r="V617" s="69"/>
      <c r="W617" s="69"/>
      <c r="X617" s="69"/>
      <c r="Y617" s="69"/>
    </row>
    <row r="618" spans="1:25" ht="13.5" hidden="1" customHeight="1">
      <c r="A618" s="215">
        <v>0</v>
      </c>
      <c r="D618" s="216"/>
      <c r="E618" s="69"/>
      <c r="L618" s="194"/>
      <c r="M618" s="218"/>
      <c r="N618" s="218"/>
      <c r="O618" s="218"/>
      <c r="P618" s="69"/>
      <c r="Q618" s="69"/>
      <c r="R618" s="69"/>
      <c r="S618" s="69"/>
      <c r="T618" s="69"/>
      <c r="U618" s="69"/>
      <c r="V618" s="69"/>
      <c r="W618" s="69"/>
      <c r="X618" s="69"/>
      <c r="Y618" s="69"/>
    </row>
    <row r="619" spans="1:25" ht="13.5" hidden="1" customHeight="1">
      <c r="D619" s="216"/>
      <c r="M619" s="218"/>
      <c r="N619" s="218"/>
      <c r="O619" s="218"/>
      <c r="P619" s="69"/>
      <c r="Q619" s="69"/>
      <c r="R619" s="69"/>
      <c r="S619" s="69"/>
      <c r="T619" s="69"/>
      <c r="U619" s="69"/>
      <c r="V619" s="69"/>
      <c r="W619" s="69"/>
      <c r="X619" s="69"/>
      <c r="Y619" s="69"/>
    </row>
    <row r="620" spans="1:25" ht="13.5" hidden="1" customHeight="1">
      <c r="D620" s="216"/>
      <c r="M620" s="218"/>
      <c r="N620" s="218"/>
      <c r="O620" s="218"/>
      <c r="P620" s="69"/>
      <c r="Q620" s="69"/>
      <c r="R620" s="69"/>
      <c r="S620" s="69"/>
      <c r="T620" s="69"/>
      <c r="U620" s="69"/>
      <c r="V620" s="69"/>
      <c r="W620" s="69"/>
      <c r="X620" s="69"/>
      <c r="Y620" s="69"/>
    </row>
    <row r="621" spans="1:25" ht="13.5" hidden="1" customHeight="1">
      <c r="D621" s="216"/>
      <c r="M621" s="218"/>
      <c r="N621" s="218"/>
      <c r="O621" s="218"/>
      <c r="P621" s="69"/>
      <c r="Q621" s="69"/>
      <c r="R621" s="69"/>
      <c r="S621" s="69"/>
      <c r="T621" s="69"/>
      <c r="U621" s="69"/>
      <c r="V621" s="69"/>
      <c r="W621" s="69"/>
      <c r="X621" s="69"/>
      <c r="Y621" s="69"/>
    </row>
    <row r="622" spans="1:25" ht="13.5" hidden="1" customHeight="1">
      <c r="A622" s="215">
        <v>0</v>
      </c>
      <c r="D622" s="216"/>
      <c r="E622" s="69"/>
      <c r="L622" s="194"/>
      <c r="M622" s="218"/>
      <c r="N622" s="218"/>
      <c r="O622" s="218"/>
      <c r="P622" s="69"/>
      <c r="Q622" s="69"/>
      <c r="R622" s="69"/>
      <c r="S622" s="69"/>
      <c r="T622" s="69"/>
      <c r="U622" s="69"/>
      <c r="V622" s="69"/>
      <c r="W622" s="69"/>
      <c r="X622" s="69"/>
      <c r="Y622" s="69"/>
    </row>
    <row r="623" spans="1:25" ht="13.5" hidden="1" customHeight="1">
      <c r="A623" s="215">
        <v>0</v>
      </c>
      <c r="D623" s="216"/>
      <c r="E623" s="69"/>
      <c r="L623" s="194"/>
      <c r="M623" s="218"/>
      <c r="N623" s="218"/>
      <c r="O623" s="218"/>
      <c r="P623" s="69"/>
      <c r="Q623" s="69"/>
      <c r="R623" s="69"/>
      <c r="S623" s="69"/>
      <c r="T623" s="69"/>
      <c r="U623" s="69"/>
      <c r="V623" s="69"/>
      <c r="W623" s="69"/>
      <c r="X623" s="69"/>
      <c r="Y623" s="69"/>
    </row>
    <row r="624" spans="1:25" ht="13.5" hidden="1" customHeight="1">
      <c r="D624" s="216"/>
      <c r="M624" s="218"/>
      <c r="N624" s="218"/>
      <c r="O624" s="218"/>
      <c r="P624" s="69"/>
      <c r="Q624" s="69"/>
      <c r="R624" s="69"/>
      <c r="S624" s="69"/>
      <c r="T624" s="69"/>
      <c r="U624" s="69"/>
      <c r="V624" s="69"/>
      <c r="W624" s="69"/>
      <c r="X624" s="69"/>
      <c r="Y624" s="69"/>
    </row>
    <row r="625" spans="1:25" ht="13.5" hidden="1" customHeight="1">
      <c r="D625" s="216"/>
      <c r="M625" s="218"/>
      <c r="N625" s="218"/>
      <c r="O625" s="218"/>
      <c r="P625" s="69"/>
      <c r="Q625" s="69"/>
      <c r="R625" s="69"/>
      <c r="S625" s="69"/>
      <c r="T625" s="69"/>
      <c r="U625" s="69"/>
      <c r="V625" s="69"/>
      <c r="W625" s="69"/>
      <c r="X625" s="69"/>
      <c r="Y625" s="69"/>
    </row>
    <row r="626" spans="1:25" ht="13.5" hidden="1" customHeight="1">
      <c r="D626" s="216"/>
      <c r="M626" s="218"/>
      <c r="N626" s="218"/>
      <c r="O626" s="218"/>
      <c r="P626" s="69"/>
      <c r="Q626" s="69"/>
      <c r="R626" s="69"/>
      <c r="S626" s="69"/>
      <c r="T626" s="69"/>
      <c r="U626" s="69"/>
      <c r="V626" s="69"/>
      <c r="W626" s="69"/>
      <c r="X626" s="69"/>
      <c r="Y626" s="69"/>
    </row>
    <row r="627" spans="1:25" ht="13.5" hidden="1" customHeight="1">
      <c r="D627" s="216"/>
      <c r="M627" s="218"/>
      <c r="N627" s="218"/>
      <c r="O627" s="218"/>
      <c r="P627" s="69"/>
      <c r="Q627" s="69"/>
      <c r="R627" s="69"/>
      <c r="S627" s="69"/>
      <c r="T627" s="69"/>
      <c r="U627" s="69"/>
      <c r="V627" s="69"/>
      <c r="W627" s="69"/>
      <c r="X627" s="69"/>
      <c r="Y627" s="69"/>
    </row>
    <row r="628" spans="1:25" ht="13.5" hidden="1" customHeight="1">
      <c r="D628" s="216"/>
      <c r="M628" s="218"/>
      <c r="N628" s="218"/>
      <c r="O628" s="218"/>
      <c r="P628" s="69"/>
      <c r="Q628" s="69"/>
      <c r="R628" s="69"/>
      <c r="S628" s="69"/>
      <c r="T628" s="69"/>
      <c r="U628" s="69"/>
      <c r="V628" s="69"/>
      <c r="W628" s="69"/>
      <c r="X628" s="69"/>
      <c r="Y628" s="69"/>
    </row>
    <row r="629" spans="1:25" ht="13.5" hidden="1" customHeight="1">
      <c r="D629" s="216"/>
      <c r="M629" s="218"/>
      <c r="N629" s="218"/>
      <c r="O629" s="218"/>
      <c r="P629" s="69"/>
      <c r="Q629" s="69"/>
      <c r="R629" s="69"/>
      <c r="S629" s="69"/>
      <c r="T629" s="69"/>
      <c r="U629" s="69"/>
      <c r="V629" s="69"/>
      <c r="W629" s="69"/>
      <c r="X629" s="69"/>
      <c r="Y629" s="69"/>
    </row>
    <row r="630" spans="1:25" ht="13.5" hidden="1" customHeight="1">
      <c r="A630" s="215">
        <v>0</v>
      </c>
      <c r="D630" s="216"/>
      <c r="E630" s="69"/>
      <c r="L630" s="194"/>
      <c r="M630" s="218"/>
      <c r="N630" s="218"/>
      <c r="O630" s="218"/>
      <c r="P630" s="69"/>
      <c r="Q630" s="69"/>
      <c r="R630" s="69"/>
      <c r="S630" s="69"/>
      <c r="T630" s="69"/>
      <c r="U630" s="69"/>
      <c r="V630" s="69"/>
      <c r="W630" s="69"/>
      <c r="X630" s="69"/>
      <c r="Y630" s="69"/>
    </row>
    <row r="631" spans="1:25" ht="13.5" hidden="1" customHeight="1">
      <c r="A631" s="215">
        <v>0</v>
      </c>
      <c r="D631" s="216"/>
      <c r="E631" s="69"/>
      <c r="L631" s="194"/>
      <c r="M631" s="218"/>
      <c r="N631" s="218"/>
      <c r="O631" s="218"/>
      <c r="P631" s="69"/>
      <c r="Q631" s="69"/>
      <c r="R631" s="69"/>
      <c r="S631" s="69"/>
      <c r="T631" s="69"/>
      <c r="U631" s="69"/>
      <c r="V631" s="69"/>
      <c r="W631" s="69"/>
      <c r="X631" s="69"/>
      <c r="Y631" s="69"/>
    </row>
    <row r="632" spans="1:25" ht="13.5" hidden="1" customHeight="1">
      <c r="A632" s="215">
        <v>0</v>
      </c>
      <c r="D632" s="216"/>
      <c r="E632" s="69"/>
      <c r="L632" s="194"/>
      <c r="M632" s="218"/>
      <c r="N632" s="218"/>
      <c r="O632" s="218"/>
      <c r="P632" s="69"/>
      <c r="Q632" s="69"/>
      <c r="R632" s="69"/>
      <c r="S632" s="69"/>
      <c r="T632" s="69"/>
      <c r="U632" s="69"/>
      <c r="V632" s="69"/>
      <c r="W632" s="69"/>
      <c r="X632" s="69"/>
      <c r="Y632" s="69"/>
    </row>
    <row r="633" spans="1:25" ht="13.5" hidden="1" customHeight="1">
      <c r="A633" s="215">
        <v>0</v>
      </c>
      <c r="D633" s="216"/>
      <c r="E633" s="69"/>
      <c r="L633" s="194"/>
      <c r="M633" s="218"/>
      <c r="N633" s="218"/>
      <c r="O633" s="218"/>
      <c r="P633" s="69"/>
      <c r="Q633" s="69"/>
      <c r="R633" s="69"/>
      <c r="S633" s="69"/>
      <c r="T633" s="69"/>
      <c r="U633" s="69"/>
      <c r="V633" s="69"/>
      <c r="W633" s="69"/>
      <c r="X633" s="69"/>
      <c r="Y633" s="69"/>
    </row>
    <row r="634" spans="1:25" ht="13.5" hidden="1" customHeight="1">
      <c r="A634" s="215">
        <v>0</v>
      </c>
      <c r="D634" s="216"/>
      <c r="E634" s="69"/>
      <c r="L634" s="194"/>
      <c r="M634" s="218"/>
      <c r="N634" s="218"/>
      <c r="O634" s="218"/>
      <c r="P634" s="69"/>
      <c r="Q634" s="69"/>
      <c r="R634" s="69"/>
      <c r="S634" s="69"/>
      <c r="T634" s="69"/>
      <c r="U634" s="69"/>
      <c r="V634" s="69"/>
      <c r="W634" s="69"/>
      <c r="X634" s="69"/>
      <c r="Y634" s="69"/>
    </row>
    <row r="635" spans="1:25" ht="13.5" hidden="1" customHeight="1">
      <c r="A635" s="215">
        <v>0</v>
      </c>
      <c r="D635" s="216"/>
      <c r="E635" s="69"/>
      <c r="L635" s="194"/>
      <c r="M635" s="218"/>
      <c r="N635" s="218"/>
      <c r="O635" s="218"/>
      <c r="P635" s="69"/>
      <c r="Q635" s="69"/>
      <c r="R635" s="69"/>
      <c r="S635" s="69"/>
      <c r="T635" s="69"/>
      <c r="U635" s="69"/>
      <c r="V635" s="69"/>
      <c r="W635" s="69"/>
      <c r="X635" s="69"/>
      <c r="Y635" s="69"/>
    </row>
    <row r="636" spans="1:25" ht="13.5" hidden="1" customHeight="1">
      <c r="D636" s="216"/>
      <c r="M636" s="218"/>
      <c r="N636" s="218"/>
      <c r="O636" s="218"/>
      <c r="P636" s="69"/>
      <c r="Q636" s="69"/>
      <c r="R636" s="69"/>
      <c r="S636" s="69"/>
      <c r="T636" s="69"/>
      <c r="U636" s="69"/>
      <c r="V636" s="69"/>
      <c r="W636" s="69"/>
      <c r="X636" s="69"/>
      <c r="Y636" s="69"/>
    </row>
    <row r="637" spans="1:25" ht="13.5" hidden="1" customHeight="1">
      <c r="D637" s="216"/>
      <c r="M637" s="218"/>
      <c r="N637" s="218"/>
      <c r="O637" s="218"/>
      <c r="P637" s="69"/>
      <c r="Q637" s="69"/>
      <c r="R637" s="69"/>
      <c r="S637" s="69"/>
      <c r="T637" s="69"/>
      <c r="U637" s="69"/>
      <c r="V637" s="69"/>
      <c r="W637" s="69"/>
      <c r="X637" s="69"/>
      <c r="Y637" s="69"/>
    </row>
    <row r="638" spans="1:25" ht="13.5" hidden="1" customHeight="1">
      <c r="A638" s="215">
        <v>0</v>
      </c>
      <c r="D638" s="216"/>
      <c r="E638" s="69"/>
      <c r="L638" s="194"/>
      <c r="M638" s="218"/>
      <c r="N638" s="218"/>
      <c r="O638" s="218"/>
      <c r="P638" s="69"/>
      <c r="Q638" s="69"/>
      <c r="R638" s="69"/>
      <c r="S638" s="69"/>
      <c r="T638" s="69"/>
      <c r="U638" s="69"/>
      <c r="V638" s="69"/>
      <c r="W638" s="69"/>
      <c r="X638" s="69"/>
      <c r="Y638" s="69"/>
    </row>
    <row r="639" spans="1:25" ht="13.5" hidden="1" customHeight="1">
      <c r="A639" s="215">
        <v>0</v>
      </c>
      <c r="D639" s="216"/>
      <c r="E639" s="69"/>
      <c r="L639" s="194"/>
      <c r="M639" s="218"/>
      <c r="N639" s="218"/>
      <c r="O639" s="218"/>
      <c r="P639" s="69"/>
      <c r="Q639" s="69"/>
      <c r="R639" s="69"/>
      <c r="S639" s="69"/>
      <c r="T639" s="69"/>
      <c r="U639" s="69"/>
      <c r="V639" s="69"/>
      <c r="W639" s="69"/>
      <c r="X639" s="69"/>
      <c r="Y639" s="69"/>
    </row>
    <row r="640" spans="1:25" ht="13.5" hidden="1" customHeight="1">
      <c r="D640" s="216"/>
      <c r="M640" s="218"/>
      <c r="N640" s="218"/>
      <c r="O640" s="218"/>
      <c r="P640" s="69"/>
      <c r="Q640" s="69"/>
      <c r="R640" s="69"/>
      <c r="S640" s="69"/>
      <c r="T640" s="69"/>
      <c r="U640" s="69"/>
      <c r="V640" s="69"/>
      <c r="W640" s="69"/>
      <c r="X640" s="69"/>
      <c r="Y640" s="69"/>
    </row>
    <row r="641" spans="1:25" ht="13.5" hidden="1" customHeight="1">
      <c r="D641" s="216"/>
      <c r="M641" s="218"/>
      <c r="N641" s="218"/>
      <c r="O641" s="218"/>
      <c r="P641" s="69"/>
      <c r="Q641" s="69"/>
      <c r="R641" s="69"/>
      <c r="S641" s="69"/>
      <c r="T641" s="69"/>
      <c r="U641" s="69"/>
      <c r="V641" s="69"/>
      <c r="W641" s="69"/>
      <c r="X641" s="69"/>
      <c r="Y641" s="69"/>
    </row>
    <row r="642" spans="1:25" ht="13.5" hidden="1" customHeight="1">
      <c r="A642" s="215">
        <v>0</v>
      </c>
      <c r="D642" s="216"/>
      <c r="E642" s="69"/>
      <c r="L642" s="194"/>
      <c r="M642" s="218"/>
      <c r="N642" s="218"/>
      <c r="O642" s="218"/>
      <c r="P642" s="69"/>
      <c r="Q642" s="69"/>
      <c r="R642" s="69"/>
      <c r="S642" s="69"/>
      <c r="T642" s="69"/>
      <c r="U642" s="69"/>
      <c r="V642" s="69"/>
      <c r="W642" s="69"/>
      <c r="X642" s="69"/>
      <c r="Y642" s="69"/>
    </row>
    <row r="643" spans="1:25" ht="13.5" hidden="1" customHeight="1">
      <c r="A643" s="215">
        <v>0</v>
      </c>
      <c r="D643" s="216"/>
      <c r="E643" s="69"/>
      <c r="L643" s="194"/>
      <c r="M643" s="218"/>
      <c r="N643" s="218"/>
      <c r="O643" s="218"/>
      <c r="P643" s="69"/>
      <c r="Q643" s="69"/>
      <c r="R643" s="69"/>
      <c r="S643" s="69"/>
      <c r="T643" s="69"/>
      <c r="U643" s="69"/>
      <c r="V643" s="69"/>
      <c r="W643" s="69"/>
      <c r="X643" s="69"/>
      <c r="Y643" s="69"/>
    </row>
    <row r="644" spans="1:25" ht="13.5" hidden="1" customHeight="1">
      <c r="A644" s="215">
        <v>0</v>
      </c>
      <c r="D644" s="216"/>
      <c r="E644" s="69"/>
      <c r="L644" s="194"/>
      <c r="M644" s="218"/>
      <c r="N644" s="218"/>
      <c r="O644" s="218"/>
      <c r="P644" s="69"/>
      <c r="Q644" s="69"/>
      <c r="R644" s="69"/>
      <c r="S644" s="69"/>
      <c r="T644" s="69"/>
      <c r="U644" s="69"/>
      <c r="V644" s="69"/>
      <c r="W644" s="69"/>
      <c r="X644" s="69"/>
      <c r="Y644" s="69"/>
    </row>
    <row r="645" spans="1:25" ht="13.5" hidden="1" customHeight="1">
      <c r="A645" s="215">
        <v>0</v>
      </c>
      <c r="D645" s="216"/>
      <c r="E645" s="69"/>
      <c r="L645" s="194"/>
      <c r="M645" s="218"/>
      <c r="N645" s="218"/>
      <c r="O645" s="218"/>
      <c r="P645" s="69"/>
      <c r="Q645" s="69"/>
      <c r="R645" s="69"/>
      <c r="S645" s="69"/>
      <c r="T645" s="69"/>
      <c r="U645" s="69"/>
      <c r="V645" s="69"/>
      <c r="W645" s="69"/>
      <c r="X645" s="69"/>
      <c r="Y645" s="69"/>
    </row>
    <row r="646" spans="1:25" ht="13.5" hidden="1" customHeight="1">
      <c r="A646" s="215">
        <v>0</v>
      </c>
      <c r="D646" s="216"/>
      <c r="E646" s="69"/>
      <c r="L646" s="194"/>
      <c r="M646" s="218"/>
      <c r="N646" s="218"/>
      <c r="O646" s="218"/>
      <c r="P646" s="69"/>
      <c r="Q646" s="69"/>
      <c r="R646" s="69"/>
      <c r="S646" s="69"/>
      <c r="T646" s="69"/>
      <c r="U646" s="69"/>
      <c r="V646" s="69"/>
      <c r="W646" s="69"/>
      <c r="X646" s="69"/>
      <c r="Y646" s="69"/>
    </row>
    <row r="647" spans="1:25" ht="13.5" hidden="1" customHeight="1">
      <c r="A647" s="215">
        <v>0</v>
      </c>
      <c r="D647" s="216"/>
      <c r="E647" s="69"/>
      <c r="L647" s="194"/>
      <c r="M647" s="218"/>
      <c r="N647" s="218"/>
      <c r="O647" s="218"/>
      <c r="P647" s="69"/>
      <c r="Q647" s="69"/>
      <c r="R647" s="69"/>
      <c r="S647" s="69"/>
      <c r="T647" s="69"/>
      <c r="U647" s="69"/>
      <c r="V647" s="69"/>
      <c r="W647" s="69"/>
      <c r="X647" s="69"/>
      <c r="Y647" s="69"/>
    </row>
    <row r="648" spans="1:25" ht="13.5" hidden="1" customHeight="1">
      <c r="A648" s="215">
        <v>0</v>
      </c>
      <c r="D648" s="216"/>
      <c r="E648" s="69"/>
      <c r="L648" s="194"/>
      <c r="M648" s="218"/>
      <c r="N648" s="218"/>
      <c r="O648" s="218"/>
      <c r="P648" s="69"/>
      <c r="Q648" s="69"/>
      <c r="R648" s="69"/>
      <c r="S648" s="69"/>
      <c r="T648" s="69"/>
      <c r="U648" s="69"/>
      <c r="V648" s="69"/>
      <c r="W648" s="69"/>
      <c r="X648" s="69"/>
      <c r="Y648" s="69"/>
    </row>
    <row r="649" spans="1:25" ht="13.5" hidden="1" customHeight="1">
      <c r="A649" s="215">
        <v>0</v>
      </c>
      <c r="D649" s="216"/>
      <c r="E649" s="69"/>
      <c r="L649" s="194"/>
      <c r="M649" s="218"/>
      <c r="N649" s="218"/>
      <c r="O649" s="218"/>
      <c r="P649" s="69"/>
      <c r="Q649" s="69"/>
      <c r="R649" s="69"/>
      <c r="S649" s="69"/>
      <c r="T649" s="69"/>
      <c r="U649" s="69"/>
      <c r="V649" s="69"/>
      <c r="W649" s="69"/>
      <c r="X649" s="69"/>
      <c r="Y649" s="69"/>
    </row>
    <row r="650" spans="1:25" ht="13.5" hidden="1" customHeight="1">
      <c r="D650" s="216"/>
      <c r="M650" s="218"/>
      <c r="N650" s="218"/>
      <c r="O650" s="218"/>
      <c r="P650" s="69"/>
      <c r="Q650" s="69"/>
      <c r="R650" s="69"/>
      <c r="S650" s="69"/>
      <c r="T650" s="69"/>
      <c r="U650" s="69"/>
      <c r="V650" s="69"/>
      <c r="W650" s="69"/>
      <c r="X650" s="69"/>
      <c r="Y650" s="69"/>
    </row>
    <row r="651" spans="1:25" ht="13.5" hidden="1" customHeight="1">
      <c r="A651" s="215">
        <v>0</v>
      </c>
      <c r="D651" s="216"/>
      <c r="E651" s="69"/>
      <c r="L651" s="194"/>
      <c r="M651" s="218"/>
      <c r="N651" s="218"/>
      <c r="O651" s="218"/>
      <c r="P651" s="69"/>
      <c r="Q651" s="69"/>
      <c r="R651" s="69"/>
      <c r="S651" s="69"/>
      <c r="T651" s="69"/>
      <c r="U651" s="69"/>
      <c r="V651" s="69"/>
      <c r="W651" s="69"/>
      <c r="X651" s="69"/>
      <c r="Y651" s="69"/>
    </row>
    <row r="652" spans="1:25" ht="13.5" hidden="1" customHeight="1">
      <c r="A652" s="215">
        <v>0</v>
      </c>
      <c r="D652" s="216"/>
      <c r="E652" s="69"/>
      <c r="L652" s="194"/>
      <c r="M652" s="218"/>
      <c r="N652" s="218"/>
      <c r="O652" s="218"/>
      <c r="P652" s="69"/>
      <c r="Q652" s="69"/>
      <c r="R652" s="69"/>
      <c r="S652" s="69"/>
      <c r="T652" s="69"/>
      <c r="U652" s="69"/>
      <c r="V652" s="69"/>
      <c r="W652" s="69"/>
      <c r="X652" s="69"/>
      <c r="Y652" s="69"/>
    </row>
    <row r="653" spans="1:25" ht="13.5" hidden="1" customHeight="1">
      <c r="A653" s="215">
        <v>0</v>
      </c>
      <c r="D653" s="216"/>
      <c r="E653" s="69"/>
      <c r="L653" s="194"/>
      <c r="M653" s="218"/>
      <c r="N653" s="218"/>
      <c r="O653" s="218"/>
      <c r="P653" s="69"/>
      <c r="Q653" s="69"/>
      <c r="R653" s="69"/>
      <c r="S653" s="69"/>
      <c r="T653" s="69"/>
      <c r="U653" s="69"/>
      <c r="V653" s="69"/>
      <c r="W653" s="69"/>
      <c r="X653" s="69"/>
      <c r="Y653" s="69"/>
    </row>
    <row r="654" spans="1:25" ht="13.5" hidden="1" customHeight="1">
      <c r="A654" s="215">
        <v>0</v>
      </c>
      <c r="D654" s="216"/>
      <c r="E654" s="69"/>
      <c r="L654" s="194"/>
      <c r="M654" s="218"/>
      <c r="N654" s="218"/>
      <c r="O654" s="218"/>
      <c r="P654" s="69"/>
      <c r="Q654" s="69"/>
      <c r="R654" s="69"/>
      <c r="S654" s="69"/>
      <c r="T654" s="69"/>
      <c r="U654" s="69"/>
      <c r="V654" s="69"/>
      <c r="W654" s="69"/>
      <c r="X654" s="69"/>
      <c r="Y654" s="69"/>
    </row>
    <row r="655" spans="1:25" ht="13.5" hidden="1" customHeight="1">
      <c r="A655" s="215">
        <v>0</v>
      </c>
      <c r="D655" s="216"/>
      <c r="E655" s="69"/>
      <c r="L655" s="194"/>
      <c r="M655" s="218"/>
      <c r="N655" s="218"/>
      <c r="O655" s="218"/>
      <c r="P655" s="69"/>
      <c r="Q655" s="69"/>
      <c r="R655" s="69"/>
      <c r="S655" s="69"/>
      <c r="T655" s="69"/>
      <c r="U655" s="69"/>
      <c r="V655" s="69"/>
      <c r="W655" s="69"/>
      <c r="X655" s="69"/>
      <c r="Y655" s="69"/>
    </row>
    <row r="656" spans="1:25" ht="13.5" hidden="1" customHeight="1">
      <c r="A656" s="215">
        <v>0</v>
      </c>
      <c r="D656" s="216"/>
      <c r="E656" s="69"/>
      <c r="L656" s="194"/>
      <c r="M656" s="218"/>
      <c r="N656" s="218"/>
      <c r="O656" s="218"/>
      <c r="P656" s="69"/>
      <c r="Q656" s="69"/>
      <c r="R656" s="69"/>
      <c r="S656" s="69"/>
      <c r="T656" s="69"/>
      <c r="U656" s="69"/>
      <c r="V656" s="69"/>
      <c r="W656" s="69"/>
      <c r="X656" s="69"/>
      <c r="Y656" s="69"/>
    </row>
    <row r="657" spans="1:25" ht="13.5" hidden="1" customHeight="1">
      <c r="D657" s="216"/>
      <c r="M657" s="218"/>
      <c r="N657" s="218"/>
      <c r="O657" s="218"/>
      <c r="P657" s="69"/>
      <c r="Q657" s="69"/>
      <c r="R657" s="69"/>
      <c r="S657" s="69"/>
      <c r="T657" s="69"/>
      <c r="U657" s="69"/>
      <c r="V657" s="69"/>
      <c r="W657" s="69"/>
      <c r="X657" s="69"/>
      <c r="Y657" s="69"/>
    </row>
    <row r="658" spans="1:25" ht="13.5" hidden="1" customHeight="1">
      <c r="D658" s="216"/>
      <c r="M658" s="218"/>
      <c r="N658" s="218"/>
      <c r="O658" s="218"/>
      <c r="P658" s="69"/>
      <c r="Q658" s="69"/>
      <c r="R658" s="69"/>
      <c r="S658" s="69"/>
      <c r="T658" s="69"/>
      <c r="U658" s="69"/>
      <c r="V658" s="69"/>
      <c r="W658" s="69"/>
      <c r="X658" s="69"/>
      <c r="Y658" s="69"/>
    </row>
    <row r="659" spans="1:25" ht="13.5" hidden="1" customHeight="1">
      <c r="D659" s="216"/>
      <c r="M659" s="218"/>
      <c r="N659" s="218"/>
      <c r="O659" s="218"/>
      <c r="P659" s="69"/>
      <c r="Q659" s="69"/>
      <c r="R659" s="69"/>
      <c r="S659" s="69"/>
      <c r="T659" s="69"/>
      <c r="U659" s="69"/>
      <c r="V659" s="69"/>
      <c r="W659" s="69"/>
      <c r="X659" s="69"/>
      <c r="Y659" s="69"/>
    </row>
    <row r="660" spans="1:25" ht="13.5" hidden="1" customHeight="1">
      <c r="D660" s="216"/>
      <c r="M660" s="218"/>
      <c r="N660" s="218"/>
      <c r="O660" s="218"/>
      <c r="P660" s="69"/>
      <c r="Q660" s="69"/>
      <c r="R660" s="69"/>
      <c r="S660" s="69"/>
      <c r="T660" s="69"/>
      <c r="U660" s="69"/>
      <c r="V660" s="69"/>
      <c r="W660" s="69"/>
      <c r="X660" s="69"/>
      <c r="Y660" s="69"/>
    </row>
    <row r="661" spans="1:25" ht="13.5" hidden="1" customHeight="1">
      <c r="D661" s="216"/>
      <c r="M661" s="218"/>
      <c r="N661" s="218"/>
      <c r="O661" s="218"/>
      <c r="P661" s="69"/>
      <c r="Q661" s="69"/>
      <c r="R661" s="69"/>
      <c r="S661" s="69"/>
      <c r="T661" s="69"/>
      <c r="U661" s="69"/>
      <c r="V661" s="69"/>
      <c r="W661" s="69"/>
      <c r="X661" s="69"/>
      <c r="Y661" s="69"/>
    </row>
    <row r="662" spans="1:25" ht="13.5" hidden="1" customHeight="1">
      <c r="A662" s="215">
        <v>0</v>
      </c>
      <c r="D662" s="216"/>
      <c r="E662" s="69"/>
      <c r="L662" s="194"/>
      <c r="M662" s="218"/>
      <c r="N662" s="218"/>
      <c r="O662" s="218"/>
      <c r="P662" s="69"/>
      <c r="Q662" s="69"/>
      <c r="R662" s="69"/>
      <c r="S662" s="69"/>
      <c r="T662" s="69"/>
      <c r="U662" s="69"/>
      <c r="V662" s="69"/>
      <c r="W662" s="69"/>
      <c r="X662" s="69"/>
      <c r="Y662" s="69"/>
    </row>
    <row r="663" spans="1:25" ht="13.5" hidden="1" customHeight="1">
      <c r="A663" s="215">
        <v>0</v>
      </c>
      <c r="D663" s="216"/>
      <c r="E663" s="69"/>
      <c r="L663" s="194"/>
      <c r="M663" s="218"/>
      <c r="N663" s="218"/>
      <c r="O663" s="218"/>
      <c r="P663" s="69"/>
      <c r="Q663" s="69"/>
      <c r="R663" s="69"/>
      <c r="S663" s="69"/>
      <c r="T663" s="69"/>
      <c r="U663" s="69"/>
      <c r="V663" s="69"/>
      <c r="W663" s="69"/>
      <c r="X663" s="69"/>
      <c r="Y663" s="69"/>
    </row>
    <row r="664" spans="1:25" ht="13.5" hidden="1" customHeight="1">
      <c r="A664" s="215">
        <v>0</v>
      </c>
      <c r="D664" s="216"/>
      <c r="E664" s="69"/>
      <c r="L664" s="194"/>
      <c r="M664" s="218"/>
      <c r="N664" s="218"/>
      <c r="O664" s="218"/>
      <c r="P664" s="69"/>
      <c r="Q664" s="69"/>
      <c r="R664" s="69"/>
      <c r="S664" s="69"/>
      <c r="T664" s="69"/>
      <c r="U664" s="69"/>
      <c r="V664" s="69"/>
      <c r="W664" s="69"/>
      <c r="X664" s="69"/>
      <c r="Y664" s="69"/>
    </row>
    <row r="665" spans="1:25" ht="13.5" hidden="1" customHeight="1">
      <c r="A665" s="215">
        <v>0</v>
      </c>
      <c r="D665" s="216"/>
      <c r="E665" s="69"/>
      <c r="L665" s="194"/>
      <c r="M665" s="218"/>
      <c r="N665" s="218"/>
      <c r="O665" s="218"/>
      <c r="P665" s="69"/>
      <c r="Q665" s="69"/>
      <c r="R665" s="69"/>
      <c r="S665" s="69"/>
      <c r="T665" s="69"/>
      <c r="U665" s="69"/>
      <c r="V665" s="69"/>
      <c r="W665" s="69"/>
      <c r="X665" s="69"/>
      <c r="Y665" s="69"/>
    </row>
    <row r="666" spans="1:25" ht="13.5" hidden="1" customHeight="1">
      <c r="A666" s="215">
        <v>0</v>
      </c>
      <c r="D666" s="216"/>
      <c r="E666" s="69"/>
      <c r="L666" s="194"/>
      <c r="M666" s="218"/>
      <c r="N666" s="218"/>
      <c r="O666" s="218"/>
      <c r="P666" s="69"/>
      <c r="Q666" s="69"/>
      <c r="R666" s="69"/>
      <c r="S666" s="69"/>
      <c r="T666" s="69"/>
      <c r="U666" s="69"/>
      <c r="V666" s="69"/>
      <c r="W666" s="69"/>
      <c r="X666" s="69"/>
      <c r="Y666" s="69"/>
    </row>
    <row r="667" spans="1:25" ht="13.5" hidden="1" customHeight="1">
      <c r="A667" s="215">
        <v>0</v>
      </c>
      <c r="D667" s="216"/>
      <c r="E667" s="69"/>
      <c r="L667" s="194"/>
      <c r="M667" s="218"/>
      <c r="N667" s="218"/>
      <c r="O667" s="218"/>
      <c r="P667" s="69"/>
      <c r="Q667" s="69"/>
      <c r="R667" s="69"/>
      <c r="S667" s="69"/>
      <c r="T667" s="69"/>
      <c r="U667" s="69"/>
      <c r="V667" s="69"/>
      <c r="W667" s="69"/>
      <c r="X667" s="69"/>
      <c r="Y667" s="69"/>
    </row>
    <row r="668" spans="1:25" ht="13.5" hidden="1" customHeight="1">
      <c r="A668" s="215">
        <v>0</v>
      </c>
      <c r="D668" s="216"/>
      <c r="E668" s="69"/>
      <c r="L668" s="194"/>
      <c r="M668" s="218"/>
      <c r="N668" s="218"/>
      <c r="O668" s="218"/>
      <c r="P668" s="69"/>
      <c r="Q668" s="69"/>
      <c r="R668" s="69"/>
      <c r="S668" s="69"/>
      <c r="T668" s="69"/>
      <c r="U668" s="69"/>
      <c r="V668" s="69"/>
      <c r="W668" s="69"/>
      <c r="X668" s="69"/>
      <c r="Y668" s="69"/>
    </row>
    <row r="669" spans="1:25" ht="13.5" hidden="1" customHeight="1">
      <c r="A669" s="215">
        <v>0</v>
      </c>
      <c r="D669" s="216"/>
      <c r="E669" s="69"/>
      <c r="L669" s="194"/>
      <c r="M669" s="218"/>
      <c r="N669" s="218"/>
      <c r="O669" s="218"/>
      <c r="P669" s="69"/>
      <c r="Q669" s="69"/>
      <c r="R669" s="69"/>
      <c r="S669" s="69"/>
      <c r="T669" s="69"/>
      <c r="U669" s="69"/>
      <c r="V669" s="69"/>
      <c r="W669" s="69"/>
      <c r="X669" s="69"/>
      <c r="Y669" s="69"/>
    </row>
    <row r="670" spans="1:25" ht="13.5" hidden="1" customHeight="1">
      <c r="D670" s="216"/>
      <c r="M670" s="218"/>
      <c r="N670" s="218"/>
      <c r="O670" s="218"/>
      <c r="P670" s="69"/>
      <c r="Q670" s="69"/>
      <c r="R670" s="69"/>
      <c r="S670" s="69"/>
      <c r="T670" s="69"/>
      <c r="U670" s="69"/>
      <c r="V670" s="69"/>
      <c r="W670" s="69"/>
      <c r="X670" s="69"/>
      <c r="Y670" s="69"/>
    </row>
    <row r="671" spans="1:25" ht="13.5" hidden="1" customHeight="1">
      <c r="A671" s="215">
        <v>0</v>
      </c>
      <c r="D671" s="216"/>
      <c r="E671" s="69"/>
      <c r="L671" s="194"/>
      <c r="M671" s="218"/>
      <c r="N671" s="218"/>
      <c r="O671" s="218"/>
      <c r="P671" s="69"/>
      <c r="Q671" s="69"/>
      <c r="R671" s="69"/>
      <c r="S671" s="69"/>
      <c r="T671" s="69"/>
      <c r="U671" s="69"/>
      <c r="V671" s="69"/>
      <c r="W671" s="69"/>
      <c r="X671" s="69"/>
      <c r="Y671" s="69"/>
    </row>
    <row r="672" spans="1:25" ht="13.5" hidden="1" customHeight="1">
      <c r="A672" s="215">
        <v>0</v>
      </c>
      <c r="D672" s="216"/>
      <c r="E672" s="69"/>
      <c r="L672" s="194"/>
      <c r="M672" s="218"/>
      <c r="N672" s="218"/>
      <c r="O672" s="218"/>
      <c r="P672" s="69"/>
      <c r="Q672" s="69"/>
      <c r="R672" s="69"/>
      <c r="S672" s="69"/>
      <c r="T672" s="69"/>
      <c r="U672" s="69"/>
      <c r="V672" s="69"/>
      <c r="W672" s="69"/>
      <c r="X672" s="69"/>
      <c r="Y672" s="69"/>
    </row>
    <row r="673" spans="1:25" ht="13.5" hidden="1" customHeight="1">
      <c r="A673" s="215">
        <v>0</v>
      </c>
      <c r="D673" s="216"/>
      <c r="E673" s="69"/>
      <c r="L673" s="194"/>
      <c r="M673" s="218"/>
      <c r="N673" s="218"/>
      <c r="O673" s="218"/>
      <c r="P673" s="69"/>
      <c r="Q673" s="69"/>
      <c r="R673" s="69"/>
      <c r="S673" s="69"/>
      <c r="T673" s="69"/>
      <c r="U673" s="69"/>
      <c r="V673" s="69"/>
      <c r="W673" s="69"/>
      <c r="X673" s="69"/>
      <c r="Y673" s="69"/>
    </row>
    <row r="674" spans="1:25" ht="13.5" hidden="1" customHeight="1">
      <c r="A674" s="215">
        <v>0</v>
      </c>
      <c r="D674" s="216"/>
      <c r="E674" s="69"/>
      <c r="L674" s="194"/>
      <c r="M674" s="218"/>
      <c r="N674" s="218"/>
      <c r="O674" s="218"/>
      <c r="P674" s="69"/>
      <c r="Q674" s="69"/>
      <c r="R674" s="69"/>
      <c r="S674" s="69"/>
      <c r="T674" s="69"/>
      <c r="U674" s="69"/>
      <c r="V674" s="69"/>
      <c r="W674" s="69"/>
      <c r="X674" s="69"/>
      <c r="Y674" s="69"/>
    </row>
    <row r="675" spans="1:25" ht="13.5" hidden="1" customHeight="1">
      <c r="A675" s="215">
        <v>0</v>
      </c>
      <c r="D675" s="216"/>
      <c r="E675" s="69"/>
      <c r="L675" s="194"/>
      <c r="M675" s="218"/>
      <c r="N675" s="218"/>
      <c r="O675" s="218"/>
      <c r="P675" s="69"/>
      <c r="Q675" s="69"/>
      <c r="R675" s="69"/>
      <c r="S675" s="69"/>
      <c r="T675" s="69"/>
      <c r="U675" s="69"/>
      <c r="V675" s="69"/>
      <c r="W675" s="69"/>
      <c r="X675" s="69"/>
      <c r="Y675" s="69"/>
    </row>
    <row r="676" spans="1:25" ht="13.5" hidden="1" customHeight="1">
      <c r="A676" s="215">
        <v>0</v>
      </c>
      <c r="D676" s="216"/>
      <c r="E676" s="69"/>
      <c r="L676" s="194"/>
      <c r="M676" s="218"/>
      <c r="N676" s="218"/>
      <c r="O676" s="218"/>
      <c r="P676" s="69"/>
      <c r="Q676" s="69"/>
      <c r="R676" s="69"/>
      <c r="S676" s="69"/>
      <c r="T676" s="69"/>
      <c r="U676" s="69"/>
      <c r="V676" s="69"/>
      <c r="W676" s="69"/>
      <c r="X676" s="69"/>
      <c r="Y676" s="69"/>
    </row>
    <row r="677" spans="1:25" ht="13.5" hidden="1" customHeight="1">
      <c r="A677" s="215">
        <v>0</v>
      </c>
      <c r="D677" s="216"/>
      <c r="E677" s="69"/>
      <c r="L677" s="194"/>
      <c r="M677" s="218"/>
      <c r="N677" s="218"/>
      <c r="O677" s="218"/>
      <c r="P677" s="69"/>
      <c r="Q677" s="69"/>
      <c r="R677" s="69"/>
      <c r="S677" s="69"/>
      <c r="T677" s="69"/>
      <c r="U677" s="69"/>
      <c r="V677" s="69"/>
      <c r="W677" s="69"/>
      <c r="X677" s="69"/>
      <c r="Y677" s="69"/>
    </row>
    <row r="678" spans="1:25" ht="13.5" hidden="1" customHeight="1">
      <c r="D678" s="216"/>
      <c r="M678" s="218"/>
      <c r="N678" s="218"/>
      <c r="O678" s="218"/>
      <c r="P678" s="69"/>
      <c r="Q678" s="69"/>
      <c r="R678" s="69"/>
      <c r="S678" s="69"/>
      <c r="T678" s="69"/>
      <c r="U678" s="69"/>
      <c r="V678" s="69"/>
      <c r="W678" s="69"/>
      <c r="X678" s="69"/>
      <c r="Y678" s="69"/>
    </row>
    <row r="679" spans="1:25" ht="13.5" hidden="1" customHeight="1">
      <c r="D679" s="216"/>
      <c r="M679" s="218"/>
      <c r="N679" s="218"/>
      <c r="O679" s="218"/>
      <c r="P679" s="69"/>
      <c r="Q679" s="69"/>
      <c r="R679" s="69"/>
      <c r="S679" s="69"/>
      <c r="T679" s="69"/>
      <c r="U679" s="69"/>
      <c r="V679" s="69"/>
      <c r="W679" s="69"/>
      <c r="X679" s="69"/>
      <c r="Y679" s="69"/>
    </row>
    <row r="680" spans="1:25" ht="13.5" hidden="1" customHeight="1">
      <c r="D680" s="216"/>
      <c r="M680" s="218"/>
      <c r="N680" s="218"/>
      <c r="O680" s="218"/>
      <c r="P680" s="69"/>
      <c r="Q680" s="69"/>
      <c r="R680" s="69"/>
      <c r="S680" s="69"/>
      <c r="T680" s="69"/>
      <c r="U680" s="69"/>
      <c r="V680" s="69"/>
      <c r="W680" s="69"/>
      <c r="X680" s="69"/>
      <c r="Y680" s="69"/>
    </row>
    <row r="681" spans="1:25" ht="13.5" hidden="1" customHeight="1">
      <c r="D681" s="216"/>
      <c r="M681" s="218"/>
      <c r="N681" s="218"/>
      <c r="O681" s="218"/>
      <c r="P681" s="69"/>
      <c r="Q681" s="69"/>
      <c r="R681" s="69"/>
      <c r="S681" s="69"/>
      <c r="T681" s="69"/>
      <c r="U681" s="69"/>
      <c r="V681" s="69"/>
      <c r="W681" s="69"/>
      <c r="X681" s="69"/>
      <c r="Y681" s="69"/>
    </row>
    <row r="682" spans="1:25" ht="13.5" hidden="1" customHeight="1">
      <c r="D682" s="216"/>
      <c r="M682" s="218"/>
      <c r="N682" s="218"/>
      <c r="O682" s="218"/>
      <c r="P682" s="69"/>
      <c r="Q682" s="69"/>
      <c r="R682" s="69"/>
      <c r="S682" s="69"/>
      <c r="T682" s="69"/>
      <c r="U682" s="69"/>
      <c r="V682" s="69"/>
      <c r="W682" s="69"/>
      <c r="X682" s="69"/>
      <c r="Y682" s="69"/>
    </row>
    <row r="683" spans="1:25" ht="13.5" hidden="1" customHeight="1">
      <c r="D683" s="216"/>
      <c r="M683" s="218"/>
      <c r="N683" s="218"/>
      <c r="O683" s="218"/>
      <c r="P683" s="69"/>
      <c r="Q683" s="69"/>
      <c r="R683" s="69"/>
      <c r="S683" s="69"/>
      <c r="T683" s="69"/>
      <c r="U683" s="69"/>
      <c r="V683" s="69"/>
      <c r="W683" s="69"/>
      <c r="X683" s="69"/>
      <c r="Y683" s="69"/>
    </row>
    <row r="684" spans="1:25" ht="13.5" hidden="1" customHeight="1">
      <c r="D684" s="216"/>
      <c r="M684" s="218"/>
      <c r="N684" s="218"/>
      <c r="O684" s="218"/>
      <c r="P684" s="69"/>
      <c r="Q684" s="69"/>
      <c r="R684" s="69"/>
      <c r="S684" s="69"/>
      <c r="T684" s="69"/>
      <c r="U684" s="69"/>
      <c r="V684" s="69"/>
      <c r="W684" s="69"/>
      <c r="X684" s="69"/>
      <c r="Y684" s="69"/>
    </row>
    <row r="685" spans="1:25" ht="13.5" hidden="1" customHeight="1">
      <c r="D685" s="216"/>
      <c r="M685" s="218"/>
      <c r="N685" s="218"/>
      <c r="O685" s="218"/>
      <c r="P685" s="69"/>
      <c r="Q685" s="69"/>
      <c r="R685" s="69"/>
      <c r="S685" s="69"/>
      <c r="T685" s="69"/>
      <c r="U685" s="69"/>
      <c r="V685" s="69"/>
      <c r="W685" s="69"/>
      <c r="X685" s="69"/>
      <c r="Y685" s="69"/>
    </row>
    <row r="686" spans="1:25" ht="13.5" hidden="1" customHeight="1">
      <c r="D686" s="216"/>
      <c r="M686" s="218"/>
      <c r="N686" s="218"/>
      <c r="O686" s="218"/>
      <c r="P686" s="69"/>
      <c r="Q686" s="69"/>
      <c r="R686" s="69"/>
      <c r="S686" s="69"/>
      <c r="T686" s="69"/>
      <c r="U686" s="69"/>
      <c r="V686" s="69"/>
      <c r="W686" s="69"/>
      <c r="X686" s="69"/>
      <c r="Y686" s="69"/>
    </row>
    <row r="687" spans="1:25" ht="13.5" hidden="1" customHeight="1">
      <c r="A687" s="215">
        <v>0</v>
      </c>
      <c r="D687" s="216"/>
      <c r="E687" s="69"/>
      <c r="L687" s="194"/>
      <c r="M687" s="218"/>
      <c r="N687" s="218"/>
      <c r="O687" s="218"/>
      <c r="P687" s="69"/>
      <c r="Q687" s="69"/>
      <c r="R687" s="69"/>
      <c r="S687" s="69"/>
      <c r="T687" s="69"/>
      <c r="U687" s="69"/>
      <c r="V687" s="69"/>
      <c r="W687" s="69"/>
      <c r="X687" s="69"/>
      <c r="Y687" s="69"/>
    </row>
    <row r="688" spans="1:25" ht="13.5" hidden="1" customHeight="1">
      <c r="A688" s="215">
        <v>0</v>
      </c>
      <c r="D688" s="216"/>
      <c r="E688" s="69"/>
      <c r="L688" s="194"/>
      <c r="M688" s="218"/>
      <c r="N688" s="218"/>
      <c r="O688" s="218"/>
      <c r="P688" s="69"/>
      <c r="Q688" s="69"/>
      <c r="R688" s="69"/>
      <c r="S688" s="69"/>
      <c r="T688" s="69"/>
      <c r="U688" s="69"/>
      <c r="V688" s="69"/>
      <c r="W688" s="69"/>
      <c r="X688" s="69"/>
      <c r="Y688" s="69"/>
    </row>
    <row r="689" spans="1:25" ht="13.5" hidden="1" customHeight="1">
      <c r="A689" s="215">
        <v>0</v>
      </c>
      <c r="D689" s="216"/>
      <c r="E689" s="69"/>
      <c r="L689" s="194"/>
      <c r="M689" s="218"/>
      <c r="N689" s="218"/>
      <c r="O689" s="218"/>
      <c r="P689" s="69"/>
      <c r="Q689" s="69"/>
      <c r="R689" s="69"/>
      <c r="S689" s="69"/>
      <c r="T689" s="69"/>
      <c r="U689" s="69"/>
      <c r="V689" s="69"/>
      <c r="W689" s="69"/>
      <c r="X689" s="69"/>
      <c r="Y689" s="69"/>
    </row>
    <row r="690" spans="1:25" ht="13.5" hidden="1" customHeight="1">
      <c r="A690" s="215">
        <v>0</v>
      </c>
      <c r="D690" s="216"/>
      <c r="E690" s="69"/>
      <c r="L690" s="194"/>
      <c r="M690" s="218"/>
      <c r="N690" s="218"/>
      <c r="O690" s="218"/>
      <c r="P690" s="69"/>
      <c r="Q690" s="69"/>
      <c r="R690" s="69"/>
      <c r="S690" s="69"/>
      <c r="T690" s="69"/>
      <c r="U690" s="69"/>
      <c r="V690" s="69"/>
      <c r="W690" s="69"/>
      <c r="X690" s="69"/>
      <c r="Y690" s="69"/>
    </row>
    <row r="691" spans="1:25" ht="13.5" hidden="1" customHeight="1">
      <c r="A691" s="215">
        <v>0</v>
      </c>
      <c r="D691" s="216"/>
      <c r="E691" s="69"/>
      <c r="L691" s="194"/>
      <c r="M691" s="218"/>
      <c r="N691" s="218"/>
      <c r="O691" s="218"/>
      <c r="P691" s="69"/>
      <c r="Q691" s="69"/>
      <c r="R691" s="69"/>
      <c r="S691" s="69"/>
      <c r="T691" s="69"/>
      <c r="U691" s="69"/>
      <c r="V691" s="69"/>
      <c r="W691" s="69"/>
      <c r="X691" s="69"/>
      <c r="Y691" s="69"/>
    </row>
    <row r="692" spans="1:25" ht="13.5" hidden="1" customHeight="1">
      <c r="A692" s="215">
        <v>0</v>
      </c>
      <c r="D692" s="216"/>
      <c r="E692" s="69"/>
      <c r="L692" s="194"/>
      <c r="M692" s="218"/>
      <c r="N692" s="218"/>
      <c r="O692" s="218"/>
      <c r="P692" s="69"/>
      <c r="Q692" s="69"/>
      <c r="R692" s="69"/>
      <c r="S692" s="69"/>
      <c r="T692" s="69"/>
      <c r="U692" s="69"/>
      <c r="V692" s="69"/>
      <c r="W692" s="69"/>
      <c r="X692" s="69"/>
      <c r="Y692" s="69"/>
    </row>
    <row r="693" spans="1:25" ht="13.5" hidden="1" customHeight="1">
      <c r="A693" s="215">
        <v>0</v>
      </c>
      <c r="D693" s="216"/>
      <c r="E693" s="69"/>
      <c r="L693" s="194"/>
      <c r="M693" s="218"/>
      <c r="N693" s="218"/>
      <c r="O693" s="218"/>
      <c r="P693" s="69"/>
      <c r="Q693" s="69"/>
      <c r="R693" s="69"/>
      <c r="S693" s="69"/>
      <c r="T693" s="69"/>
      <c r="U693" s="69"/>
      <c r="V693" s="69"/>
      <c r="W693" s="69"/>
      <c r="X693" s="69"/>
      <c r="Y693" s="69"/>
    </row>
    <row r="694" spans="1:25" ht="13.5" hidden="1" customHeight="1">
      <c r="A694" s="215">
        <v>0</v>
      </c>
      <c r="D694" s="216"/>
      <c r="E694" s="69"/>
      <c r="L694" s="194"/>
      <c r="M694" s="218"/>
      <c r="N694" s="218"/>
      <c r="O694" s="218"/>
      <c r="P694" s="69"/>
      <c r="Q694" s="69"/>
      <c r="R694" s="69"/>
      <c r="S694" s="69"/>
      <c r="T694" s="69"/>
      <c r="U694" s="69"/>
      <c r="V694" s="69"/>
      <c r="W694" s="69"/>
      <c r="X694" s="69"/>
      <c r="Y694" s="69"/>
    </row>
    <row r="695" spans="1:25" ht="13.5" hidden="1" customHeight="1">
      <c r="D695" s="216"/>
      <c r="M695" s="218"/>
      <c r="N695" s="218"/>
      <c r="O695" s="218"/>
      <c r="P695" s="69"/>
      <c r="Q695" s="69"/>
      <c r="R695" s="69"/>
      <c r="S695" s="69"/>
      <c r="T695" s="69"/>
      <c r="U695" s="69"/>
      <c r="V695" s="69"/>
      <c r="W695" s="69"/>
      <c r="X695" s="69"/>
      <c r="Y695" s="69"/>
    </row>
    <row r="696" spans="1:25" ht="13.5" hidden="1" customHeight="1">
      <c r="D696" s="216"/>
      <c r="M696" s="218"/>
      <c r="N696" s="218"/>
      <c r="O696" s="218"/>
      <c r="P696" s="69"/>
      <c r="Q696" s="69"/>
      <c r="R696" s="69"/>
      <c r="S696" s="69"/>
      <c r="T696" s="69"/>
      <c r="U696" s="69"/>
      <c r="V696" s="69"/>
      <c r="W696" s="69"/>
      <c r="X696" s="69"/>
      <c r="Y696" s="69"/>
    </row>
    <row r="697" spans="1:25" ht="13.5" hidden="1" customHeight="1">
      <c r="D697" s="216"/>
      <c r="M697" s="218"/>
      <c r="N697" s="218"/>
      <c r="O697" s="218"/>
      <c r="P697" s="69"/>
      <c r="Q697" s="69"/>
      <c r="R697" s="69"/>
      <c r="S697" s="69"/>
      <c r="T697" s="69"/>
      <c r="U697" s="69"/>
      <c r="V697" s="69"/>
      <c r="W697" s="69"/>
      <c r="X697" s="69"/>
      <c r="Y697" s="69"/>
    </row>
    <row r="698" spans="1:25" ht="13.5" hidden="1" customHeight="1">
      <c r="D698" s="216"/>
      <c r="M698" s="218"/>
      <c r="N698" s="218"/>
      <c r="O698" s="218"/>
      <c r="P698" s="69"/>
      <c r="Q698" s="69"/>
      <c r="R698" s="69"/>
      <c r="S698" s="69"/>
      <c r="T698" s="69"/>
      <c r="U698" s="69"/>
      <c r="V698" s="69"/>
      <c r="W698" s="69"/>
      <c r="X698" s="69"/>
      <c r="Y698" s="69"/>
    </row>
    <row r="699" spans="1:25" ht="13.5" hidden="1" customHeight="1">
      <c r="A699" s="215">
        <v>0</v>
      </c>
      <c r="D699" s="216"/>
      <c r="E699" s="69"/>
      <c r="L699" s="194"/>
      <c r="M699" s="218"/>
      <c r="N699" s="218"/>
      <c r="O699" s="218"/>
      <c r="P699" s="69"/>
      <c r="Q699" s="69"/>
      <c r="R699" s="69"/>
      <c r="S699" s="69"/>
      <c r="T699" s="69"/>
      <c r="U699" s="69"/>
      <c r="V699" s="69"/>
      <c r="W699" s="69"/>
      <c r="X699" s="69"/>
      <c r="Y699" s="69"/>
    </row>
    <row r="700" spans="1:25" ht="13.5" hidden="1" customHeight="1">
      <c r="A700" s="215">
        <v>0</v>
      </c>
      <c r="D700" s="216"/>
      <c r="E700" s="69"/>
      <c r="L700" s="194"/>
      <c r="M700" s="218"/>
      <c r="N700" s="218"/>
      <c r="O700" s="218"/>
      <c r="P700" s="69"/>
      <c r="Q700" s="69"/>
      <c r="R700" s="69"/>
      <c r="S700" s="69"/>
      <c r="T700" s="69"/>
      <c r="U700" s="69"/>
      <c r="V700" s="69"/>
      <c r="W700" s="69"/>
      <c r="X700" s="69"/>
      <c r="Y700" s="69"/>
    </row>
    <row r="701" spans="1:25" ht="13.5" hidden="1" customHeight="1">
      <c r="A701" s="215">
        <v>0</v>
      </c>
      <c r="D701" s="216"/>
      <c r="E701" s="69"/>
      <c r="L701" s="194"/>
      <c r="M701" s="218"/>
      <c r="N701" s="218"/>
      <c r="O701" s="218"/>
      <c r="P701" s="69"/>
      <c r="Q701" s="69"/>
      <c r="R701" s="69"/>
      <c r="S701" s="69"/>
      <c r="T701" s="69"/>
      <c r="U701" s="69"/>
      <c r="V701" s="69"/>
      <c r="W701" s="69"/>
      <c r="X701" s="69"/>
      <c r="Y701" s="69"/>
    </row>
    <row r="702" spans="1:25" ht="13.5" hidden="1" customHeight="1">
      <c r="A702" s="215">
        <v>0</v>
      </c>
      <c r="D702" s="216"/>
      <c r="E702" s="69"/>
      <c r="L702" s="194"/>
      <c r="M702" s="218"/>
      <c r="N702" s="218"/>
      <c r="O702" s="218"/>
      <c r="P702" s="69"/>
      <c r="Q702" s="69"/>
      <c r="R702" s="69"/>
      <c r="S702" s="69"/>
      <c r="T702" s="69"/>
      <c r="U702" s="69"/>
      <c r="V702" s="69"/>
      <c r="W702" s="69"/>
      <c r="X702" s="69"/>
      <c r="Y702" s="69"/>
    </row>
    <row r="703" spans="1:25" ht="13.5" hidden="1" customHeight="1">
      <c r="A703" s="215">
        <v>0</v>
      </c>
      <c r="D703" s="216"/>
      <c r="E703" s="69"/>
      <c r="L703" s="194"/>
      <c r="M703" s="218"/>
      <c r="N703" s="218"/>
      <c r="O703" s="218"/>
      <c r="P703" s="69"/>
      <c r="Q703" s="69"/>
      <c r="R703" s="69"/>
      <c r="S703" s="69"/>
      <c r="T703" s="69"/>
      <c r="U703" s="69"/>
      <c r="V703" s="69"/>
      <c r="W703" s="69"/>
      <c r="X703" s="69"/>
      <c r="Y703" s="69"/>
    </row>
    <row r="704" spans="1:25" ht="13.5" hidden="1" customHeight="1">
      <c r="A704" s="215">
        <v>0</v>
      </c>
      <c r="D704" s="216"/>
      <c r="E704" s="69"/>
      <c r="L704" s="194"/>
      <c r="M704" s="218"/>
      <c r="N704" s="218"/>
      <c r="O704" s="218"/>
      <c r="P704" s="69"/>
      <c r="Q704" s="69"/>
      <c r="R704" s="69"/>
      <c r="S704" s="69"/>
      <c r="T704" s="69"/>
      <c r="U704" s="69"/>
      <c r="V704" s="69"/>
      <c r="W704" s="69"/>
      <c r="X704" s="69"/>
      <c r="Y704" s="69"/>
    </row>
    <row r="705" spans="1:25" ht="13.5" hidden="1" customHeight="1">
      <c r="A705" s="215">
        <v>0</v>
      </c>
      <c r="D705" s="216"/>
      <c r="E705" s="69"/>
      <c r="L705" s="194"/>
      <c r="M705" s="218"/>
      <c r="N705" s="218"/>
      <c r="O705" s="218"/>
      <c r="P705" s="69"/>
      <c r="Q705" s="69"/>
      <c r="R705" s="69"/>
      <c r="S705" s="69"/>
      <c r="T705" s="69"/>
      <c r="U705" s="69"/>
      <c r="V705" s="69"/>
      <c r="W705" s="69"/>
      <c r="X705" s="69"/>
      <c r="Y705" s="69"/>
    </row>
    <row r="706" spans="1:25" ht="13.5" hidden="1" customHeight="1">
      <c r="A706" s="215">
        <v>0</v>
      </c>
      <c r="D706" s="216"/>
      <c r="E706" s="69"/>
      <c r="L706" s="194"/>
      <c r="M706" s="218"/>
      <c r="N706" s="218"/>
      <c r="O706" s="218"/>
      <c r="P706" s="69"/>
      <c r="Q706" s="69"/>
      <c r="R706" s="69"/>
      <c r="S706" s="69"/>
      <c r="T706" s="69"/>
      <c r="U706" s="69"/>
      <c r="V706" s="69"/>
      <c r="W706" s="69"/>
      <c r="X706" s="69"/>
      <c r="Y706" s="69"/>
    </row>
    <row r="707" spans="1:25" ht="13.5" hidden="1" customHeight="1">
      <c r="D707" s="216"/>
      <c r="M707" s="218"/>
      <c r="N707" s="218"/>
      <c r="O707" s="218"/>
      <c r="P707" s="69"/>
      <c r="Q707" s="69"/>
      <c r="R707" s="69"/>
      <c r="S707" s="69"/>
      <c r="T707" s="69"/>
      <c r="U707" s="69"/>
      <c r="V707" s="69"/>
      <c r="W707" s="69"/>
      <c r="X707" s="69"/>
      <c r="Y707" s="69"/>
    </row>
    <row r="708" spans="1:25" ht="13.5" hidden="1" customHeight="1">
      <c r="D708" s="216"/>
      <c r="M708" s="218"/>
      <c r="N708" s="218"/>
      <c r="O708" s="218"/>
      <c r="P708" s="69"/>
      <c r="Q708" s="69"/>
      <c r="R708" s="69"/>
      <c r="S708" s="69"/>
      <c r="T708" s="69"/>
      <c r="U708" s="69"/>
      <c r="V708" s="69"/>
      <c r="W708" s="69"/>
      <c r="X708" s="69"/>
      <c r="Y708" s="69"/>
    </row>
    <row r="709" spans="1:25" ht="13.5" hidden="1" customHeight="1">
      <c r="A709" s="215">
        <v>0</v>
      </c>
      <c r="D709" s="216"/>
      <c r="E709" s="69"/>
      <c r="L709" s="194"/>
      <c r="M709" s="218"/>
      <c r="N709" s="218"/>
      <c r="O709" s="218"/>
      <c r="P709" s="69"/>
      <c r="Q709" s="69"/>
      <c r="R709" s="69"/>
      <c r="S709" s="69"/>
      <c r="T709" s="69"/>
      <c r="U709" s="69"/>
      <c r="V709" s="69"/>
      <c r="W709" s="69"/>
      <c r="X709" s="69"/>
      <c r="Y709" s="69"/>
    </row>
    <row r="710" spans="1:25" ht="13.5" hidden="1" customHeight="1">
      <c r="A710" s="215">
        <v>0</v>
      </c>
      <c r="D710" s="216"/>
      <c r="E710" s="69"/>
      <c r="L710" s="194"/>
      <c r="M710" s="218"/>
      <c r="N710" s="218"/>
      <c r="O710" s="218"/>
      <c r="P710" s="69"/>
      <c r="Q710" s="69"/>
      <c r="R710" s="69"/>
      <c r="S710" s="69"/>
      <c r="T710" s="69"/>
      <c r="U710" s="69"/>
      <c r="V710" s="69"/>
      <c r="W710" s="69"/>
      <c r="X710" s="69"/>
      <c r="Y710" s="69"/>
    </row>
    <row r="711" spans="1:25" ht="13.5" hidden="1" customHeight="1">
      <c r="D711" s="216"/>
      <c r="M711" s="218"/>
      <c r="N711" s="218"/>
      <c r="O711" s="218"/>
      <c r="P711" s="69"/>
      <c r="Q711" s="69"/>
      <c r="R711" s="69"/>
      <c r="S711" s="69"/>
      <c r="T711" s="69"/>
      <c r="U711" s="69"/>
      <c r="V711" s="69"/>
      <c r="W711" s="69"/>
      <c r="X711" s="69"/>
      <c r="Y711" s="69"/>
    </row>
    <row r="712" spans="1:25" ht="13.5" hidden="1" customHeight="1">
      <c r="D712" s="216"/>
      <c r="M712" s="218"/>
      <c r="N712" s="218"/>
      <c r="O712" s="218"/>
      <c r="P712" s="69"/>
      <c r="Q712" s="69"/>
      <c r="R712" s="69"/>
      <c r="S712" s="69"/>
      <c r="T712" s="69"/>
      <c r="U712" s="69"/>
      <c r="V712" s="69"/>
      <c r="W712" s="69"/>
      <c r="X712" s="69"/>
      <c r="Y712" s="69"/>
    </row>
    <row r="713" spans="1:25" ht="13.5" hidden="1" customHeight="1">
      <c r="A713" s="215">
        <v>0</v>
      </c>
      <c r="D713" s="216"/>
      <c r="E713" s="69"/>
      <c r="L713" s="194"/>
      <c r="M713" s="218"/>
      <c r="N713" s="218"/>
      <c r="O713" s="218"/>
      <c r="P713" s="69"/>
      <c r="Q713" s="69"/>
      <c r="R713" s="69"/>
      <c r="S713" s="69"/>
      <c r="T713" s="69"/>
      <c r="U713" s="69"/>
      <c r="V713" s="69"/>
      <c r="W713" s="69"/>
      <c r="X713" s="69"/>
      <c r="Y713" s="69"/>
    </row>
    <row r="714" spans="1:25" ht="13.5" hidden="1" customHeight="1">
      <c r="A714" s="215">
        <v>0</v>
      </c>
      <c r="D714" s="216"/>
      <c r="E714" s="69"/>
      <c r="L714" s="194"/>
      <c r="M714" s="218"/>
      <c r="N714" s="218"/>
      <c r="O714" s="218"/>
      <c r="P714" s="69"/>
      <c r="Q714" s="69"/>
      <c r="R714" s="69"/>
      <c r="S714" s="69"/>
      <c r="T714" s="69"/>
      <c r="U714" s="69"/>
      <c r="V714" s="69"/>
      <c r="W714" s="69"/>
      <c r="X714" s="69"/>
      <c r="Y714" s="69"/>
    </row>
    <row r="715" spans="1:25" ht="13.5" hidden="1" customHeight="1">
      <c r="A715" s="215">
        <v>0</v>
      </c>
      <c r="D715" s="216"/>
      <c r="E715" s="69"/>
      <c r="L715" s="194"/>
      <c r="M715" s="218"/>
      <c r="N715" s="218"/>
      <c r="O715" s="218"/>
      <c r="P715" s="69"/>
      <c r="Q715" s="69"/>
      <c r="R715" s="69"/>
      <c r="S715" s="69"/>
      <c r="T715" s="69"/>
      <c r="U715" s="69"/>
      <c r="V715" s="69"/>
      <c r="W715" s="69"/>
      <c r="X715" s="69"/>
      <c r="Y715" s="69"/>
    </row>
    <row r="716" spans="1:25" ht="13.5" hidden="1" customHeight="1">
      <c r="A716" s="215">
        <v>0</v>
      </c>
      <c r="D716" s="216"/>
      <c r="E716" s="69"/>
      <c r="L716" s="194"/>
      <c r="M716" s="218"/>
      <c r="N716" s="218"/>
      <c r="O716" s="218"/>
      <c r="P716" s="69"/>
      <c r="Q716" s="69"/>
      <c r="R716" s="69"/>
      <c r="S716" s="69"/>
      <c r="T716" s="69"/>
      <c r="U716" s="69"/>
      <c r="V716" s="69"/>
      <c r="W716" s="69"/>
      <c r="X716" s="69"/>
      <c r="Y716" s="69"/>
    </row>
    <row r="717" spans="1:25" ht="13.5" hidden="1" customHeight="1">
      <c r="D717" s="216"/>
      <c r="M717" s="218"/>
      <c r="N717" s="218"/>
      <c r="O717" s="218"/>
      <c r="P717" s="69"/>
      <c r="Q717" s="69"/>
      <c r="R717" s="69"/>
      <c r="S717" s="69"/>
      <c r="T717" s="69"/>
      <c r="U717" s="69"/>
      <c r="V717" s="69"/>
      <c r="W717" s="69"/>
      <c r="X717" s="69"/>
      <c r="Y717" s="69"/>
    </row>
    <row r="718" spans="1:25" ht="13.5" hidden="1" customHeight="1">
      <c r="D718" s="216"/>
      <c r="M718" s="218"/>
      <c r="N718" s="218"/>
      <c r="O718" s="218"/>
      <c r="P718" s="69"/>
      <c r="Q718" s="69"/>
      <c r="R718" s="69"/>
      <c r="S718" s="69"/>
      <c r="T718" s="69"/>
      <c r="U718" s="69"/>
      <c r="V718" s="69"/>
      <c r="W718" s="69"/>
      <c r="X718" s="69"/>
      <c r="Y718" s="69"/>
    </row>
    <row r="719" spans="1:25" ht="13.5" hidden="1" customHeight="1">
      <c r="A719" s="215">
        <v>0</v>
      </c>
      <c r="D719" s="216"/>
      <c r="E719" s="69"/>
      <c r="L719" s="194"/>
      <c r="M719" s="218"/>
      <c r="N719" s="218"/>
      <c r="O719" s="218"/>
      <c r="P719" s="69"/>
      <c r="Q719" s="69"/>
      <c r="R719" s="69"/>
      <c r="S719" s="69"/>
      <c r="T719" s="69"/>
      <c r="U719" s="69"/>
      <c r="V719" s="69"/>
      <c r="W719" s="69"/>
      <c r="X719" s="69"/>
      <c r="Y719" s="69"/>
    </row>
    <row r="720" spans="1:25" ht="13.5" hidden="1" customHeight="1">
      <c r="A720" s="215">
        <v>0</v>
      </c>
      <c r="D720" s="216"/>
      <c r="E720" s="69"/>
      <c r="L720" s="194"/>
      <c r="M720" s="218"/>
      <c r="N720" s="218"/>
      <c r="O720" s="218"/>
      <c r="P720" s="69"/>
      <c r="Q720" s="69"/>
      <c r="R720" s="69"/>
      <c r="S720" s="69"/>
      <c r="T720" s="69"/>
      <c r="U720" s="69"/>
      <c r="V720" s="69"/>
      <c r="W720" s="69"/>
      <c r="X720" s="69"/>
      <c r="Y720" s="69"/>
    </row>
    <row r="721" spans="1:25" ht="13.5" hidden="1" customHeight="1">
      <c r="D721" s="216"/>
      <c r="M721" s="218"/>
      <c r="N721" s="218"/>
      <c r="O721" s="218"/>
      <c r="P721" s="69"/>
      <c r="Q721" s="69"/>
      <c r="R721" s="69"/>
      <c r="S721" s="69"/>
      <c r="T721" s="69"/>
      <c r="U721" s="69"/>
      <c r="V721" s="69"/>
      <c r="W721" s="69"/>
      <c r="X721" s="69"/>
      <c r="Y721" s="69"/>
    </row>
    <row r="722" spans="1:25" ht="13.5" hidden="1" customHeight="1">
      <c r="D722" s="216"/>
      <c r="M722" s="218"/>
      <c r="N722" s="218"/>
      <c r="O722" s="218"/>
      <c r="P722" s="69"/>
      <c r="Q722" s="69"/>
      <c r="R722" s="69"/>
      <c r="S722" s="69"/>
      <c r="T722" s="69"/>
      <c r="U722" s="69"/>
      <c r="V722" s="69"/>
      <c r="W722" s="69"/>
      <c r="X722" s="69"/>
      <c r="Y722" s="69"/>
    </row>
    <row r="723" spans="1:25" ht="13.5" hidden="1" customHeight="1">
      <c r="D723" s="216"/>
      <c r="M723" s="218"/>
      <c r="N723" s="218"/>
      <c r="O723" s="218"/>
      <c r="P723" s="69"/>
      <c r="Q723" s="69"/>
      <c r="R723" s="69"/>
      <c r="S723" s="69"/>
      <c r="T723" s="69"/>
      <c r="U723" s="69"/>
      <c r="V723" s="69"/>
      <c r="W723" s="69"/>
      <c r="X723" s="69"/>
      <c r="Y723" s="69"/>
    </row>
    <row r="724" spans="1:25" ht="13.5" hidden="1" customHeight="1">
      <c r="D724" s="216"/>
      <c r="M724" s="218"/>
      <c r="N724" s="218"/>
      <c r="O724" s="218"/>
      <c r="P724" s="69"/>
      <c r="Q724" s="69"/>
      <c r="R724" s="69"/>
      <c r="S724" s="69"/>
      <c r="T724" s="69"/>
      <c r="U724" s="69"/>
      <c r="V724" s="69"/>
      <c r="W724" s="69"/>
      <c r="X724" s="69"/>
      <c r="Y724" s="69"/>
    </row>
    <row r="725" spans="1:25" ht="13.5" hidden="1" customHeight="1">
      <c r="A725" s="215">
        <v>0</v>
      </c>
      <c r="D725" s="216"/>
      <c r="E725" s="69"/>
      <c r="L725" s="194"/>
      <c r="M725" s="218"/>
      <c r="N725" s="218"/>
      <c r="O725" s="218"/>
      <c r="P725" s="69"/>
      <c r="Q725" s="69"/>
      <c r="R725" s="69"/>
      <c r="S725" s="69"/>
      <c r="T725" s="69"/>
      <c r="U725" s="69"/>
      <c r="V725" s="69"/>
      <c r="W725" s="69"/>
      <c r="X725" s="69"/>
      <c r="Y725" s="69"/>
    </row>
    <row r="726" spans="1:25" ht="13.5" hidden="1" customHeight="1">
      <c r="A726" s="215">
        <v>0</v>
      </c>
      <c r="D726" s="216"/>
      <c r="E726" s="69"/>
      <c r="L726" s="194"/>
      <c r="M726" s="218"/>
      <c r="N726" s="218"/>
      <c r="O726" s="218"/>
      <c r="P726" s="69"/>
      <c r="Q726" s="69"/>
      <c r="R726" s="69"/>
      <c r="S726" s="69"/>
      <c r="T726" s="69"/>
      <c r="U726" s="69"/>
      <c r="V726" s="69"/>
      <c r="W726" s="69"/>
      <c r="X726" s="69"/>
      <c r="Y726" s="69"/>
    </row>
    <row r="727" spans="1:25" ht="13.5" hidden="1" customHeight="1">
      <c r="A727" s="215">
        <v>0</v>
      </c>
      <c r="D727" s="216"/>
      <c r="E727" s="69"/>
      <c r="L727" s="194"/>
      <c r="M727" s="218"/>
      <c r="N727" s="218"/>
      <c r="O727" s="218"/>
      <c r="P727" s="69"/>
      <c r="Q727" s="69"/>
      <c r="R727" s="69"/>
      <c r="S727" s="69"/>
      <c r="T727" s="69"/>
      <c r="U727" s="69"/>
      <c r="V727" s="69"/>
      <c r="W727" s="69"/>
      <c r="X727" s="69"/>
      <c r="Y727" s="69"/>
    </row>
    <row r="728" spans="1:25" ht="13.5" hidden="1" customHeight="1">
      <c r="A728" s="215">
        <v>0</v>
      </c>
      <c r="D728" s="216"/>
      <c r="E728" s="69"/>
      <c r="L728" s="194"/>
      <c r="M728" s="218"/>
      <c r="N728" s="218"/>
      <c r="O728" s="218"/>
      <c r="P728" s="69"/>
      <c r="Q728" s="69"/>
      <c r="R728" s="69"/>
      <c r="S728" s="69"/>
      <c r="T728" s="69"/>
      <c r="U728" s="69"/>
      <c r="V728" s="69"/>
      <c r="W728" s="69"/>
      <c r="X728" s="69"/>
      <c r="Y728" s="69"/>
    </row>
    <row r="729" spans="1:25" ht="13.5" hidden="1" customHeight="1">
      <c r="D729" s="216"/>
      <c r="M729" s="218"/>
      <c r="N729" s="218"/>
      <c r="O729" s="218"/>
      <c r="P729" s="69"/>
      <c r="Q729" s="69"/>
      <c r="R729" s="69"/>
      <c r="S729" s="69"/>
      <c r="T729" s="69"/>
      <c r="U729" s="69"/>
      <c r="V729" s="69"/>
      <c r="W729" s="69"/>
      <c r="X729" s="69"/>
      <c r="Y729" s="69"/>
    </row>
    <row r="730" spans="1:25" ht="13.5" hidden="1" customHeight="1">
      <c r="D730" s="216"/>
      <c r="M730" s="218"/>
      <c r="N730" s="218"/>
      <c r="O730" s="218"/>
      <c r="P730" s="69"/>
      <c r="Q730" s="69"/>
      <c r="R730" s="69"/>
      <c r="S730" s="69"/>
      <c r="T730" s="69"/>
      <c r="U730" s="69"/>
      <c r="V730" s="69"/>
      <c r="W730" s="69"/>
      <c r="X730" s="69"/>
      <c r="Y730" s="69"/>
    </row>
    <row r="731" spans="1:25" ht="13.5" hidden="1" customHeight="1">
      <c r="A731" s="215">
        <v>0</v>
      </c>
      <c r="D731" s="216"/>
      <c r="E731" s="69"/>
      <c r="L731" s="194"/>
      <c r="M731" s="218"/>
      <c r="N731" s="218"/>
      <c r="O731" s="218"/>
      <c r="P731" s="69"/>
      <c r="Q731" s="69"/>
      <c r="R731" s="69"/>
      <c r="S731" s="69"/>
      <c r="T731" s="69"/>
      <c r="U731" s="69"/>
      <c r="V731" s="69"/>
      <c r="W731" s="69"/>
      <c r="X731" s="69"/>
      <c r="Y731" s="69"/>
    </row>
    <row r="732" spans="1:25" ht="13.5" hidden="1" customHeight="1">
      <c r="A732" s="215">
        <v>0</v>
      </c>
      <c r="D732" s="216"/>
      <c r="E732" s="69"/>
      <c r="L732" s="194"/>
      <c r="M732" s="218"/>
      <c r="N732" s="218"/>
      <c r="O732" s="218"/>
      <c r="P732" s="69"/>
      <c r="Q732" s="69"/>
      <c r="R732" s="69"/>
      <c r="S732" s="69"/>
      <c r="T732" s="69"/>
      <c r="U732" s="69"/>
      <c r="V732" s="69"/>
      <c r="W732" s="69"/>
      <c r="X732" s="69"/>
      <c r="Y732" s="69"/>
    </row>
    <row r="733" spans="1:25" ht="13.5" hidden="1" customHeight="1">
      <c r="A733" s="215">
        <v>0</v>
      </c>
      <c r="D733" s="216"/>
      <c r="E733" s="69"/>
      <c r="L733" s="194"/>
      <c r="M733" s="218"/>
      <c r="N733" s="218"/>
      <c r="O733" s="218"/>
      <c r="P733" s="69"/>
      <c r="Q733" s="69"/>
      <c r="R733" s="69"/>
      <c r="S733" s="69"/>
      <c r="T733" s="69"/>
      <c r="U733" s="69"/>
      <c r="V733" s="69"/>
      <c r="W733" s="69"/>
      <c r="X733" s="69"/>
      <c r="Y733" s="69"/>
    </row>
    <row r="734" spans="1:25" ht="13.5" hidden="1" customHeight="1">
      <c r="A734" s="215">
        <v>0</v>
      </c>
      <c r="D734" s="216"/>
      <c r="E734" s="69"/>
      <c r="L734" s="194"/>
      <c r="M734" s="218"/>
      <c r="N734" s="218"/>
      <c r="O734" s="218"/>
      <c r="P734" s="69"/>
      <c r="Q734" s="69"/>
      <c r="R734" s="69"/>
      <c r="S734" s="69"/>
      <c r="T734" s="69"/>
      <c r="U734" s="69"/>
      <c r="V734" s="69"/>
      <c r="W734" s="69"/>
      <c r="X734" s="69"/>
      <c r="Y734" s="69"/>
    </row>
    <row r="735" spans="1:25" ht="13.5" hidden="1" customHeight="1">
      <c r="A735" s="215">
        <v>0</v>
      </c>
      <c r="D735" s="216"/>
      <c r="E735" s="69"/>
      <c r="L735" s="194"/>
      <c r="M735" s="218"/>
      <c r="N735" s="218"/>
      <c r="O735" s="218"/>
      <c r="P735" s="69"/>
      <c r="Q735" s="69"/>
      <c r="R735" s="69"/>
      <c r="S735" s="69"/>
      <c r="T735" s="69"/>
      <c r="U735" s="69"/>
      <c r="V735" s="69"/>
      <c r="W735" s="69"/>
      <c r="X735" s="69"/>
      <c r="Y735" s="69"/>
    </row>
    <row r="736" spans="1:25" ht="13.5" hidden="1" customHeight="1">
      <c r="A736" s="215">
        <v>0</v>
      </c>
      <c r="D736" s="216"/>
      <c r="E736" s="69"/>
      <c r="L736" s="194"/>
      <c r="M736" s="218"/>
      <c r="N736" s="218"/>
      <c r="O736" s="218"/>
      <c r="P736" s="69"/>
      <c r="Q736" s="69"/>
      <c r="R736" s="69"/>
      <c r="S736" s="69"/>
      <c r="T736" s="69"/>
      <c r="U736" s="69"/>
      <c r="V736" s="69"/>
      <c r="W736" s="69"/>
      <c r="X736" s="69"/>
      <c r="Y736" s="69"/>
    </row>
    <row r="737" spans="1:25" ht="13.5" hidden="1" customHeight="1">
      <c r="A737" s="215">
        <v>0</v>
      </c>
      <c r="D737" s="216"/>
      <c r="E737" s="69"/>
      <c r="L737" s="194"/>
      <c r="M737" s="218"/>
      <c r="N737" s="218"/>
      <c r="O737" s="218"/>
      <c r="P737" s="69"/>
      <c r="Q737" s="69"/>
      <c r="R737" s="69"/>
      <c r="S737" s="69"/>
      <c r="T737" s="69"/>
      <c r="U737" s="69"/>
      <c r="V737" s="69"/>
      <c r="W737" s="69"/>
      <c r="X737" s="69"/>
      <c r="Y737" s="69"/>
    </row>
    <row r="738" spans="1:25" ht="13.5" hidden="1" customHeight="1">
      <c r="A738" s="215">
        <v>0</v>
      </c>
      <c r="D738" s="216"/>
      <c r="E738" s="69"/>
      <c r="L738" s="194"/>
      <c r="M738" s="218"/>
      <c r="N738" s="218"/>
      <c r="O738" s="218"/>
      <c r="P738" s="69"/>
      <c r="Q738" s="69"/>
      <c r="R738" s="69"/>
      <c r="S738" s="69"/>
      <c r="T738" s="69"/>
      <c r="U738" s="69"/>
      <c r="V738" s="69"/>
      <c r="W738" s="69"/>
      <c r="X738" s="69"/>
      <c r="Y738" s="69"/>
    </row>
    <row r="739" spans="1:25" ht="13.5" hidden="1" customHeight="1">
      <c r="A739" s="215">
        <v>0</v>
      </c>
      <c r="D739" s="216"/>
      <c r="E739" s="69"/>
      <c r="L739" s="194"/>
      <c r="M739" s="218"/>
      <c r="N739" s="218"/>
      <c r="O739" s="218"/>
      <c r="P739" s="69"/>
      <c r="Q739" s="69"/>
      <c r="R739" s="69"/>
      <c r="S739" s="69"/>
      <c r="T739" s="69"/>
      <c r="U739" s="69"/>
      <c r="V739" s="69"/>
      <c r="W739" s="69"/>
      <c r="X739" s="69"/>
      <c r="Y739" s="69"/>
    </row>
    <row r="740" spans="1:25" ht="13.5" hidden="1" customHeight="1">
      <c r="A740" s="215">
        <v>0</v>
      </c>
      <c r="D740" s="216"/>
      <c r="E740" s="69"/>
      <c r="L740" s="194"/>
      <c r="M740" s="218"/>
      <c r="N740" s="218"/>
      <c r="O740" s="218"/>
      <c r="P740" s="69"/>
      <c r="Q740" s="69"/>
      <c r="R740" s="69"/>
      <c r="S740" s="69"/>
      <c r="T740" s="69"/>
      <c r="U740" s="69"/>
      <c r="V740" s="69"/>
      <c r="W740" s="69"/>
      <c r="X740" s="69"/>
      <c r="Y740" s="69"/>
    </row>
    <row r="741" spans="1:25" ht="13.5" hidden="1" customHeight="1">
      <c r="A741" s="215">
        <v>0</v>
      </c>
      <c r="D741" s="216"/>
      <c r="E741" s="69"/>
      <c r="L741" s="194"/>
      <c r="M741" s="218"/>
      <c r="N741" s="218"/>
      <c r="O741" s="218"/>
      <c r="P741" s="69"/>
      <c r="Q741" s="69"/>
      <c r="R741" s="69"/>
      <c r="S741" s="69"/>
      <c r="T741" s="69"/>
      <c r="U741" s="69"/>
      <c r="V741" s="69"/>
      <c r="W741" s="69"/>
      <c r="X741" s="69"/>
      <c r="Y741" s="69"/>
    </row>
    <row r="742" spans="1:25" ht="13.5" hidden="1" customHeight="1">
      <c r="A742" s="215">
        <v>0</v>
      </c>
      <c r="D742" s="216"/>
      <c r="E742" s="69"/>
      <c r="L742" s="194"/>
      <c r="M742" s="218"/>
      <c r="N742" s="218"/>
      <c r="O742" s="218"/>
      <c r="P742" s="69"/>
      <c r="Q742" s="69"/>
      <c r="R742" s="69"/>
      <c r="S742" s="69"/>
      <c r="T742" s="69"/>
      <c r="U742" s="69"/>
      <c r="V742" s="69"/>
      <c r="W742" s="69"/>
      <c r="X742" s="69"/>
      <c r="Y742" s="69"/>
    </row>
    <row r="743" spans="1:25" ht="13.5" hidden="1" customHeight="1">
      <c r="A743" s="215">
        <v>0</v>
      </c>
      <c r="D743" s="216"/>
      <c r="E743" s="69"/>
      <c r="L743" s="194"/>
      <c r="M743" s="218"/>
      <c r="N743" s="218"/>
      <c r="O743" s="218"/>
      <c r="P743" s="69"/>
      <c r="Q743" s="69"/>
      <c r="R743" s="69"/>
      <c r="S743" s="69"/>
      <c r="T743" s="69"/>
      <c r="U743" s="69"/>
      <c r="V743" s="69"/>
      <c r="W743" s="69"/>
      <c r="X743" s="69"/>
      <c r="Y743" s="69"/>
    </row>
    <row r="744" spans="1:25" ht="13.5" hidden="1" customHeight="1">
      <c r="A744" s="215">
        <v>0</v>
      </c>
      <c r="D744" s="216"/>
      <c r="E744" s="69"/>
      <c r="L744" s="194"/>
      <c r="M744" s="218"/>
      <c r="N744" s="218"/>
      <c r="O744" s="218"/>
      <c r="P744" s="69"/>
      <c r="Q744" s="69"/>
      <c r="R744" s="69"/>
      <c r="S744" s="69"/>
      <c r="T744" s="69"/>
      <c r="U744" s="69"/>
      <c r="V744" s="69"/>
      <c r="W744" s="69"/>
      <c r="X744" s="69"/>
      <c r="Y744" s="69"/>
    </row>
    <row r="745" spans="1:25" ht="13.5" hidden="1" customHeight="1">
      <c r="A745" s="215">
        <v>0</v>
      </c>
      <c r="D745" s="216"/>
      <c r="E745" s="69"/>
      <c r="L745" s="194"/>
      <c r="M745" s="218"/>
      <c r="N745" s="218"/>
      <c r="O745" s="218"/>
      <c r="P745" s="69"/>
      <c r="Q745" s="69"/>
      <c r="R745" s="69"/>
      <c r="S745" s="69"/>
      <c r="T745" s="69"/>
      <c r="U745" s="69"/>
      <c r="V745" s="69"/>
      <c r="W745" s="69"/>
      <c r="X745" s="69"/>
      <c r="Y745" s="69"/>
    </row>
    <row r="746" spans="1:25" ht="13.5" hidden="1" customHeight="1">
      <c r="A746" s="215">
        <v>0</v>
      </c>
      <c r="D746" s="216"/>
      <c r="E746" s="69"/>
      <c r="L746" s="194"/>
      <c r="M746" s="218"/>
      <c r="N746" s="218"/>
      <c r="O746" s="218"/>
      <c r="P746" s="69"/>
      <c r="Q746" s="69"/>
      <c r="R746" s="69"/>
      <c r="S746" s="69"/>
      <c r="T746" s="69"/>
      <c r="U746" s="69"/>
      <c r="V746" s="69"/>
      <c r="W746" s="69"/>
      <c r="X746" s="69"/>
      <c r="Y746" s="69"/>
    </row>
    <row r="747" spans="1:25" ht="13.5" hidden="1" customHeight="1">
      <c r="D747" s="216"/>
      <c r="M747" s="218"/>
      <c r="N747" s="218"/>
      <c r="O747" s="218"/>
      <c r="P747" s="69"/>
      <c r="Q747" s="69"/>
      <c r="R747" s="69"/>
      <c r="S747" s="69"/>
      <c r="T747" s="69"/>
      <c r="U747" s="69"/>
      <c r="V747" s="69"/>
      <c r="W747" s="69"/>
      <c r="X747" s="69"/>
      <c r="Y747" s="69"/>
    </row>
    <row r="748" spans="1:25" ht="13.5" hidden="1" customHeight="1">
      <c r="D748" s="216"/>
      <c r="M748" s="218"/>
      <c r="N748" s="218"/>
      <c r="O748" s="218"/>
      <c r="P748" s="69"/>
      <c r="Q748" s="69"/>
      <c r="R748" s="69"/>
      <c r="S748" s="69"/>
      <c r="T748" s="69"/>
      <c r="U748" s="69"/>
      <c r="V748" s="69"/>
      <c r="W748" s="69"/>
      <c r="X748" s="69"/>
      <c r="Y748" s="69"/>
    </row>
    <row r="749" spans="1:25" ht="13.5" hidden="1" customHeight="1">
      <c r="D749" s="216"/>
      <c r="M749" s="218"/>
      <c r="N749" s="218"/>
      <c r="O749" s="218"/>
      <c r="P749" s="69"/>
      <c r="Q749" s="69"/>
      <c r="R749" s="69"/>
      <c r="S749" s="69"/>
      <c r="T749" s="69"/>
      <c r="U749" s="69"/>
      <c r="V749" s="69"/>
      <c r="W749" s="69"/>
      <c r="X749" s="69"/>
      <c r="Y749" s="69"/>
    </row>
    <row r="750" spans="1:25" ht="13.5" hidden="1" customHeight="1">
      <c r="D750" s="216"/>
      <c r="M750" s="218"/>
      <c r="N750" s="218"/>
      <c r="O750" s="218"/>
      <c r="P750" s="69"/>
      <c r="Q750" s="69"/>
      <c r="R750" s="69"/>
      <c r="S750" s="69"/>
      <c r="T750" s="69"/>
      <c r="U750" s="69"/>
      <c r="V750" s="69"/>
      <c r="W750" s="69"/>
      <c r="X750" s="69"/>
      <c r="Y750" s="69"/>
    </row>
    <row r="751" spans="1:25" ht="13.5" hidden="1" customHeight="1">
      <c r="D751" s="216"/>
      <c r="M751" s="218"/>
      <c r="N751" s="218"/>
      <c r="O751" s="218"/>
      <c r="P751" s="69"/>
      <c r="Q751" s="69"/>
      <c r="R751" s="69"/>
      <c r="S751" s="69"/>
      <c r="T751" s="69"/>
      <c r="U751" s="69"/>
      <c r="V751" s="69"/>
      <c r="W751" s="69"/>
      <c r="X751" s="69"/>
      <c r="Y751" s="69"/>
    </row>
    <row r="752" spans="1:25" ht="13.5" hidden="1" customHeight="1">
      <c r="D752" s="216"/>
      <c r="M752" s="218"/>
      <c r="N752" s="218"/>
      <c r="O752" s="218"/>
      <c r="P752" s="69"/>
      <c r="Q752" s="69"/>
      <c r="R752" s="69"/>
      <c r="S752" s="69"/>
      <c r="T752" s="69"/>
      <c r="U752" s="69"/>
      <c r="V752" s="69"/>
      <c r="W752" s="69"/>
      <c r="X752" s="69"/>
      <c r="Y752" s="69"/>
    </row>
    <row r="753" spans="1:25" ht="13.5" hidden="1" customHeight="1">
      <c r="D753" s="216"/>
      <c r="M753" s="218"/>
      <c r="N753" s="218"/>
      <c r="O753" s="218"/>
      <c r="P753" s="69"/>
      <c r="Q753" s="69"/>
      <c r="R753" s="69"/>
      <c r="S753" s="69"/>
      <c r="T753" s="69"/>
      <c r="U753" s="69"/>
      <c r="V753" s="69"/>
      <c r="W753" s="69"/>
      <c r="X753" s="69"/>
      <c r="Y753" s="69"/>
    </row>
    <row r="754" spans="1:25" ht="13.5" hidden="1" customHeight="1">
      <c r="A754" s="215">
        <v>0</v>
      </c>
      <c r="D754" s="216"/>
      <c r="E754" s="69"/>
      <c r="L754" s="194"/>
      <c r="M754" s="218"/>
      <c r="N754" s="218"/>
      <c r="O754" s="218"/>
      <c r="P754" s="69"/>
      <c r="Q754" s="69"/>
      <c r="R754" s="69"/>
      <c r="S754" s="69"/>
      <c r="T754" s="69"/>
      <c r="U754" s="69"/>
      <c r="V754" s="69"/>
      <c r="W754" s="69"/>
      <c r="X754" s="69"/>
      <c r="Y754" s="69"/>
    </row>
    <row r="755" spans="1:25" ht="13.5" hidden="1" customHeight="1">
      <c r="A755" s="215">
        <v>0</v>
      </c>
      <c r="D755" s="216"/>
      <c r="E755" s="69"/>
      <c r="L755" s="194"/>
      <c r="M755" s="218"/>
      <c r="N755" s="218"/>
      <c r="O755" s="218"/>
      <c r="P755" s="69"/>
      <c r="Q755" s="69"/>
      <c r="R755" s="69"/>
      <c r="S755" s="69"/>
      <c r="T755" s="69"/>
      <c r="U755" s="69"/>
      <c r="V755" s="69"/>
      <c r="W755" s="69"/>
      <c r="X755" s="69"/>
      <c r="Y755" s="69"/>
    </row>
    <row r="756" spans="1:25" ht="13.5" hidden="1" customHeight="1">
      <c r="A756" s="215">
        <v>0</v>
      </c>
      <c r="D756" s="216"/>
      <c r="E756" s="69"/>
      <c r="L756" s="194"/>
      <c r="M756" s="218"/>
      <c r="N756" s="218"/>
      <c r="O756" s="218"/>
      <c r="P756" s="69"/>
      <c r="Q756" s="69"/>
      <c r="R756" s="69"/>
      <c r="S756" s="69"/>
      <c r="T756" s="69"/>
      <c r="U756" s="69"/>
      <c r="V756" s="69"/>
      <c r="W756" s="69"/>
      <c r="X756" s="69"/>
      <c r="Y756" s="69"/>
    </row>
    <row r="757" spans="1:25" ht="13.5" hidden="1" customHeight="1">
      <c r="A757" s="215">
        <v>0</v>
      </c>
      <c r="D757" s="216"/>
      <c r="E757" s="69"/>
      <c r="L757" s="194"/>
      <c r="M757" s="218"/>
      <c r="N757" s="218"/>
      <c r="O757" s="218"/>
      <c r="P757" s="69"/>
      <c r="Q757" s="69"/>
      <c r="R757" s="69"/>
      <c r="S757" s="69"/>
      <c r="T757" s="69"/>
      <c r="U757" s="69"/>
      <c r="V757" s="69"/>
      <c r="W757" s="69"/>
      <c r="X757" s="69"/>
      <c r="Y757" s="69"/>
    </row>
    <row r="758" spans="1:25" ht="13.5" hidden="1" customHeight="1">
      <c r="D758" s="216"/>
      <c r="M758" s="218"/>
      <c r="N758" s="218"/>
      <c r="O758" s="218"/>
      <c r="P758" s="69"/>
      <c r="Q758" s="69"/>
      <c r="R758" s="69"/>
      <c r="S758" s="69"/>
      <c r="T758" s="69"/>
      <c r="U758" s="69"/>
      <c r="V758" s="69"/>
      <c r="W758" s="69"/>
      <c r="X758" s="69"/>
      <c r="Y758" s="69"/>
    </row>
    <row r="759" spans="1:25" ht="13.5" hidden="1" customHeight="1">
      <c r="A759" s="215">
        <v>0</v>
      </c>
      <c r="D759" s="216"/>
      <c r="E759" s="69"/>
      <c r="L759" s="194"/>
      <c r="M759" s="218"/>
      <c r="N759" s="218"/>
      <c r="O759" s="218"/>
      <c r="P759" s="69"/>
      <c r="Q759" s="69"/>
      <c r="R759" s="69"/>
      <c r="S759" s="69"/>
      <c r="T759" s="69"/>
      <c r="U759" s="69"/>
      <c r="V759" s="69"/>
      <c r="W759" s="69"/>
      <c r="X759" s="69"/>
      <c r="Y759" s="69"/>
    </row>
    <row r="760" spans="1:25" ht="13.5" hidden="1" customHeight="1">
      <c r="D760" s="216"/>
      <c r="M760" s="218"/>
      <c r="N760" s="218"/>
      <c r="O760" s="218"/>
      <c r="P760" s="69"/>
      <c r="Q760" s="69"/>
      <c r="R760" s="69"/>
      <c r="S760" s="69"/>
      <c r="T760" s="69"/>
      <c r="U760" s="69"/>
      <c r="V760" s="69"/>
      <c r="W760" s="69"/>
      <c r="X760" s="69"/>
      <c r="Y760" s="69"/>
    </row>
    <row r="761" spans="1:25" ht="13.5" hidden="1" customHeight="1">
      <c r="A761" s="215">
        <v>0</v>
      </c>
      <c r="D761" s="216"/>
      <c r="E761" s="69"/>
      <c r="L761" s="194"/>
      <c r="M761" s="218"/>
      <c r="N761" s="218"/>
      <c r="O761" s="218"/>
      <c r="P761" s="69"/>
      <c r="Q761" s="69"/>
      <c r="R761" s="69"/>
      <c r="S761" s="69"/>
      <c r="T761" s="69"/>
      <c r="U761" s="69"/>
      <c r="V761" s="69"/>
      <c r="W761" s="69"/>
      <c r="X761" s="69"/>
      <c r="Y761" s="69"/>
    </row>
  </sheetData>
  <sheetProtection sort="0" autoFilter="0"/>
  <autoFilter ref="A1:C761">
    <filterColumn colId="0">
      <filters blank="1">
        <filter val="1"/>
        <filter val="sect"/>
        <filter val="subsect"/>
      </filters>
    </filterColumn>
    <filterColumn colId="1">
      <filters>
        <filter val="1"/>
      </filters>
    </filterColumn>
    <filterColumn colId="2">
      <filters>
        <filter val="В.-Бест"/>
      </filters>
    </filterColumn>
  </autoFilter>
  <mergeCells count="15">
    <mergeCell ref="C253:M253"/>
    <mergeCell ref="C303:M303"/>
    <mergeCell ref="C431:M431"/>
    <mergeCell ref="C13:M13"/>
    <mergeCell ref="C6:M6"/>
    <mergeCell ref="C7:M7"/>
    <mergeCell ref="C8:M8"/>
    <mergeCell ref="C12:M12"/>
    <mergeCell ref="C11:O11"/>
    <mergeCell ref="C177:O177"/>
    <mergeCell ref="C50:O50"/>
    <mergeCell ref="C90:O90"/>
    <mergeCell ref="C127:O127"/>
    <mergeCell ref="C149:O149"/>
    <mergeCell ref="C166:O166"/>
  </mergeCells>
  <pageMargins left="0.59027777777777779" right="0.59027777777777779" top="0.59097222222222223" bottom="0.59097222222222223" header="0.31527777777777777" footer="0.31527777777777777"/>
  <pageSetup paperSize="9" scale="98" firstPageNumber="21" orientation="portrait" useFirstPageNumber="1" horizontalDpi="300" verticalDpi="300" r:id="rId1"/>
  <headerFooter alignWithMargins="0">
    <oddHeader>&amp;C&amp;"Monotype Corsiva,Обычный"&amp;11ДІАМЕБ - Ваш партнер в лабораторній діагностиці !</oddHeader>
    <oddFooter>&amp;LРосійські набори&amp;C- &amp;P -&amp;RРосійські набори</oddFooter>
  </headerFooter>
  <rowBreaks count="4" manualBreakCount="4">
    <brk id="72" max="16383" man="1"/>
    <brk id="138" max="16383" man="1"/>
    <brk id="309" max="16383" man="1"/>
    <brk id="428" max="16383" man="1"/>
  </rowBreaks>
</worksheet>
</file>

<file path=xl/worksheets/sheet6.xml><?xml version="1.0" encoding="utf-8"?>
<worksheet xmlns="http://schemas.openxmlformats.org/spreadsheetml/2006/main" xmlns:r="http://schemas.openxmlformats.org/officeDocument/2006/relationships">
  <sheetPr codeName="Лист36" filterMode="1"/>
  <dimension ref="A1:AF759"/>
  <sheetViews>
    <sheetView topLeftCell="C1" workbookViewId="0">
      <pane ySplit="3" topLeftCell="A6" activePane="bottomLeft" state="frozen"/>
      <selection activeCell="AH24" sqref="AH24"/>
      <selection pane="bottomLeft" activeCell="AH24" sqref="AH24"/>
    </sheetView>
  </sheetViews>
  <sheetFormatPr defaultColWidth="9.140625" defaultRowHeight="13.5" outlineLevelCol="1"/>
  <cols>
    <col min="1" max="1" width="9.140625" style="215" hidden="1" customWidth="1" outlineLevel="1"/>
    <col min="2" max="2" width="13.42578125" style="215" hidden="1" customWidth="1" outlineLevel="1"/>
    <col min="3" max="3" width="10.85546875" style="216" customWidth="1" collapsed="1"/>
    <col min="4" max="4" width="11" style="216" customWidth="1"/>
    <col min="5" max="5" width="50.5703125" style="817" customWidth="1"/>
    <col min="6" max="7" width="30.85546875" style="69" hidden="1" customWidth="1" outlineLevel="1"/>
    <col min="8" max="9" width="9.85546875" style="216" hidden="1" customWidth="1" outlineLevel="1"/>
    <col min="10" max="11" width="9.85546875" style="69" hidden="1" customWidth="1" outlineLevel="1"/>
    <col min="12" max="12" width="9.85546875" style="2034" customWidth="1" collapsed="1"/>
    <col min="13" max="13" width="12.140625" style="217" customWidth="1"/>
    <col min="14" max="16" width="12.140625" style="217" hidden="1" customWidth="1"/>
    <col min="17" max="18" width="9.140625" style="219" hidden="1" customWidth="1"/>
    <col min="19" max="19" width="9.140625" style="220" hidden="1" customWidth="1"/>
    <col min="20" max="24" width="9.140625" style="219" hidden="1" customWidth="1"/>
    <col min="25" max="26" width="9.140625" style="219"/>
    <col min="27" max="16384" width="9.140625" style="69"/>
  </cols>
  <sheetData>
    <row r="1" spans="1:26" s="229" customFormat="1" ht="36.75" customHeight="1" thickBot="1">
      <c r="A1" s="75" t="s">
        <v>8669</v>
      </c>
      <c r="B1" s="75" t="s">
        <v>10721</v>
      </c>
      <c r="C1" s="84" t="s">
        <v>8670</v>
      </c>
      <c r="D1" s="221" t="s">
        <v>8671</v>
      </c>
      <c r="E1" s="222" t="s">
        <v>8672</v>
      </c>
      <c r="F1" s="223" t="s">
        <v>8673</v>
      </c>
      <c r="G1" s="223" t="s">
        <v>8674</v>
      </c>
      <c r="H1" s="158" t="s">
        <v>9315</v>
      </c>
      <c r="I1" s="158" t="s">
        <v>9316</v>
      </c>
      <c r="J1" s="159" t="s">
        <v>9317</v>
      </c>
      <c r="K1" s="159" t="s">
        <v>9318</v>
      </c>
      <c r="L1" s="158" t="s">
        <v>9319</v>
      </c>
      <c r="M1" s="227" t="s">
        <v>9421</v>
      </c>
      <c r="N1" s="160" t="s">
        <v>9321</v>
      </c>
      <c r="O1" s="161" t="s">
        <v>9322</v>
      </c>
      <c r="P1" s="2452">
        <v>2013</v>
      </c>
      <c r="Q1" s="229" t="s">
        <v>8624</v>
      </c>
      <c r="R1" s="229" t="s">
        <v>9422</v>
      </c>
      <c r="S1" s="230" t="s">
        <v>9423</v>
      </c>
      <c r="T1" s="231" t="s">
        <v>9424</v>
      </c>
      <c r="U1" s="231">
        <v>2011</v>
      </c>
      <c r="V1" s="231">
        <v>2012</v>
      </c>
      <c r="W1" s="2233" t="s">
        <v>9715</v>
      </c>
      <c r="X1" s="229">
        <v>2013</v>
      </c>
      <c r="Y1" s="232"/>
    </row>
    <row r="2" spans="1:26" s="229" customFormat="1" ht="12.75" hidden="1" customHeight="1">
      <c r="A2" s="75" t="s">
        <v>8678</v>
      </c>
      <c r="B2" s="75"/>
      <c r="C2" s="84" t="s">
        <v>8679</v>
      </c>
      <c r="D2" s="85" t="s">
        <v>8671</v>
      </c>
      <c r="E2" s="233" t="s">
        <v>8672</v>
      </c>
      <c r="F2" s="223" t="s">
        <v>8673</v>
      </c>
      <c r="G2" s="223" t="s">
        <v>8674</v>
      </c>
      <c r="H2" s="158" t="s">
        <v>9323</v>
      </c>
      <c r="I2" s="158" t="s">
        <v>9324</v>
      </c>
      <c r="J2" s="159" t="s">
        <v>9325</v>
      </c>
      <c r="K2" s="159" t="s">
        <v>9326</v>
      </c>
      <c r="L2" s="158" t="s">
        <v>9327</v>
      </c>
      <c r="M2" s="86" t="s">
        <v>8680</v>
      </c>
      <c r="N2" s="83" t="s">
        <v>8681</v>
      </c>
      <c r="O2" s="162" t="s">
        <v>8682</v>
      </c>
      <c r="P2" s="2366"/>
      <c r="S2" s="230"/>
      <c r="W2" s="232"/>
      <c r="Y2" s="232"/>
    </row>
    <row r="3" spans="1:26" s="229" customFormat="1" ht="12.75" hidden="1" customHeight="1">
      <c r="A3" s="75" t="s">
        <v>8678</v>
      </c>
      <c r="B3" s="75"/>
      <c r="C3" s="84" t="s">
        <v>8683</v>
      </c>
      <c r="D3" s="85" t="s">
        <v>9328</v>
      </c>
      <c r="E3" s="233" t="s">
        <v>8672</v>
      </c>
      <c r="F3" s="223" t="s">
        <v>8673</v>
      </c>
      <c r="G3" s="223" t="s">
        <v>8674</v>
      </c>
      <c r="H3" s="158" t="s">
        <v>9329</v>
      </c>
      <c r="I3" s="158" t="s">
        <v>9330</v>
      </c>
      <c r="J3" s="159" t="s">
        <v>9331</v>
      </c>
      <c r="K3" s="159" t="s">
        <v>9332</v>
      </c>
      <c r="L3" s="158" t="s">
        <v>9425</v>
      </c>
      <c r="M3" s="86" t="s">
        <v>8685</v>
      </c>
      <c r="N3" s="86" t="s">
        <v>8686</v>
      </c>
      <c r="O3" s="163" t="s">
        <v>8687</v>
      </c>
      <c r="P3" s="2366"/>
      <c r="S3" s="230"/>
      <c r="W3" s="232"/>
      <c r="Y3" s="232"/>
    </row>
    <row r="4" spans="1:26">
      <c r="M4" s="218"/>
      <c r="N4" s="218"/>
      <c r="O4" s="218"/>
      <c r="S4" s="219"/>
      <c r="Z4" s="69"/>
    </row>
    <row r="5" spans="1:26" s="157" customFormat="1">
      <c r="A5" s="234"/>
      <c r="B5" s="234"/>
      <c r="C5" s="154"/>
      <c r="D5" s="235"/>
      <c r="E5" s="687"/>
      <c r="F5" s="155"/>
      <c r="G5" s="155"/>
      <c r="H5" s="234"/>
      <c r="I5" s="234"/>
      <c r="J5" s="205"/>
      <c r="K5" s="205"/>
      <c r="L5" s="1573"/>
      <c r="M5" s="156"/>
      <c r="N5" s="156"/>
      <c r="O5" s="156"/>
      <c r="P5" s="156"/>
    </row>
    <row r="6" spans="1:26" ht="79.349999999999994" customHeight="1">
      <c r="A6" s="87" t="s">
        <v>8688</v>
      </c>
      <c r="B6" s="87"/>
      <c r="C6" s="2670" t="s">
        <v>9426</v>
      </c>
      <c r="D6" s="2670"/>
      <c r="E6" s="2671"/>
      <c r="F6" s="2670"/>
      <c r="G6" s="2670"/>
      <c r="H6" s="2670"/>
      <c r="I6" s="2670"/>
      <c r="J6" s="2670"/>
      <c r="K6" s="2670"/>
      <c r="L6" s="2672"/>
      <c r="M6" s="2670"/>
      <c r="N6" s="1"/>
      <c r="O6" s="1"/>
      <c r="P6" s="1"/>
      <c r="S6" s="219"/>
      <c r="Z6" s="69"/>
    </row>
    <row r="7" spans="1:26" ht="12.75" hidden="1" customHeight="1">
      <c r="A7" s="87" t="s">
        <v>8689</v>
      </c>
      <c r="B7" s="87"/>
      <c r="C7" s="2670" t="s">
        <v>9427</v>
      </c>
      <c r="D7" s="2670"/>
      <c r="E7" s="2670"/>
      <c r="F7" s="2670"/>
      <c r="G7" s="2670"/>
      <c r="H7" s="2670"/>
      <c r="I7" s="2670"/>
      <c r="J7" s="2670"/>
      <c r="K7" s="2670"/>
      <c r="L7" s="2670"/>
      <c r="M7" s="2670"/>
      <c r="N7" s="1"/>
      <c r="O7" s="1"/>
      <c r="P7" s="1"/>
      <c r="S7" s="219"/>
      <c r="Z7" s="69"/>
    </row>
    <row r="8" spans="1:26" ht="12.75" hidden="1" customHeight="1">
      <c r="A8" s="87" t="s">
        <v>8689</v>
      </c>
      <c r="B8" s="87"/>
      <c r="C8" s="2670" t="s">
        <v>9428</v>
      </c>
      <c r="D8" s="2670"/>
      <c r="E8" s="2670"/>
      <c r="F8" s="2670"/>
      <c r="G8" s="2670"/>
      <c r="H8" s="2670"/>
      <c r="I8" s="2670"/>
      <c r="J8" s="2670"/>
      <c r="K8" s="2670"/>
      <c r="L8" s="2670"/>
      <c r="M8" s="2670"/>
      <c r="N8" s="1"/>
      <c r="O8" s="1"/>
      <c r="P8" s="1"/>
      <c r="S8" s="219"/>
      <c r="Z8" s="69"/>
    </row>
    <row r="9" spans="1:26">
      <c r="A9" s="236"/>
      <c r="B9" s="236"/>
      <c r="C9" s="236"/>
      <c r="D9" s="236"/>
      <c r="E9" s="1757"/>
      <c r="F9" s="237"/>
      <c r="G9" s="237"/>
      <c r="H9" s="215"/>
      <c r="I9" s="215"/>
      <c r="J9" s="219"/>
      <c r="K9" s="219"/>
      <c r="M9" s="61"/>
      <c r="N9" s="61"/>
      <c r="O9" s="61"/>
      <c r="P9" s="61"/>
      <c r="S9" s="219"/>
      <c r="Z9" s="69"/>
    </row>
    <row r="10" spans="1:26">
      <c r="A10" s="236"/>
      <c r="B10" s="236"/>
      <c r="C10" s="236"/>
      <c r="D10" s="236"/>
      <c r="E10" s="1757"/>
      <c r="F10" s="237"/>
      <c r="G10" s="237"/>
      <c r="H10" s="215"/>
      <c r="I10" s="215"/>
      <c r="J10" s="219"/>
      <c r="K10" s="219"/>
      <c r="M10" s="61"/>
      <c r="N10" s="61"/>
      <c r="O10" s="61"/>
      <c r="P10" s="61"/>
      <c r="S10" s="219"/>
      <c r="Z10" s="69"/>
    </row>
    <row r="11" spans="1:26" ht="23.25">
      <c r="A11" s="89" t="s">
        <v>8692</v>
      </c>
      <c r="B11" s="89"/>
      <c r="C11" s="2668" t="s">
        <v>9334</v>
      </c>
      <c r="D11" s="2669"/>
      <c r="E11" s="2669"/>
      <c r="F11" s="2669"/>
      <c r="G11" s="2669"/>
      <c r="H11" s="2669"/>
      <c r="I11" s="2669"/>
      <c r="J11" s="2669"/>
      <c r="K11" s="2669"/>
      <c r="L11" s="2669"/>
      <c r="M11" s="2669"/>
      <c r="N11" s="2669"/>
      <c r="O11" s="2669"/>
      <c r="P11" s="2353"/>
      <c r="S11" s="219"/>
      <c r="Z11" s="69"/>
    </row>
    <row r="12" spans="1:26" ht="23.25" hidden="1">
      <c r="A12" s="89" t="s">
        <v>8690</v>
      </c>
      <c r="B12" s="89"/>
      <c r="C12" s="2668" t="s">
        <v>9335</v>
      </c>
      <c r="D12" s="2668"/>
      <c r="E12" s="2668"/>
      <c r="F12" s="2668"/>
      <c r="G12" s="2668"/>
      <c r="H12" s="2668"/>
      <c r="I12" s="2668"/>
      <c r="J12" s="2668"/>
      <c r="K12" s="2668"/>
      <c r="L12" s="2668"/>
      <c r="M12" s="2668"/>
      <c r="N12" s="3"/>
      <c r="O12" s="3"/>
      <c r="P12" s="2353"/>
      <c r="S12" s="219"/>
      <c r="Z12" s="69"/>
    </row>
    <row r="13" spans="1:26" ht="23.25" hidden="1">
      <c r="A13" s="89" t="s">
        <v>8690</v>
      </c>
      <c r="B13" s="89"/>
      <c r="C13" s="2668" t="s">
        <v>9429</v>
      </c>
      <c r="D13" s="2668"/>
      <c r="E13" s="2668"/>
      <c r="F13" s="2668"/>
      <c r="G13" s="2668"/>
      <c r="H13" s="2668"/>
      <c r="I13" s="2668"/>
      <c r="J13" s="2668"/>
      <c r="K13" s="2668"/>
      <c r="L13" s="2668"/>
      <c r="M13" s="2668"/>
      <c r="N13" s="3"/>
      <c r="O13" s="3"/>
      <c r="P13" s="2353"/>
      <c r="S13" s="219"/>
      <c r="Z13" s="69"/>
    </row>
    <row r="14" spans="1:26" s="157" customFormat="1">
      <c r="A14" s="248">
        <v>1</v>
      </c>
      <c r="B14" s="234"/>
      <c r="C14" s="2229" t="s">
        <v>9430</v>
      </c>
      <c r="D14" s="2028" t="s">
        <v>9431</v>
      </c>
      <c r="E14" s="2469" t="s">
        <v>9432</v>
      </c>
      <c r="F14" s="170" t="s">
        <v>9338</v>
      </c>
      <c r="G14" s="165" t="s">
        <v>9433</v>
      </c>
      <c r="H14" s="238"/>
      <c r="I14" s="238"/>
      <c r="J14" s="240"/>
      <c r="K14" s="249"/>
      <c r="L14" s="2468">
        <v>96</v>
      </c>
      <c r="M14" s="2026">
        <f>X14*[3]коеф!$P$74+10</f>
        <v>847.86099999999999</v>
      </c>
      <c r="N14" s="2232"/>
      <c r="O14" s="2026"/>
      <c r="P14" s="156">
        <f>X14</f>
        <v>761</v>
      </c>
      <c r="Q14" s="157">
        <v>2497</v>
      </c>
      <c r="R14" s="157">
        <v>2771</v>
      </c>
      <c r="U14" s="157">
        <v>725</v>
      </c>
      <c r="V14" s="2005">
        <v>761</v>
      </c>
      <c r="X14" s="157">
        <v>761</v>
      </c>
    </row>
    <row r="15" spans="1:26" s="157" customFormat="1">
      <c r="A15" s="248">
        <v>1</v>
      </c>
      <c r="B15" s="234"/>
      <c r="C15" s="2230" t="s">
        <v>9434</v>
      </c>
      <c r="D15" s="2030" t="s">
        <v>9435</v>
      </c>
      <c r="E15" s="2472" t="s">
        <v>9436</v>
      </c>
      <c r="F15" s="170" t="s">
        <v>9338</v>
      </c>
      <c r="G15" s="172" t="s">
        <v>9437</v>
      </c>
      <c r="H15" s="242"/>
      <c r="I15" s="242"/>
      <c r="J15" s="243"/>
      <c r="K15" s="250"/>
      <c r="L15" s="2470">
        <v>96</v>
      </c>
      <c r="M15" s="2007">
        <f>V15*[3]коеф!$O$7*[3]коеф!$P$83+10</f>
        <v>863.82549999999981</v>
      </c>
      <c r="N15" s="156"/>
      <c r="O15" s="2007"/>
      <c r="P15" s="156">
        <v>610</v>
      </c>
      <c r="S15" s="244">
        <v>575</v>
      </c>
      <c r="U15" s="157">
        <v>740</v>
      </c>
      <c r="V15" s="157">
        <v>2750</v>
      </c>
    </row>
    <row r="16" spans="1:26" s="157" customFormat="1">
      <c r="A16" s="248">
        <v>1</v>
      </c>
      <c r="B16" s="234"/>
      <c r="C16" s="2230" t="s">
        <v>10477</v>
      </c>
      <c r="D16" s="2030" t="s">
        <v>10650</v>
      </c>
      <c r="E16" s="2472" t="s">
        <v>9436</v>
      </c>
      <c r="F16" s="2370" t="s">
        <v>9338</v>
      </c>
      <c r="G16" s="2054" t="s">
        <v>9437</v>
      </c>
      <c r="H16" s="2338" t="s">
        <v>10615</v>
      </c>
      <c r="I16" s="2338" t="s">
        <v>10649</v>
      </c>
      <c r="J16" s="2338"/>
      <c r="K16" s="2456" t="s">
        <v>9340</v>
      </c>
      <c r="L16" s="2470">
        <v>96</v>
      </c>
      <c r="M16" s="2007">
        <f>P16</f>
        <v>768</v>
      </c>
      <c r="N16" s="156"/>
      <c r="O16" s="2007"/>
      <c r="P16" s="156">
        <v>768</v>
      </c>
      <c r="S16" s="244"/>
    </row>
    <row r="17" spans="1:24" s="157" customFormat="1">
      <c r="A17" s="248">
        <v>1</v>
      </c>
      <c r="B17" s="234"/>
      <c r="C17" s="2231" t="s">
        <v>9438</v>
      </c>
      <c r="D17" s="2032" t="s">
        <v>9439</v>
      </c>
      <c r="E17" s="2467" t="s">
        <v>9436</v>
      </c>
      <c r="F17" s="170" t="s">
        <v>9338</v>
      </c>
      <c r="G17" s="168" t="s">
        <v>9433</v>
      </c>
      <c r="H17" s="246"/>
      <c r="I17" s="246"/>
      <c r="J17" s="247"/>
      <c r="K17" s="251"/>
      <c r="L17" s="2466">
        <v>96</v>
      </c>
      <c r="M17" s="2006">
        <f>V17*[3]коеф!$O$7*[3]коеф!$P$73+10</f>
        <v>1194.5776599999999</v>
      </c>
      <c r="N17" s="2228"/>
      <c r="O17" s="2006"/>
      <c r="P17" s="156">
        <f>V17</f>
        <v>3615</v>
      </c>
      <c r="Q17" s="157">
        <v>2376</v>
      </c>
      <c r="T17" s="157">
        <v>2630</v>
      </c>
      <c r="U17" s="157">
        <v>1012</v>
      </c>
      <c r="V17" s="157">
        <v>3615</v>
      </c>
    </row>
    <row r="18" spans="1:24" s="157" customFormat="1">
      <c r="A18" s="248">
        <v>1</v>
      </c>
      <c r="B18" s="234"/>
      <c r="C18" s="2229" t="s">
        <v>9434</v>
      </c>
      <c r="D18" s="2028" t="s">
        <v>9444</v>
      </c>
      <c r="E18" s="2469" t="s">
        <v>9441</v>
      </c>
      <c r="F18" s="170" t="s">
        <v>9342</v>
      </c>
      <c r="G18" s="165" t="s">
        <v>9445</v>
      </c>
      <c r="H18" s="238"/>
      <c r="I18" s="238"/>
      <c r="J18" s="240"/>
      <c r="K18" s="249"/>
      <c r="L18" s="2468">
        <v>96</v>
      </c>
      <c r="M18" s="2026">
        <f>V18*[3]коеф!$O$7*[3]коеф!$P$83+10</f>
        <v>863.82549999999981</v>
      </c>
      <c r="N18" s="2232"/>
      <c r="O18" s="2026"/>
      <c r="P18" s="156">
        <v>610</v>
      </c>
      <c r="S18" s="244">
        <v>575</v>
      </c>
      <c r="U18" s="157">
        <v>740</v>
      </c>
      <c r="V18" s="157">
        <v>2750</v>
      </c>
    </row>
    <row r="19" spans="1:24" s="157" customFormat="1">
      <c r="A19" s="248">
        <v>1</v>
      </c>
      <c r="B19" s="234"/>
      <c r="C19" s="2230" t="s">
        <v>9430</v>
      </c>
      <c r="D19" s="2030" t="s">
        <v>9440</v>
      </c>
      <c r="E19" s="2472" t="s">
        <v>9441</v>
      </c>
      <c r="F19" s="170" t="s">
        <v>9342</v>
      </c>
      <c r="G19" s="172" t="s">
        <v>9442</v>
      </c>
      <c r="H19" s="242"/>
      <c r="I19" s="242"/>
      <c r="J19" s="243"/>
      <c r="K19" s="250"/>
      <c r="L19" s="2470">
        <v>96</v>
      </c>
      <c r="M19" s="2007">
        <f>X19*[3]коеф!$P$74+10</f>
        <v>896.30499999999995</v>
      </c>
      <c r="N19" s="156"/>
      <c r="O19" s="2007"/>
      <c r="P19" s="156">
        <f>X19</f>
        <v>805</v>
      </c>
      <c r="Q19" s="157">
        <v>2635</v>
      </c>
      <c r="R19" s="157">
        <v>2924</v>
      </c>
      <c r="U19" s="157">
        <v>765</v>
      </c>
      <c r="V19" s="2005">
        <v>805</v>
      </c>
      <c r="X19" s="157">
        <v>805</v>
      </c>
    </row>
    <row r="20" spans="1:24" s="157" customFormat="1">
      <c r="A20" s="248">
        <v>1</v>
      </c>
      <c r="B20" s="234"/>
      <c r="C20" s="2230" t="s">
        <v>10477</v>
      </c>
      <c r="D20" s="2030" t="s">
        <v>10648</v>
      </c>
      <c r="E20" s="2472" t="s">
        <v>9441</v>
      </c>
      <c r="F20" s="2370" t="s">
        <v>9342</v>
      </c>
      <c r="G20" s="2054" t="s">
        <v>9445</v>
      </c>
      <c r="H20" s="2338" t="s">
        <v>10615</v>
      </c>
      <c r="I20" s="2338" t="s">
        <v>10647</v>
      </c>
      <c r="J20" s="2338"/>
      <c r="K20" s="2456" t="s">
        <v>10646</v>
      </c>
      <c r="L20" s="2470">
        <v>96</v>
      </c>
      <c r="M20" s="2007">
        <f>P20</f>
        <v>768</v>
      </c>
      <c r="N20" s="156"/>
      <c r="O20" s="2007"/>
      <c r="P20" s="156">
        <v>768</v>
      </c>
      <c r="V20" s="2005"/>
    </row>
    <row r="21" spans="1:24" s="157" customFormat="1">
      <c r="A21" s="248">
        <v>1</v>
      </c>
      <c r="B21" s="234"/>
      <c r="C21" s="2231" t="s">
        <v>9438</v>
      </c>
      <c r="D21" s="2032" t="s">
        <v>9443</v>
      </c>
      <c r="E21" s="2467" t="s">
        <v>9441</v>
      </c>
      <c r="F21" s="170" t="s">
        <v>9342</v>
      </c>
      <c r="G21" s="168" t="s">
        <v>9442</v>
      </c>
      <c r="H21" s="246"/>
      <c r="I21" s="246"/>
      <c r="J21" s="247"/>
      <c r="K21" s="251"/>
      <c r="L21" s="2466">
        <v>96</v>
      </c>
      <c r="M21" s="2006">
        <f>V21*[3]коеф!$O$7*[3]коеф!$P$73+10</f>
        <v>982.56611199999975</v>
      </c>
      <c r="N21" s="2228"/>
      <c r="O21" s="2006"/>
      <c r="P21" s="156">
        <f>V21</f>
        <v>2968</v>
      </c>
      <c r="Q21" s="157">
        <v>2574</v>
      </c>
      <c r="T21" s="157">
        <v>2775</v>
      </c>
      <c r="U21" s="157">
        <v>831</v>
      </c>
      <c r="V21" s="157">
        <v>2968</v>
      </c>
    </row>
    <row r="22" spans="1:24" s="157" customFormat="1">
      <c r="A22" s="248">
        <v>1</v>
      </c>
      <c r="B22" s="234"/>
      <c r="C22" s="2229" t="s">
        <v>9430</v>
      </c>
      <c r="D22" s="2028" t="s">
        <v>9446</v>
      </c>
      <c r="E22" s="2469" t="s">
        <v>9447</v>
      </c>
      <c r="F22" s="170" t="s">
        <v>9344</v>
      </c>
      <c r="G22" s="165" t="s">
        <v>8812</v>
      </c>
      <c r="H22" s="238"/>
      <c r="I22" s="238"/>
      <c r="J22" s="240"/>
      <c r="K22" s="249"/>
      <c r="L22" s="2468">
        <v>96</v>
      </c>
      <c r="M22" s="2026">
        <f>X22*[3]коеф!$P$74+10</f>
        <v>964.56700000000001</v>
      </c>
      <c r="N22" s="2232"/>
      <c r="O22" s="2026"/>
      <c r="P22" s="156">
        <f>X22</f>
        <v>867</v>
      </c>
      <c r="Q22" s="157">
        <v>2590</v>
      </c>
      <c r="R22" s="157">
        <v>2874</v>
      </c>
      <c r="U22" s="157">
        <v>827</v>
      </c>
      <c r="V22" s="2005">
        <v>868</v>
      </c>
      <c r="X22" s="157">
        <v>867</v>
      </c>
    </row>
    <row r="23" spans="1:24" s="157" customFormat="1">
      <c r="A23" s="248">
        <v>1</v>
      </c>
      <c r="B23" s="234"/>
      <c r="C23" s="2230" t="s">
        <v>9438</v>
      </c>
      <c r="D23" s="2030" t="s">
        <v>8813</v>
      </c>
      <c r="E23" s="2472" t="s">
        <v>9447</v>
      </c>
      <c r="F23" s="170" t="s">
        <v>9344</v>
      </c>
      <c r="G23" s="172" t="s">
        <v>8812</v>
      </c>
      <c r="H23" s="242"/>
      <c r="I23" s="242"/>
      <c r="J23" s="243"/>
      <c r="K23" s="250"/>
      <c r="L23" s="2470">
        <v>96</v>
      </c>
      <c r="M23" s="2007">
        <f>V23*[3]коеф!$O$7*[3]коеф!$P$73+10</f>
        <v>1066.1255319999998</v>
      </c>
      <c r="N23" s="156"/>
      <c r="O23" s="2007"/>
      <c r="P23" s="156">
        <f>V23</f>
        <v>3223</v>
      </c>
      <c r="Q23" s="157">
        <v>2309</v>
      </c>
      <c r="T23" s="157">
        <v>3010</v>
      </c>
      <c r="U23" s="157">
        <v>902</v>
      </c>
      <c r="V23" s="157">
        <v>3223</v>
      </c>
    </row>
    <row r="24" spans="1:24" s="157" customFormat="1">
      <c r="A24" s="248">
        <v>1</v>
      </c>
      <c r="B24" s="234"/>
      <c r="C24" s="2230" t="s">
        <v>10477</v>
      </c>
      <c r="D24" s="2030" t="s">
        <v>10645</v>
      </c>
      <c r="E24" s="2472" t="s">
        <v>9447</v>
      </c>
      <c r="F24" s="2370" t="s">
        <v>9344</v>
      </c>
      <c r="G24" s="2054" t="s">
        <v>8812</v>
      </c>
      <c r="H24" s="2338" t="s">
        <v>10615</v>
      </c>
      <c r="I24" s="2338"/>
      <c r="J24" s="2338"/>
      <c r="K24" s="2456" t="s">
        <v>9314</v>
      </c>
      <c r="L24" s="2470">
        <v>96</v>
      </c>
      <c r="M24" s="2007">
        <f>P24</f>
        <v>696</v>
      </c>
      <c r="N24" s="156"/>
      <c r="O24" s="2007"/>
      <c r="P24" s="156">
        <v>696</v>
      </c>
    </row>
    <row r="25" spans="1:24" s="157" customFormat="1">
      <c r="A25" s="248">
        <v>1</v>
      </c>
      <c r="B25" s="234"/>
      <c r="C25" s="2230" t="s">
        <v>9434</v>
      </c>
      <c r="D25" s="2030" t="s">
        <v>8814</v>
      </c>
      <c r="E25" s="2472" t="s">
        <v>9447</v>
      </c>
      <c r="F25" s="170" t="s">
        <v>9344</v>
      </c>
      <c r="G25" s="172" t="s">
        <v>8812</v>
      </c>
      <c r="H25" s="246"/>
      <c r="I25" s="246"/>
      <c r="J25" s="247"/>
      <c r="K25" s="251"/>
      <c r="L25" s="2470">
        <v>96</v>
      </c>
      <c r="M25" s="2007">
        <f>V25*[3]коеф!$O$7*[3]коеф!$P$83+10</f>
        <v>1522.0473399999998</v>
      </c>
      <c r="N25" s="156"/>
      <c r="O25" s="2007"/>
      <c r="P25" s="156">
        <v>1150</v>
      </c>
      <c r="S25" s="244">
        <v>1085</v>
      </c>
      <c r="U25" s="157">
        <v>1505</v>
      </c>
      <c r="V25" s="157">
        <v>4870</v>
      </c>
    </row>
    <row r="26" spans="1:24" s="157" customFormat="1">
      <c r="A26" s="248">
        <v>1</v>
      </c>
      <c r="B26" s="234"/>
      <c r="C26" s="2229" t="s">
        <v>9434</v>
      </c>
      <c r="D26" s="2028" t="s">
        <v>8815</v>
      </c>
      <c r="E26" s="2469" t="s">
        <v>8816</v>
      </c>
      <c r="F26" s="175" t="s">
        <v>9346</v>
      </c>
      <c r="G26" s="165" t="s">
        <v>8817</v>
      </c>
      <c r="H26" s="238"/>
      <c r="I26" s="238"/>
      <c r="J26" s="240"/>
      <c r="K26" s="249"/>
      <c r="L26" s="2468">
        <v>96</v>
      </c>
      <c r="M26" s="2026">
        <f>V26*[3]коеф!$O$7*[3]коеф!$P$83+10</f>
        <v>693.06039999999996</v>
      </c>
      <c r="N26" s="2232"/>
      <c r="O26" s="2026"/>
      <c r="P26" s="156">
        <v>480</v>
      </c>
      <c r="S26" s="244">
        <v>455</v>
      </c>
      <c r="U26" s="157">
        <v>585</v>
      </c>
      <c r="V26" s="157">
        <v>2200</v>
      </c>
    </row>
    <row r="27" spans="1:24" s="157" customFormat="1">
      <c r="A27" s="248">
        <v>1</v>
      </c>
      <c r="B27" s="234"/>
      <c r="C27" s="2230" t="s">
        <v>9430</v>
      </c>
      <c r="D27" s="2030" t="s">
        <v>8822</v>
      </c>
      <c r="E27" s="2472" t="s">
        <v>8819</v>
      </c>
      <c r="F27" s="175" t="s">
        <v>9346</v>
      </c>
      <c r="G27" s="172" t="s">
        <v>8820</v>
      </c>
      <c r="H27" s="242"/>
      <c r="I27" s="242"/>
      <c r="J27" s="243"/>
      <c r="K27" s="250"/>
      <c r="L27" s="2470">
        <v>96</v>
      </c>
      <c r="M27" s="2007">
        <f>X27*[3]коеф!$P$74+10</f>
        <v>737.76099999999997</v>
      </c>
      <c r="N27" s="156"/>
      <c r="O27" s="2007"/>
      <c r="P27" s="156">
        <f>X27</f>
        <v>661</v>
      </c>
      <c r="Q27" s="157">
        <v>2276</v>
      </c>
      <c r="R27" s="157">
        <v>2526</v>
      </c>
      <c r="U27" s="157">
        <v>661</v>
      </c>
      <c r="V27" s="2005">
        <v>661</v>
      </c>
      <c r="X27" s="157">
        <v>661</v>
      </c>
    </row>
    <row r="28" spans="1:24" s="157" customFormat="1">
      <c r="A28" s="248">
        <v>1</v>
      </c>
      <c r="B28" s="234"/>
      <c r="C28" s="2231" t="s">
        <v>10477</v>
      </c>
      <c r="D28" s="2032" t="s">
        <v>10644</v>
      </c>
      <c r="E28" s="2467" t="s">
        <v>8816</v>
      </c>
      <c r="F28" s="2370" t="s">
        <v>9346</v>
      </c>
      <c r="G28" s="2054" t="s">
        <v>8817</v>
      </c>
      <c r="H28" s="2338" t="s">
        <v>10634</v>
      </c>
      <c r="I28" s="2338" t="s">
        <v>10643</v>
      </c>
      <c r="J28" s="2338"/>
      <c r="K28" s="2456" t="s">
        <v>10642</v>
      </c>
      <c r="L28" s="2466">
        <v>96</v>
      </c>
      <c r="M28" s="2006">
        <f>P28</f>
        <v>696</v>
      </c>
      <c r="N28" s="2228"/>
      <c r="O28" s="2006"/>
      <c r="P28" s="156">
        <v>696</v>
      </c>
      <c r="V28" s="2005"/>
    </row>
    <row r="29" spans="1:24" s="157" customFormat="1" hidden="1">
      <c r="A29" s="238">
        <v>0</v>
      </c>
      <c r="B29" s="242"/>
      <c r="C29" s="171" t="s">
        <v>9438</v>
      </c>
      <c r="D29" s="241"/>
      <c r="E29" s="172" t="s">
        <v>8821</v>
      </c>
      <c r="F29" s="172"/>
      <c r="G29" s="172"/>
      <c r="H29" s="242"/>
      <c r="I29" s="242"/>
      <c r="J29" s="243"/>
      <c r="K29" s="243"/>
      <c r="L29" s="243">
        <v>96</v>
      </c>
      <c r="M29" s="173">
        <f>U29*[3]коеф!$F$73+10+10</f>
        <v>20</v>
      </c>
      <c r="N29" s="156"/>
      <c r="O29" s="156"/>
      <c r="P29" s="156">
        <f>V29</f>
        <v>2516</v>
      </c>
      <c r="V29" s="157">
        <v>2516</v>
      </c>
    </row>
    <row r="30" spans="1:24" s="157" customFormat="1">
      <c r="A30" s="248">
        <v>1</v>
      </c>
      <c r="B30" s="234"/>
      <c r="C30" s="2464" t="s">
        <v>9438</v>
      </c>
      <c r="D30" s="2018" t="s">
        <v>8818</v>
      </c>
      <c r="E30" s="2463" t="s">
        <v>8819</v>
      </c>
      <c r="F30" s="175" t="s">
        <v>9346</v>
      </c>
      <c r="G30" s="168" t="s">
        <v>8820</v>
      </c>
      <c r="H30" s="246"/>
      <c r="I30" s="246"/>
      <c r="J30" s="247"/>
      <c r="K30" s="251"/>
      <c r="L30" s="2462">
        <v>96</v>
      </c>
      <c r="M30" s="2009">
        <f>V30*[3]коеф!$O$7*[3]коеф!$P$73+10</f>
        <v>834.45294399999989</v>
      </c>
      <c r="N30" s="2479"/>
      <c r="O30" s="2009"/>
      <c r="P30" s="156">
        <f>V30</f>
        <v>2516</v>
      </c>
      <c r="Q30" s="157">
        <v>2139</v>
      </c>
      <c r="T30" s="157">
        <v>2350</v>
      </c>
      <c r="U30" s="157">
        <v>705</v>
      </c>
      <c r="V30" s="157">
        <v>2516</v>
      </c>
    </row>
    <row r="31" spans="1:24" s="157" customFormat="1" ht="25.5" hidden="1">
      <c r="A31" s="238">
        <v>0</v>
      </c>
      <c r="B31" s="242"/>
      <c r="C31" s="171" t="s">
        <v>9438</v>
      </c>
      <c r="D31" s="241" t="s">
        <v>8823</v>
      </c>
      <c r="E31" s="212" t="s">
        <v>8824</v>
      </c>
      <c r="F31" s="172" t="s">
        <v>8825</v>
      </c>
      <c r="G31" s="213" t="s">
        <v>8826</v>
      </c>
      <c r="H31" s="206"/>
      <c r="I31" s="206"/>
      <c r="J31" s="252"/>
      <c r="K31" s="252"/>
      <c r="L31" s="243">
        <v>192</v>
      </c>
      <c r="M31" s="173" t="e">
        <f>#REF!*[3]коеф!$O$7*[3]коеф!$F$73+10</f>
        <v>#REF!</v>
      </c>
      <c r="N31" s="156"/>
      <c r="O31" s="156"/>
      <c r="P31" s="156">
        <f>V31</f>
        <v>1815</v>
      </c>
      <c r="Q31" s="157">
        <v>5808</v>
      </c>
      <c r="U31" s="157">
        <v>1920</v>
      </c>
      <c r="V31" s="157">
        <v>1815</v>
      </c>
    </row>
    <row r="32" spans="1:24" s="157" customFormat="1">
      <c r="A32" s="248">
        <v>1</v>
      </c>
      <c r="B32" s="234"/>
      <c r="C32" s="2229" t="s">
        <v>9434</v>
      </c>
      <c r="D32" s="2028" t="s">
        <v>8827</v>
      </c>
      <c r="E32" s="2469" t="s">
        <v>8828</v>
      </c>
      <c r="F32" s="170" t="s">
        <v>9351</v>
      </c>
      <c r="G32" s="165" t="s">
        <v>8828</v>
      </c>
      <c r="H32" s="238"/>
      <c r="I32" s="238"/>
      <c r="J32" s="240"/>
      <c r="K32" s="249"/>
      <c r="L32" s="2468">
        <v>96</v>
      </c>
      <c r="M32" s="2026">
        <f>V32*[3]коеф!$O$7*[3]коеф!$P$83+10</f>
        <v>693.06039999999996</v>
      </c>
      <c r="N32" s="2232"/>
      <c r="O32" s="2026"/>
      <c r="P32" s="156">
        <v>480</v>
      </c>
      <c r="S32" s="244">
        <v>455</v>
      </c>
      <c r="U32" s="157">
        <v>585</v>
      </c>
      <c r="V32" s="157">
        <v>2200</v>
      </c>
    </row>
    <row r="33" spans="1:24" s="157" customFormat="1">
      <c r="A33" s="248">
        <v>1</v>
      </c>
      <c r="B33" s="234"/>
      <c r="C33" s="2230" t="s">
        <v>9430</v>
      </c>
      <c r="D33" s="2030" t="s">
        <v>8830</v>
      </c>
      <c r="E33" s="2472" t="s">
        <v>8828</v>
      </c>
      <c r="F33" s="170" t="s">
        <v>9351</v>
      </c>
      <c r="G33" s="172" t="s">
        <v>8828</v>
      </c>
      <c r="H33" s="242"/>
      <c r="I33" s="242"/>
      <c r="J33" s="243"/>
      <c r="K33" s="250"/>
      <c r="L33" s="2470">
        <v>96</v>
      </c>
      <c r="M33" s="2007">
        <f>X33*[3]коеф!$P$74+10</f>
        <v>737.76099999999997</v>
      </c>
      <c r="N33" s="156"/>
      <c r="O33" s="2007"/>
      <c r="P33" s="156">
        <f>X33</f>
        <v>661</v>
      </c>
      <c r="Q33" s="157">
        <v>2276</v>
      </c>
      <c r="R33" s="157">
        <v>2526</v>
      </c>
      <c r="U33" s="157">
        <v>661</v>
      </c>
      <c r="V33" s="2005">
        <v>661</v>
      </c>
      <c r="X33" s="157">
        <v>661</v>
      </c>
    </row>
    <row r="34" spans="1:24" s="157" customFormat="1">
      <c r="A34" s="248">
        <v>1</v>
      </c>
      <c r="B34" s="234"/>
      <c r="C34" s="2230" t="s">
        <v>10477</v>
      </c>
      <c r="D34" s="2030" t="s">
        <v>10641</v>
      </c>
      <c r="E34" s="2472" t="s">
        <v>8828</v>
      </c>
      <c r="F34" s="2370" t="s">
        <v>9351</v>
      </c>
      <c r="G34" s="2054" t="s">
        <v>8828</v>
      </c>
      <c r="H34" s="2338" t="s">
        <v>10604</v>
      </c>
      <c r="I34" s="2338" t="s">
        <v>10640</v>
      </c>
      <c r="J34" s="2338"/>
      <c r="K34" s="2456" t="s">
        <v>10639</v>
      </c>
      <c r="L34" s="2470">
        <v>96</v>
      </c>
      <c r="M34" s="2007">
        <f>P34</f>
        <v>768</v>
      </c>
      <c r="N34" s="156"/>
      <c r="O34" s="2007"/>
      <c r="P34" s="156">
        <v>768</v>
      </c>
    </row>
    <row r="35" spans="1:24" s="157" customFormat="1">
      <c r="A35" s="248">
        <v>1</v>
      </c>
      <c r="B35" s="234"/>
      <c r="C35" s="2231" t="s">
        <v>9438</v>
      </c>
      <c r="D35" s="2032" t="s">
        <v>8829</v>
      </c>
      <c r="E35" s="2467" t="s">
        <v>8828</v>
      </c>
      <c r="F35" s="170" t="s">
        <v>9351</v>
      </c>
      <c r="G35" s="168" t="s">
        <v>8828</v>
      </c>
      <c r="H35" s="246"/>
      <c r="I35" s="246"/>
      <c r="J35" s="247"/>
      <c r="K35" s="251"/>
      <c r="L35" s="2466">
        <v>96</v>
      </c>
      <c r="M35" s="2006">
        <f>V35*[3]коеф!$O$7*[3]коеф!$P$73+10</f>
        <v>806.59980399999984</v>
      </c>
      <c r="N35" s="2228"/>
      <c r="O35" s="2006"/>
      <c r="P35" s="156">
        <f>V35</f>
        <v>2431</v>
      </c>
      <c r="Q35" s="157">
        <v>2099</v>
      </c>
      <c r="T35" s="157">
        <v>2275</v>
      </c>
      <c r="U35" s="157">
        <v>680</v>
      </c>
      <c r="V35" s="157">
        <v>2431</v>
      </c>
    </row>
    <row r="36" spans="1:24" s="157" customFormat="1">
      <c r="A36" s="248">
        <v>1</v>
      </c>
      <c r="B36" s="234"/>
      <c r="C36" s="2229" t="s">
        <v>9430</v>
      </c>
      <c r="D36" s="2028" t="s">
        <v>8835</v>
      </c>
      <c r="E36" s="2469" t="s">
        <v>8832</v>
      </c>
      <c r="F36" s="175" t="s">
        <v>9352</v>
      </c>
      <c r="G36" s="165" t="s">
        <v>8833</v>
      </c>
      <c r="H36" s="238"/>
      <c r="I36" s="238"/>
      <c r="J36" s="240"/>
      <c r="K36" s="249"/>
      <c r="L36" s="2468">
        <v>96</v>
      </c>
      <c r="M36" s="2026">
        <f>X36*[3]коеф!$P$74+10</f>
        <v>839.053</v>
      </c>
      <c r="N36" s="2232"/>
      <c r="O36" s="2026"/>
      <c r="P36" s="156">
        <f>X36</f>
        <v>753</v>
      </c>
      <c r="Q36" s="157">
        <v>2593</v>
      </c>
      <c r="R36" s="157">
        <v>2879</v>
      </c>
      <c r="U36" s="157">
        <v>753</v>
      </c>
      <c r="V36" s="2005">
        <v>754</v>
      </c>
      <c r="X36" s="157">
        <v>753</v>
      </c>
    </row>
    <row r="37" spans="1:24" s="157" customFormat="1">
      <c r="A37" s="248">
        <v>1</v>
      </c>
      <c r="B37" s="234"/>
      <c r="C37" s="2230" t="s">
        <v>9434</v>
      </c>
      <c r="D37" s="2030" t="s">
        <v>8831</v>
      </c>
      <c r="E37" s="2472" t="s">
        <v>8832</v>
      </c>
      <c r="F37" s="175" t="s">
        <v>9352</v>
      </c>
      <c r="G37" s="172" t="s">
        <v>8833</v>
      </c>
      <c r="H37" s="242"/>
      <c r="I37" s="242"/>
      <c r="J37" s="243"/>
      <c r="K37" s="250"/>
      <c r="L37" s="2470">
        <v>96</v>
      </c>
      <c r="M37" s="2007">
        <f>V37*[3]коеф!$O$7*[3]коеф!$P$83+10</f>
        <v>863.82549999999981</v>
      </c>
      <c r="N37" s="156"/>
      <c r="O37" s="2007"/>
      <c r="P37" s="156">
        <v>610</v>
      </c>
      <c r="S37" s="244">
        <v>575</v>
      </c>
      <c r="U37" s="157">
        <v>740</v>
      </c>
      <c r="V37" s="157">
        <v>2750</v>
      </c>
    </row>
    <row r="38" spans="1:24" s="157" customFormat="1">
      <c r="A38" s="248">
        <v>1</v>
      </c>
      <c r="B38" s="234"/>
      <c r="C38" s="2230" t="s">
        <v>10477</v>
      </c>
      <c r="D38" s="2030" t="s">
        <v>10638</v>
      </c>
      <c r="E38" s="2472" t="s">
        <v>8832</v>
      </c>
      <c r="F38" s="2370" t="s">
        <v>9352</v>
      </c>
      <c r="G38" s="2054" t="s">
        <v>8833</v>
      </c>
      <c r="H38" s="2338" t="s">
        <v>10604</v>
      </c>
      <c r="I38" s="2338" t="s">
        <v>10637</v>
      </c>
      <c r="J38" s="2338"/>
      <c r="K38" s="2456" t="s">
        <v>10636</v>
      </c>
      <c r="L38" s="2470">
        <v>96</v>
      </c>
      <c r="M38" s="2007">
        <f>P38</f>
        <v>768</v>
      </c>
      <c r="N38" s="156"/>
      <c r="O38" s="2007"/>
      <c r="P38" s="156">
        <v>768</v>
      </c>
    </row>
    <row r="39" spans="1:24" s="157" customFormat="1">
      <c r="A39" s="248">
        <v>1</v>
      </c>
      <c r="B39" s="234"/>
      <c r="C39" s="2231" t="s">
        <v>9438</v>
      </c>
      <c r="D39" s="2032" t="s">
        <v>8834</v>
      </c>
      <c r="E39" s="2467" t="s">
        <v>8832</v>
      </c>
      <c r="F39" s="175" t="s">
        <v>9352</v>
      </c>
      <c r="G39" s="168" t="s">
        <v>8833</v>
      </c>
      <c r="H39" s="246"/>
      <c r="I39" s="246"/>
      <c r="J39" s="247"/>
      <c r="K39" s="251"/>
      <c r="L39" s="2466">
        <v>96</v>
      </c>
      <c r="M39" s="2006">
        <f>V39*[3]коеф!$O$7*[3]коеф!$P$73+10</f>
        <v>955.04065599999979</v>
      </c>
      <c r="N39" s="2228"/>
      <c r="O39" s="2006"/>
      <c r="P39" s="156">
        <f>V39</f>
        <v>2884</v>
      </c>
      <c r="Q39" s="157">
        <v>2442</v>
      </c>
      <c r="T39" s="157">
        <v>2695</v>
      </c>
      <c r="U39" s="157">
        <v>808</v>
      </c>
      <c r="V39" s="157">
        <v>2884</v>
      </c>
    </row>
    <row r="40" spans="1:24" s="157" customFormat="1">
      <c r="A40" s="248">
        <v>1</v>
      </c>
      <c r="B40" s="234"/>
      <c r="C40" s="2229" t="s">
        <v>9434</v>
      </c>
      <c r="D40" s="2028" t="s">
        <v>8836</v>
      </c>
      <c r="E40" s="2469" t="s">
        <v>8837</v>
      </c>
      <c r="F40" s="170" t="s">
        <v>9357</v>
      </c>
      <c r="G40" s="165" t="s">
        <v>8838</v>
      </c>
      <c r="H40" s="238"/>
      <c r="I40" s="238"/>
      <c r="J40" s="240"/>
      <c r="K40" s="249"/>
      <c r="L40" s="2468">
        <v>96</v>
      </c>
      <c r="M40" s="2026">
        <f>V40*[3]коеф!$O$7*[3]коеф!$P$83+10</f>
        <v>693.06039999999996</v>
      </c>
      <c r="N40" s="2232"/>
      <c r="O40" s="2026"/>
      <c r="P40" s="156">
        <v>480</v>
      </c>
      <c r="S40" s="244">
        <v>455</v>
      </c>
      <c r="U40" s="157">
        <v>585</v>
      </c>
      <c r="V40" s="157">
        <v>2200</v>
      </c>
    </row>
    <row r="41" spans="1:24" s="157" customFormat="1">
      <c r="A41" s="248">
        <v>1</v>
      </c>
      <c r="B41" s="234"/>
      <c r="C41" s="2230" t="s">
        <v>9430</v>
      </c>
      <c r="D41" s="2030" t="s">
        <v>8840</v>
      </c>
      <c r="E41" s="2472" t="s">
        <v>8837</v>
      </c>
      <c r="F41" s="170" t="s">
        <v>9357</v>
      </c>
      <c r="G41" s="172" t="s">
        <v>8838</v>
      </c>
      <c r="H41" s="242"/>
      <c r="I41" s="242"/>
      <c r="J41" s="243"/>
      <c r="K41" s="250"/>
      <c r="L41" s="2470">
        <v>96</v>
      </c>
      <c r="M41" s="2007">
        <f>X41*[3]коеф!$P$74+10</f>
        <v>737.76099999999997</v>
      </c>
      <c r="N41" s="156"/>
      <c r="O41" s="2007"/>
      <c r="P41" s="156">
        <f>X41</f>
        <v>661</v>
      </c>
      <c r="Q41" s="157">
        <v>2276</v>
      </c>
      <c r="R41" s="157">
        <v>2526</v>
      </c>
      <c r="U41" s="157">
        <v>661</v>
      </c>
      <c r="V41" s="2005">
        <v>661</v>
      </c>
      <c r="X41" s="157">
        <v>661</v>
      </c>
    </row>
    <row r="42" spans="1:24" s="157" customFormat="1">
      <c r="A42" s="248">
        <v>1</v>
      </c>
      <c r="B42" s="234"/>
      <c r="C42" s="2230" t="s">
        <v>10477</v>
      </c>
      <c r="D42" s="2030" t="s">
        <v>10635</v>
      </c>
      <c r="E42" s="2472" t="s">
        <v>8837</v>
      </c>
      <c r="F42" s="2370" t="s">
        <v>9357</v>
      </c>
      <c r="G42" s="2054" t="s">
        <v>8838</v>
      </c>
      <c r="H42" s="2338" t="s">
        <v>10634</v>
      </c>
      <c r="I42" s="2338" t="s">
        <v>10633</v>
      </c>
      <c r="J42" s="2338"/>
      <c r="K42" s="2456" t="s">
        <v>9359</v>
      </c>
      <c r="L42" s="2470">
        <v>96</v>
      </c>
      <c r="M42" s="2007">
        <f>P42</f>
        <v>768</v>
      </c>
      <c r="N42" s="156"/>
      <c r="O42" s="2007"/>
      <c r="P42" s="156">
        <v>768</v>
      </c>
    </row>
    <row r="43" spans="1:24" s="157" customFormat="1">
      <c r="A43" s="248">
        <v>1</v>
      </c>
      <c r="B43" s="234"/>
      <c r="C43" s="2231" t="s">
        <v>9438</v>
      </c>
      <c r="D43" s="2032" t="s">
        <v>8839</v>
      </c>
      <c r="E43" s="2467" t="s">
        <v>8837</v>
      </c>
      <c r="F43" s="170" t="s">
        <v>9357</v>
      </c>
      <c r="G43" s="168" t="s">
        <v>8838</v>
      </c>
      <c r="H43" s="246"/>
      <c r="I43" s="246"/>
      <c r="J43" s="247"/>
      <c r="K43" s="251"/>
      <c r="L43" s="2466">
        <v>96</v>
      </c>
      <c r="M43" s="2006">
        <f>V43*[3]коеф!$O$7*[3]коеф!$P$73+10</f>
        <v>806.59980399999984</v>
      </c>
      <c r="N43" s="2228"/>
      <c r="O43" s="2006"/>
      <c r="P43" s="156">
        <f>V43</f>
        <v>2431</v>
      </c>
      <c r="Q43" s="157">
        <v>2099</v>
      </c>
      <c r="T43" s="157">
        <v>2275</v>
      </c>
      <c r="U43" s="157">
        <v>680</v>
      </c>
      <c r="V43" s="157">
        <v>2431</v>
      </c>
    </row>
    <row r="44" spans="1:24" s="157" customFormat="1">
      <c r="A44" s="248">
        <v>1</v>
      </c>
      <c r="B44" s="234"/>
      <c r="C44" s="2229" t="s">
        <v>9430</v>
      </c>
      <c r="D44" s="2028" t="s">
        <v>8842</v>
      </c>
      <c r="E44" s="2469" t="s">
        <v>8843</v>
      </c>
      <c r="F44" s="170" t="s">
        <v>8844</v>
      </c>
      <c r="G44" s="165" t="s">
        <v>8845</v>
      </c>
      <c r="H44" s="238"/>
      <c r="I44" s="238"/>
      <c r="J44" s="240"/>
      <c r="K44" s="249"/>
      <c r="L44" s="2468">
        <v>96</v>
      </c>
      <c r="M44" s="2026">
        <f>X44*[3]коеф!$P$74+10</f>
        <v>960.16300000000001</v>
      </c>
      <c r="N44" s="2232"/>
      <c r="O44" s="2026"/>
      <c r="P44" s="156">
        <f>X44</f>
        <v>863</v>
      </c>
      <c r="Q44" s="157">
        <v>2579</v>
      </c>
      <c r="R44" s="157">
        <v>2863</v>
      </c>
      <c r="U44" s="157">
        <v>863</v>
      </c>
      <c r="V44" s="2005">
        <v>863</v>
      </c>
      <c r="W44" s="169"/>
      <c r="X44" s="157">
        <v>863</v>
      </c>
    </row>
    <row r="45" spans="1:24" s="157" customFormat="1">
      <c r="A45" s="248">
        <v>1</v>
      </c>
      <c r="B45" s="234"/>
      <c r="C45" s="2230" t="s">
        <v>9434</v>
      </c>
      <c r="D45" s="2030" t="s">
        <v>8846</v>
      </c>
      <c r="E45" s="2472" t="s">
        <v>8843</v>
      </c>
      <c r="F45" s="170" t="s">
        <v>8844</v>
      </c>
      <c r="G45" s="172" t="s">
        <v>8845</v>
      </c>
      <c r="H45" s="242"/>
      <c r="I45" s="242"/>
      <c r="J45" s="243"/>
      <c r="K45" s="250"/>
      <c r="L45" s="2470">
        <v>96</v>
      </c>
      <c r="M45" s="2007">
        <f>V45*[3]коеф!$O$7*[3]коеф!$P$83+10</f>
        <v>1015.9616799999999</v>
      </c>
      <c r="N45" s="156"/>
      <c r="O45" s="2007"/>
      <c r="P45" s="156">
        <v>725</v>
      </c>
      <c r="S45" s="244">
        <v>685</v>
      </c>
      <c r="U45" s="157">
        <v>881</v>
      </c>
      <c r="V45" s="157">
        <v>3240</v>
      </c>
    </row>
    <row r="46" spans="1:24" s="157" customFormat="1">
      <c r="A46" s="2465">
        <v>1</v>
      </c>
      <c r="B46" s="2332"/>
      <c r="C46" s="2230" t="s">
        <v>10477</v>
      </c>
      <c r="D46" s="2030" t="s">
        <v>10632</v>
      </c>
      <c r="E46" s="2472" t="s">
        <v>8843</v>
      </c>
      <c r="F46" s="2370" t="s">
        <v>8844</v>
      </c>
      <c r="G46" s="2054" t="s">
        <v>8845</v>
      </c>
      <c r="H46" s="2338" t="s">
        <v>10615</v>
      </c>
      <c r="I46" s="2338" t="s">
        <v>10631</v>
      </c>
      <c r="J46" s="2338"/>
      <c r="K46" s="2456" t="s">
        <v>10630</v>
      </c>
      <c r="L46" s="2470">
        <v>96</v>
      </c>
      <c r="M46" s="2007">
        <f>P46</f>
        <v>768</v>
      </c>
      <c r="N46" s="156"/>
      <c r="O46" s="2007"/>
      <c r="P46" s="156">
        <v>768</v>
      </c>
    </row>
    <row r="47" spans="1:24" s="157" customFormat="1">
      <c r="A47" s="248">
        <v>1</v>
      </c>
      <c r="B47" s="234"/>
      <c r="C47" s="2231" t="s">
        <v>9438</v>
      </c>
      <c r="D47" s="2032" t="s">
        <v>8841</v>
      </c>
      <c r="E47" s="2467" t="s">
        <v>9543</v>
      </c>
      <c r="F47" s="170" t="s">
        <v>8844</v>
      </c>
      <c r="G47" s="172" t="s">
        <v>8845</v>
      </c>
      <c r="H47" s="242"/>
      <c r="I47" s="242"/>
      <c r="J47" s="247"/>
      <c r="K47" s="251"/>
      <c r="L47" s="2466">
        <v>96</v>
      </c>
      <c r="M47" s="2006">
        <f>V47*[3]коеф!$O$7*[3]коеф!$P$73+10</f>
        <v>1078.2498399999999</v>
      </c>
      <c r="N47" s="2228"/>
      <c r="O47" s="2006"/>
      <c r="P47" s="156">
        <f>V47</f>
        <v>3260</v>
      </c>
      <c r="S47" s="244"/>
      <c r="T47" s="157">
        <v>3045</v>
      </c>
      <c r="U47" s="157">
        <v>913</v>
      </c>
      <c r="V47" s="157">
        <v>3260</v>
      </c>
    </row>
    <row r="48" spans="1:24" s="157" customFormat="1">
      <c r="A48" s="234"/>
      <c r="B48" s="234"/>
      <c r="C48" s="154"/>
      <c r="D48" s="235"/>
      <c r="E48" s="687"/>
      <c r="F48" s="155"/>
      <c r="G48" s="155"/>
      <c r="H48" s="234"/>
      <c r="I48" s="234"/>
      <c r="J48" s="205"/>
      <c r="K48" s="205"/>
      <c r="L48" s="1573"/>
      <c r="M48" s="156"/>
      <c r="N48" s="156"/>
      <c r="O48" s="156"/>
      <c r="P48" s="156"/>
      <c r="V48" s="219"/>
    </row>
    <row r="49" spans="1:26" s="157" customFormat="1">
      <c r="A49" s="234"/>
      <c r="B49" s="234"/>
      <c r="C49" s="154"/>
      <c r="D49" s="235"/>
      <c r="E49" s="687"/>
      <c r="F49" s="155"/>
      <c r="G49" s="155"/>
      <c r="H49" s="234"/>
      <c r="I49" s="234"/>
      <c r="J49" s="205"/>
      <c r="K49" s="205"/>
      <c r="L49" s="1573"/>
      <c r="M49" s="156"/>
      <c r="N49" s="156"/>
      <c r="O49" s="156"/>
      <c r="P49" s="156"/>
      <c r="V49" s="157">
        <v>4398</v>
      </c>
    </row>
    <row r="50" spans="1:26" ht="23.25">
      <c r="A50" s="89" t="s">
        <v>8692</v>
      </c>
      <c r="B50" s="89"/>
      <c r="C50" s="2668" t="s">
        <v>9481</v>
      </c>
      <c r="D50" s="2669"/>
      <c r="E50" s="2669"/>
      <c r="F50" s="2669"/>
      <c r="G50" s="2669"/>
      <c r="H50" s="2669"/>
      <c r="I50" s="2669"/>
      <c r="J50" s="2669"/>
      <c r="K50" s="2669"/>
      <c r="L50" s="2669"/>
      <c r="M50" s="2669"/>
      <c r="N50" s="2669"/>
      <c r="O50" s="2669"/>
      <c r="P50" s="156"/>
      <c r="S50" s="219"/>
      <c r="V50" s="157">
        <v>6470</v>
      </c>
      <c r="Y50" s="69"/>
      <c r="Z50" s="69"/>
    </row>
    <row r="51" spans="1:26" ht="23.25" hidden="1">
      <c r="A51" s="89" t="s">
        <v>8690</v>
      </c>
      <c r="B51" s="89"/>
      <c r="C51" s="2" t="s">
        <v>9361</v>
      </c>
      <c r="D51" s="3"/>
      <c r="E51" s="3"/>
      <c r="F51" s="3"/>
      <c r="G51" s="3"/>
      <c r="H51" s="3"/>
      <c r="I51" s="3"/>
      <c r="J51" s="3"/>
      <c r="K51" s="3"/>
      <c r="L51" s="3"/>
      <c r="M51" s="3"/>
      <c r="N51" s="3"/>
      <c r="O51" s="3"/>
      <c r="P51" s="156"/>
      <c r="S51" s="219"/>
      <c r="V51" s="157">
        <v>3030</v>
      </c>
      <c r="Y51" s="69"/>
      <c r="Z51" s="69"/>
    </row>
    <row r="52" spans="1:26" ht="23.25" hidden="1">
      <c r="A52" s="89" t="s">
        <v>8690</v>
      </c>
      <c r="B52" s="89"/>
      <c r="C52" s="2" t="s">
        <v>8847</v>
      </c>
      <c r="D52" s="3"/>
      <c r="E52" s="3"/>
      <c r="F52" s="3"/>
      <c r="G52" s="3"/>
      <c r="H52" s="3"/>
      <c r="I52" s="3"/>
      <c r="J52" s="3"/>
      <c r="K52" s="3"/>
      <c r="L52" s="3"/>
      <c r="M52" s="3"/>
      <c r="N52" s="3"/>
      <c r="O52" s="3"/>
      <c r="P52" s="156"/>
      <c r="S52" s="219"/>
      <c r="V52" s="157">
        <v>3025</v>
      </c>
      <c r="Y52" s="69"/>
      <c r="Z52" s="69"/>
    </row>
    <row r="53" spans="1:26" s="157" customFormat="1">
      <c r="A53" s="248">
        <v>1</v>
      </c>
      <c r="B53" s="234"/>
      <c r="C53" s="2229" t="s">
        <v>9438</v>
      </c>
      <c r="D53" s="2028" t="s">
        <v>8848</v>
      </c>
      <c r="E53" s="2469" t="s">
        <v>8849</v>
      </c>
      <c r="F53" s="175" t="s">
        <v>9367</v>
      </c>
      <c r="G53" s="172" t="s">
        <v>8852</v>
      </c>
      <c r="H53" s="242"/>
      <c r="I53" s="242"/>
      <c r="J53" s="243"/>
      <c r="K53" s="250"/>
      <c r="L53" s="2468">
        <v>96</v>
      </c>
      <c r="M53" s="2026">
        <f>V53*[3]коеф!$O$7*[3]коеф!$P$73+10</f>
        <v>1451.1542319999999</v>
      </c>
      <c r="N53" s="2026"/>
      <c r="O53" s="2328"/>
      <c r="P53" s="156">
        <f>V53</f>
        <v>4398</v>
      </c>
      <c r="U53" s="157">
        <v>1231</v>
      </c>
      <c r="V53" s="157">
        <v>4398</v>
      </c>
    </row>
    <row r="54" spans="1:26" s="157" customFormat="1">
      <c r="A54" s="2052">
        <v>1</v>
      </c>
      <c r="B54" s="234"/>
      <c r="C54" s="2231" t="s">
        <v>9434</v>
      </c>
      <c r="D54" s="2032" t="s">
        <v>8850</v>
      </c>
      <c r="E54" s="2467" t="s">
        <v>8851</v>
      </c>
      <c r="F54" s="175" t="s">
        <v>9367</v>
      </c>
      <c r="G54" s="172" t="s">
        <v>8852</v>
      </c>
      <c r="H54" s="242"/>
      <c r="I54" s="242"/>
      <c r="J54" s="243"/>
      <c r="K54" s="250"/>
      <c r="L54" s="2466">
        <v>96</v>
      </c>
      <c r="M54" s="2006">
        <f>V54*[3]коеф!$O$7*[3]коеф!$P$83+10</f>
        <v>2018.8185399999998</v>
      </c>
      <c r="N54" s="2006"/>
      <c r="O54" s="2329"/>
      <c r="P54" s="156">
        <v>1480</v>
      </c>
      <c r="S54" s="244">
        <v>1395</v>
      </c>
      <c r="U54" s="157">
        <v>1805</v>
      </c>
      <c r="V54" s="157">
        <v>6470</v>
      </c>
    </row>
    <row r="55" spans="1:26" s="157" customFormat="1">
      <c r="A55" s="2052">
        <v>1</v>
      </c>
      <c r="B55" s="234"/>
      <c r="C55" s="2229" t="s">
        <v>9434</v>
      </c>
      <c r="D55" s="2028" t="s">
        <v>8853</v>
      </c>
      <c r="E55" s="2469" t="s">
        <v>8854</v>
      </c>
      <c r="F55" s="170" t="s">
        <v>9372</v>
      </c>
      <c r="G55" s="165" t="s">
        <v>8855</v>
      </c>
      <c r="H55" s="238"/>
      <c r="I55" s="238"/>
      <c r="J55" s="240"/>
      <c r="K55" s="249"/>
      <c r="L55" s="2468">
        <v>96</v>
      </c>
      <c r="M55" s="2026">
        <f>V55*[3]коеф!$O$7*[3]коеф!$P$83+10</f>
        <v>950.76045999999985</v>
      </c>
      <c r="N55" s="2026"/>
      <c r="O55" s="2328"/>
      <c r="P55" s="156">
        <v>658</v>
      </c>
      <c r="S55" s="244">
        <v>621</v>
      </c>
      <c r="U55" s="157">
        <v>801</v>
      </c>
      <c r="V55" s="157">
        <v>3030</v>
      </c>
    </row>
    <row r="56" spans="1:26" s="157" customFormat="1" ht="13.5" customHeight="1">
      <c r="A56" s="2017">
        <v>1</v>
      </c>
      <c r="B56" s="234"/>
      <c r="C56" s="2231" t="s">
        <v>9438</v>
      </c>
      <c r="D56" s="2032" t="s">
        <v>8856</v>
      </c>
      <c r="E56" s="2467" t="s">
        <v>8854</v>
      </c>
      <c r="F56" s="170" t="s">
        <v>9372</v>
      </c>
      <c r="G56" s="165" t="s">
        <v>8855</v>
      </c>
      <c r="H56" s="246"/>
      <c r="I56" s="246"/>
      <c r="J56" s="247"/>
      <c r="K56" s="251"/>
      <c r="L56" s="2466">
        <v>96</v>
      </c>
      <c r="M56" s="2006">
        <f>V56*[3]коеф!$O$7*[3]коеф!$P$73+10</f>
        <v>1001.2440999999999</v>
      </c>
      <c r="N56" s="2006"/>
      <c r="O56" s="2329"/>
      <c r="P56" s="156">
        <f>V56</f>
        <v>3025</v>
      </c>
      <c r="Q56" s="157">
        <v>2746</v>
      </c>
      <c r="T56" s="157">
        <v>3025</v>
      </c>
      <c r="U56" s="157">
        <v>847</v>
      </c>
      <c r="V56" s="157">
        <v>3025</v>
      </c>
    </row>
    <row r="57" spans="1:26" s="157" customFormat="1">
      <c r="A57" s="2017">
        <v>1</v>
      </c>
      <c r="B57" s="234"/>
      <c r="C57" s="2229" t="s">
        <v>9434</v>
      </c>
      <c r="D57" s="2028" t="s">
        <v>8857</v>
      </c>
      <c r="E57" s="2469" t="s">
        <v>9295</v>
      </c>
      <c r="F57" s="176" t="s">
        <v>9297</v>
      </c>
      <c r="G57" s="168" t="s">
        <v>8858</v>
      </c>
      <c r="H57" s="246"/>
      <c r="I57" s="246"/>
      <c r="J57" s="247"/>
      <c r="K57" s="251"/>
      <c r="L57" s="2468">
        <v>96</v>
      </c>
      <c r="M57" s="2026">
        <f>V57*[3]коеф!$O$7*[3]коеф!$P$83+10</f>
        <v>1419.5882799999999</v>
      </c>
      <c r="N57" s="2026"/>
      <c r="O57" s="2328"/>
      <c r="P57" s="156">
        <v>1020</v>
      </c>
      <c r="S57" s="244">
        <v>965</v>
      </c>
      <c r="U57" s="157">
        <v>1245</v>
      </c>
      <c r="V57" s="157">
        <v>4540</v>
      </c>
    </row>
    <row r="58" spans="1:26" s="157" customFormat="1">
      <c r="A58" s="2017">
        <v>1</v>
      </c>
      <c r="B58" s="234"/>
      <c r="C58" s="2231" t="s">
        <v>9438</v>
      </c>
      <c r="D58" s="2032" t="s">
        <v>8859</v>
      </c>
      <c r="E58" s="2467" t="s">
        <v>9295</v>
      </c>
      <c r="F58" s="176" t="s">
        <v>9297</v>
      </c>
      <c r="G58" s="168" t="s">
        <v>8858</v>
      </c>
      <c r="H58" s="242"/>
      <c r="I58" s="242"/>
      <c r="J58" s="243"/>
      <c r="K58" s="250"/>
      <c r="L58" s="2466">
        <v>96</v>
      </c>
      <c r="M58" s="2006">
        <f>V58*[3]коеф!$O$7*[3]коеф!$P$73+10</f>
        <v>1599.9227679999997</v>
      </c>
      <c r="N58" s="2006"/>
      <c r="O58" s="2329"/>
      <c r="P58" s="156">
        <f>V58</f>
        <v>4852</v>
      </c>
      <c r="S58" s="244"/>
      <c r="U58" s="157">
        <v>1360</v>
      </c>
      <c r="V58" s="157">
        <v>4852</v>
      </c>
    </row>
    <row r="59" spans="1:26" s="157" customFormat="1">
      <c r="A59" s="2017">
        <v>1</v>
      </c>
      <c r="B59" s="234"/>
      <c r="C59" s="2229" t="s">
        <v>9434</v>
      </c>
      <c r="D59" s="2028" t="s">
        <v>8864</v>
      </c>
      <c r="E59" s="2469" t="s">
        <v>8861</v>
      </c>
      <c r="F59" s="176" t="s">
        <v>9303</v>
      </c>
      <c r="G59" s="165" t="s">
        <v>8862</v>
      </c>
      <c r="H59" s="238"/>
      <c r="I59" s="238"/>
      <c r="J59" s="240"/>
      <c r="K59" s="249"/>
      <c r="L59" s="2468">
        <v>96</v>
      </c>
      <c r="M59" s="2026">
        <f>V59*[3]коеф!$O$7*[3]коеф!$P$83+10</f>
        <v>863.82549999999981</v>
      </c>
      <c r="N59" s="2026"/>
      <c r="O59" s="2328"/>
      <c r="P59" s="156">
        <v>625</v>
      </c>
      <c r="S59" s="244">
        <v>590</v>
      </c>
      <c r="U59" s="157">
        <v>761</v>
      </c>
      <c r="V59" s="157">
        <v>2750</v>
      </c>
    </row>
    <row r="60" spans="1:26" s="157" customFormat="1">
      <c r="A60" s="2017">
        <v>1</v>
      </c>
      <c r="B60" s="234"/>
      <c r="C60" s="2230" t="s">
        <v>9430</v>
      </c>
      <c r="D60" s="2030" t="s">
        <v>8860</v>
      </c>
      <c r="E60" s="2472" t="s">
        <v>8861</v>
      </c>
      <c r="F60" s="176" t="s">
        <v>9303</v>
      </c>
      <c r="G60" s="165" t="s">
        <v>8862</v>
      </c>
      <c r="H60" s="242"/>
      <c r="I60" s="242"/>
      <c r="J60" s="243"/>
      <c r="K60" s="250"/>
      <c r="L60" s="2470">
        <v>96</v>
      </c>
      <c r="M60" s="2007">
        <f>X60*[3]коеф!$P$74+10</f>
        <v>920.52699999999993</v>
      </c>
      <c r="N60" s="2007"/>
      <c r="O60" s="2331"/>
      <c r="P60" s="156">
        <f>X60</f>
        <v>827</v>
      </c>
      <c r="Q60" s="157">
        <v>2590</v>
      </c>
      <c r="R60" s="157">
        <v>2874</v>
      </c>
      <c r="U60" s="157">
        <v>752</v>
      </c>
      <c r="V60" s="2005">
        <v>827</v>
      </c>
      <c r="X60" s="157">
        <v>827</v>
      </c>
    </row>
    <row r="61" spans="1:26" s="157" customFormat="1">
      <c r="A61" s="2017">
        <v>1</v>
      </c>
      <c r="B61" s="234"/>
      <c r="C61" s="2230" t="s">
        <v>10477</v>
      </c>
      <c r="D61" s="2030" t="s">
        <v>10629</v>
      </c>
      <c r="E61" s="2472" t="s">
        <v>8861</v>
      </c>
      <c r="F61" s="2370" t="s">
        <v>9303</v>
      </c>
      <c r="G61" s="2054" t="s">
        <v>8862</v>
      </c>
      <c r="H61" s="2338" t="s">
        <v>10604</v>
      </c>
      <c r="I61" s="2338" t="s">
        <v>10623</v>
      </c>
      <c r="J61" s="2338"/>
      <c r="K61" s="2456" t="s">
        <v>10622</v>
      </c>
      <c r="L61" s="2470">
        <v>96</v>
      </c>
      <c r="M61" s="2007">
        <f>P61</f>
        <v>768</v>
      </c>
      <c r="N61" s="2007"/>
      <c r="O61" s="2331"/>
      <c r="P61" s="156">
        <v>768</v>
      </c>
    </row>
    <row r="62" spans="1:26" s="157" customFormat="1">
      <c r="A62" s="2017">
        <v>1</v>
      </c>
      <c r="B62" s="234"/>
      <c r="C62" s="2231" t="s">
        <v>9438</v>
      </c>
      <c r="D62" s="2032" t="s">
        <v>8863</v>
      </c>
      <c r="E62" s="2467" t="s">
        <v>8861</v>
      </c>
      <c r="F62" s="176" t="s">
        <v>9303</v>
      </c>
      <c r="G62" s="165" t="s">
        <v>8862</v>
      </c>
      <c r="H62" s="246"/>
      <c r="I62" s="246"/>
      <c r="J62" s="247"/>
      <c r="K62" s="251"/>
      <c r="L62" s="2466">
        <v>96</v>
      </c>
      <c r="M62" s="2006">
        <f>V62*[3]коеф!$O$7*[3]коеф!$P$73+10</f>
        <v>973.39095999999984</v>
      </c>
      <c r="N62" s="2006"/>
      <c r="O62" s="2329"/>
      <c r="P62" s="156">
        <f>V62</f>
        <v>2940</v>
      </c>
      <c r="Q62" s="157">
        <v>2495</v>
      </c>
      <c r="T62" s="157">
        <v>2750</v>
      </c>
      <c r="U62" s="157">
        <v>823</v>
      </c>
      <c r="V62" s="157">
        <v>2940</v>
      </c>
    </row>
    <row r="63" spans="1:26" s="157" customFormat="1">
      <c r="A63" s="2017">
        <v>1</v>
      </c>
      <c r="B63" s="234"/>
      <c r="C63" s="2229" t="s">
        <v>9434</v>
      </c>
      <c r="D63" s="2028" t="s">
        <v>8866</v>
      </c>
      <c r="E63" s="2469" t="s">
        <v>8867</v>
      </c>
      <c r="F63" s="175" t="s">
        <v>9309</v>
      </c>
      <c r="G63" s="165" t="s">
        <v>8867</v>
      </c>
      <c r="H63" s="242"/>
      <c r="I63" s="242"/>
      <c r="J63" s="243"/>
      <c r="K63" s="250"/>
      <c r="L63" s="2468">
        <v>96</v>
      </c>
      <c r="M63" s="2026">
        <f>V63*[3]коеф!$O$7*[3]коеф!$P$83+10</f>
        <v>863.82549999999981</v>
      </c>
      <c r="N63" s="2026"/>
      <c r="O63" s="2328"/>
      <c r="P63" s="156">
        <v>610</v>
      </c>
      <c r="S63" s="244">
        <v>575</v>
      </c>
      <c r="U63" s="157">
        <v>795</v>
      </c>
      <c r="V63" s="157">
        <v>2750</v>
      </c>
    </row>
    <row r="64" spans="1:26" s="157" customFormat="1">
      <c r="A64" s="2017">
        <v>1</v>
      </c>
      <c r="B64" s="234"/>
      <c r="C64" s="2230" t="s">
        <v>10477</v>
      </c>
      <c r="D64" s="2030" t="s">
        <v>10628</v>
      </c>
      <c r="E64" s="2472" t="s">
        <v>8867</v>
      </c>
      <c r="F64" s="2370" t="s">
        <v>9309</v>
      </c>
      <c r="G64" s="2054" t="s">
        <v>8867</v>
      </c>
      <c r="H64" s="2338" t="s">
        <v>10604</v>
      </c>
      <c r="I64" s="2273"/>
      <c r="J64" s="2044"/>
      <c r="K64" s="2456" t="s">
        <v>6910</v>
      </c>
      <c r="L64" s="2470">
        <v>96</v>
      </c>
      <c r="M64" s="2007">
        <f>P64</f>
        <v>768</v>
      </c>
      <c r="N64" s="2007"/>
      <c r="O64" s="2331"/>
      <c r="P64" s="156">
        <v>768</v>
      </c>
    </row>
    <row r="65" spans="1:24" s="157" customFormat="1">
      <c r="A65" s="2017">
        <v>1</v>
      </c>
      <c r="B65" s="234"/>
      <c r="C65" s="2231" t="s">
        <v>9438</v>
      </c>
      <c r="D65" s="2032" t="s">
        <v>8865</v>
      </c>
      <c r="E65" s="2467" t="s">
        <v>9307</v>
      </c>
      <c r="F65" s="175" t="s">
        <v>9309</v>
      </c>
      <c r="G65" s="165" t="s">
        <v>9307</v>
      </c>
      <c r="H65" s="238"/>
      <c r="I65" s="238"/>
      <c r="J65" s="240"/>
      <c r="K65" s="249"/>
      <c r="L65" s="2466">
        <v>96</v>
      </c>
      <c r="M65" s="2006">
        <f>V65*[3]коеф!$O$7*[3]коеф!$P$73+10</f>
        <v>931.77509199999986</v>
      </c>
      <c r="N65" s="2006"/>
      <c r="O65" s="2329"/>
      <c r="P65" s="156">
        <f>V65</f>
        <v>2813</v>
      </c>
      <c r="Q65" s="157">
        <v>2376</v>
      </c>
      <c r="T65" s="157">
        <v>2630</v>
      </c>
      <c r="U65" s="157">
        <v>788</v>
      </c>
      <c r="V65" s="157">
        <v>2813</v>
      </c>
    </row>
    <row r="66" spans="1:24" s="157" customFormat="1">
      <c r="A66" s="2017">
        <v>1</v>
      </c>
      <c r="B66" s="234"/>
      <c r="C66" s="2229" t="s">
        <v>9438</v>
      </c>
      <c r="D66" s="2028" t="s">
        <v>8868</v>
      </c>
      <c r="E66" s="2469" t="s">
        <v>9310</v>
      </c>
      <c r="F66" s="175" t="s">
        <v>9311</v>
      </c>
      <c r="G66" s="168" t="s">
        <v>9310</v>
      </c>
      <c r="H66" s="246"/>
      <c r="I66" s="246"/>
      <c r="J66" s="247"/>
      <c r="K66" s="251"/>
      <c r="L66" s="2468">
        <v>96</v>
      </c>
      <c r="M66" s="2026">
        <f>V66*[3]коеф!$O$7*[3]коеф!$P$73+10</f>
        <v>1608.1148679999997</v>
      </c>
      <c r="N66" s="2026"/>
      <c r="O66" s="2328"/>
      <c r="P66" s="156">
        <f>V66</f>
        <v>4877</v>
      </c>
      <c r="U66" s="157">
        <v>1366</v>
      </c>
      <c r="V66" s="157">
        <v>4877</v>
      </c>
    </row>
    <row r="67" spans="1:24" s="157" customFormat="1" ht="13.5" customHeight="1">
      <c r="A67" s="2017">
        <v>1</v>
      </c>
      <c r="B67" s="234"/>
      <c r="C67" s="2231" t="s">
        <v>9434</v>
      </c>
      <c r="D67" s="2032" t="s">
        <v>8869</v>
      </c>
      <c r="E67" s="2467" t="s">
        <v>9310</v>
      </c>
      <c r="F67" s="170" t="s">
        <v>9311</v>
      </c>
      <c r="G67" s="168" t="s">
        <v>9310</v>
      </c>
      <c r="H67" s="246"/>
      <c r="I67" s="246"/>
      <c r="J67" s="247"/>
      <c r="K67" s="251"/>
      <c r="L67" s="2466">
        <v>96</v>
      </c>
      <c r="M67" s="2006">
        <f>V67*[3]коеф!$O$7*[3]коеф!$P$83+10</f>
        <v>1633.8208599999998</v>
      </c>
      <c r="N67" s="2006"/>
      <c r="O67" s="2329"/>
      <c r="P67" s="156">
        <v>1150</v>
      </c>
      <c r="S67" s="244">
        <v>1085</v>
      </c>
      <c r="U67" s="157">
        <v>1505</v>
      </c>
      <c r="V67" s="157">
        <v>5230</v>
      </c>
    </row>
    <row r="68" spans="1:24" s="157" customFormat="1">
      <c r="A68" s="2017">
        <v>1</v>
      </c>
      <c r="B68" s="234"/>
      <c r="C68" s="2229" t="s">
        <v>9434</v>
      </c>
      <c r="D68" s="2028" t="s">
        <v>8872</v>
      </c>
      <c r="E68" s="2469" t="s">
        <v>9312</v>
      </c>
      <c r="F68" s="175" t="s">
        <v>9313</v>
      </c>
      <c r="G68" s="165" t="s">
        <v>9312</v>
      </c>
      <c r="H68" s="238"/>
      <c r="I68" s="238"/>
      <c r="J68" s="240"/>
      <c r="K68" s="249"/>
      <c r="L68" s="2468">
        <v>96</v>
      </c>
      <c r="M68" s="2026">
        <f>V68*[3]коеф!$O$7*[3]коеф!$P$83+10</f>
        <v>863.82549999999981</v>
      </c>
      <c r="N68" s="2026"/>
      <c r="O68" s="2328"/>
      <c r="P68" s="156">
        <v>625</v>
      </c>
      <c r="S68" s="244">
        <v>590</v>
      </c>
      <c r="U68" s="157">
        <v>761</v>
      </c>
      <c r="V68" s="157">
        <v>2750</v>
      </c>
    </row>
    <row r="69" spans="1:24" s="157" customFormat="1">
      <c r="A69" s="2017">
        <v>1</v>
      </c>
      <c r="B69" s="234"/>
      <c r="C69" s="2230" t="s">
        <v>9430</v>
      </c>
      <c r="D69" s="2030" t="s">
        <v>8870</v>
      </c>
      <c r="E69" s="2472" t="s">
        <v>9312</v>
      </c>
      <c r="F69" s="175" t="s">
        <v>9313</v>
      </c>
      <c r="G69" s="172" t="s">
        <v>9312</v>
      </c>
      <c r="H69" s="242"/>
      <c r="I69" s="242"/>
      <c r="J69" s="243"/>
      <c r="K69" s="250"/>
      <c r="L69" s="2470">
        <v>96</v>
      </c>
      <c r="M69" s="2007">
        <f>X69*[3]коеф!$P$74+10</f>
        <v>911.71899999999994</v>
      </c>
      <c r="N69" s="2007"/>
      <c r="O69" s="2331"/>
      <c r="P69" s="156">
        <f>X69</f>
        <v>819</v>
      </c>
      <c r="Q69" s="157">
        <v>2566</v>
      </c>
      <c r="R69" s="157">
        <v>2848</v>
      </c>
      <c r="U69" s="157">
        <v>745</v>
      </c>
      <c r="V69" s="2005">
        <v>819</v>
      </c>
      <c r="X69" s="157">
        <v>819</v>
      </c>
    </row>
    <row r="70" spans="1:24" s="157" customFormat="1">
      <c r="A70" s="2017">
        <v>1</v>
      </c>
      <c r="B70" s="234"/>
      <c r="C70" s="2230" t="s">
        <v>10477</v>
      </c>
      <c r="D70" s="2030" t="s">
        <v>10627</v>
      </c>
      <c r="E70" s="2472" t="s">
        <v>9312</v>
      </c>
      <c r="F70" s="2370" t="s">
        <v>9313</v>
      </c>
      <c r="G70" s="2054" t="s">
        <v>9312</v>
      </c>
      <c r="H70" s="2338" t="s">
        <v>10604</v>
      </c>
      <c r="I70" s="2338" t="s">
        <v>10626</v>
      </c>
      <c r="J70" s="2338"/>
      <c r="K70" s="2456" t="s">
        <v>10625</v>
      </c>
      <c r="L70" s="2470">
        <v>96</v>
      </c>
      <c r="M70" s="2007">
        <f>P70</f>
        <v>768</v>
      </c>
      <c r="N70" s="2007"/>
      <c r="O70" s="2331"/>
      <c r="P70" s="156">
        <v>768</v>
      </c>
    </row>
    <row r="71" spans="1:24" s="157" customFormat="1">
      <c r="A71" s="2017">
        <v>1</v>
      </c>
      <c r="B71" s="234"/>
      <c r="C71" s="2231" t="s">
        <v>9438</v>
      </c>
      <c r="D71" s="2032" t="s">
        <v>8871</v>
      </c>
      <c r="E71" s="2467" t="s">
        <v>9312</v>
      </c>
      <c r="F71" s="175" t="s">
        <v>9313</v>
      </c>
      <c r="G71" s="168" t="s">
        <v>9312</v>
      </c>
      <c r="H71" s="246"/>
      <c r="I71" s="246"/>
      <c r="J71" s="247"/>
      <c r="K71" s="251"/>
      <c r="L71" s="2466">
        <v>96</v>
      </c>
      <c r="M71" s="2006">
        <f>V71*[3]коеф!$O$7*[3]коеф!$P$73+10</f>
        <v>973.39095999999984</v>
      </c>
      <c r="N71" s="2006"/>
      <c r="O71" s="2329"/>
      <c r="P71" s="156">
        <f>V71</f>
        <v>2940</v>
      </c>
      <c r="Q71" s="157">
        <v>2495</v>
      </c>
      <c r="T71" s="157">
        <v>2750</v>
      </c>
      <c r="U71" s="157">
        <v>823</v>
      </c>
      <c r="V71" s="157">
        <v>2940</v>
      </c>
    </row>
    <row r="72" spans="1:24" s="157" customFormat="1">
      <c r="A72" s="2017">
        <v>1</v>
      </c>
      <c r="B72" s="234"/>
      <c r="C72" s="2464" t="s">
        <v>9438</v>
      </c>
      <c r="D72" s="2018" t="s">
        <v>8873</v>
      </c>
      <c r="E72" s="2463" t="s">
        <v>8874</v>
      </c>
      <c r="F72" s="175" t="s">
        <v>8539</v>
      </c>
      <c r="G72" s="184" t="s">
        <v>8875</v>
      </c>
      <c r="H72" s="206"/>
      <c r="I72" s="206"/>
      <c r="J72" s="252"/>
      <c r="K72" s="2019"/>
      <c r="L72" s="2462">
        <v>96</v>
      </c>
      <c r="M72" s="2009">
        <f>V72*[3]коеф!$O$7*[3]коеф!$P$73+10</f>
        <v>1677.5838759999999</v>
      </c>
      <c r="N72" s="2009"/>
      <c r="O72" s="2339"/>
      <c r="P72" s="156">
        <f>V72</f>
        <v>5089</v>
      </c>
      <c r="Q72" s="157">
        <v>4620</v>
      </c>
      <c r="U72" s="157">
        <v>1425</v>
      </c>
      <c r="V72" s="157">
        <v>5089</v>
      </c>
    </row>
    <row r="73" spans="1:24" s="157" customFormat="1">
      <c r="A73" s="2017">
        <v>1</v>
      </c>
      <c r="B73" s="234"/>
      <c r="C73" s="2229" t="s">
        <v>9434</v>
      </c>
      <c r="D73" s="2028" t="s">
        <v>8877</v>
      </c>
      <c r="E73" s="2469" t="s">
        <v>8540</v>
      </c>
      <c r="F73" s="175" t="s">
        <v>8542</v>
      </c>
      <c r="G73" s="165" t="s">
        <v>8540</v>
      </c>
      <c r="H73" s="238"/>
      <c r="I73" s="238"/>
      <c r="J73" s="240"/>
      <c r="K73" s="249"/>
      <c r="L73" s="2468">
        <v>96</v>
      </c>
      <c r="M73" s="2026">
        <f>V73*[3]коеф!$O$7*[3]коеф!$P$83+10</f>
        <v>584.3916999999999</v>
      </c>
      <c r="N73" s="2026"/>
      <c r="O73" s="2328"/>
      <c r="P73" s="156">
        <v>610</v>
      </c>
      <c r="S73" s="244">
        <v>575</v>
      </c>
      <c r="U73" s="157">
        <v>740</v>
      </c>
      <c r="V73" s="157">
        <v>1850</v>
      </c>
    </row>
    <row r="74" spans="1:24" s="157" customFormat="1">
      <c r="A74" s="2017">
        <v>1</v>
      </c>
      <c r="B74" s="234"/>
      <c r="C74" s="2230" t="s">
        <v>9430</v>
      </c>
      <c r="D74" s="2030" t="s">
        <v>8878</v>
      </c>
      <c r="E74" s="2472" t="s">
        <v>8541</v>
      </c>
      <c r="F74" s="175" t="s">
        <v>8542</v>
      </c>
      <c r="G74" s="172" t="s">
        <v>8541</v>
      </c>
      <c r="H74" s="242"/>
      <c r="I74" s="242"/>
      <c r="J74" s="243"/>
      <c r="K74" s="250"/>
      <c r="L74" s="2470">
        <v>96</v>
      </c>
      <c r="M74" s="2007">
        <f>X74*[3]коеф!$P$74+10</f>
        <v>880.89099999999996</v>
      </c>
      <c r="N74" s="2007"/>
      <c r="O74" s="2331"/>
      <c r="P74" s="156">
        <f>X74</f>
        <v>791</v>
      </c>
      <c r="Q74" s="157">
        <v>2590</v>
      </c>
      <c r="R74" s="157">
        <v>2874</v>
      </c>
      <c r="U74" s="157">
        <v>752</v>
      </c>
      <c r="V74" s="2005">
        <v>790</v>
      </c>
      <c r="X74" s="157">
        <v>791</v>
      </c>
    </row>
    <row r="75" spans="1:24" s="157" customFormat="1" ht="13.5" customHeight="1">
      <c r="A75" s="2465">
        <v>1</v>
      </c>
      <c r="B75" s="2332"/>
      <c r="C75" s="2230" t="s">
        <v>10477</v>
      </c>
      <c r="D75" s="2030" t="s">
        <v>10619</v>
      </c>
      <c r="E75" s="2472" t="s">
        <v>8541</v>
      </c>
      <c r="F75" s="2370" t="s">
        <v>9042</v>
      </c>
      <c r="G75" s="2054" t="s">
        <v>8541</v>
      </c>
      <c r="H75" s="2338" t="s">
        <v>10604</v>
      </c>
      <c r="I75" s="2338"/>
      <c r="J75" s="2338"/>
      <c r="K75" s="2456" t="s">
        <v>9359</v>
      </c>
      <c r="L75" s="2470">
        <v>96</v>
      </c>
      <c r="M75" s="2007">
        <f>P75</f>
        <v>768</v>
      </c>
      <c r="N75" s="2007"/>
      <c r="O75" s="2331"/>
      <c r="P75" s="156">
        <v>768</v>
      </c>
    </row>
    <row r="76" spans="1:24" s="157" customFormat="1">
      <c r="A76" s="2017">
        <v>1</v>
      </c>
      <c r="B76" s="234"/>
      <c r="C76" s="2231" t="s">
        <v>9438</v>
      </c>
      <c r="D76" s="2032" t="s">
        <v>8876</v>
      </c>
      <c r="E76" s="2467" t="s">
        <v>8541</v>
      </c>
      <c r="F76" s="175" t="s">
        <v>8542</v>
      </c>
      <c r="G76" s="168" t="s">
        <v>8541</v>
      </c>
      <c r="H76" s="246"/>
      <c r="I76" s="246"/>
      <c r="J76" s="247"/>
      <c r="K76" s="251"/>
      <c r="L76" s="2466">
        <v>96</v>
      </c>
      <c r="M76" s="2006">
        <f>V76*[3]коеф!$O$7*[3]коеф!$P$73+10</f>
        <v>945.53781999999978</v>
      </c>
      <c r="N76" s="2006"/>
      <c r="O76" s="2329"/>
      <c r="P76" s="156">
        <f>V76</f>
        <v>2855</v>
      </c>
      <c r="Q76" s="157">
        <v>2469</v>
      </c>
      <c r="T76" s="157">
        <v>2670</v>
      </c>
      <c r="U76" s="157">
        <v>800</v>
      </c>
      <c r="V76" s="157">
        <v>2855</v>
      </c>
    </row>
    <row r="77" spans="1:24" s="157" customFormat="1">
      <c r="A77" s="2017">
        <v>1</v>
      </c>
      <c r="B77" s="234"/>
      <c r="C77" s="2229" t="s">
        <v>9434</v>
      </c>
      <c r="D77" s="2028" t="s">
        <v>8883</v>
      </c>
      <c r="E77" s="2469" t="s">
        <v>8880</v>
      </c>
      <c r="F77" s="175" t="s">
        <v>6887</v>
      </c>
      <c r="G77" s="165" t="s">
        <v>8881</v>
      </c>
      <c r="H77" s="238"/>
      <c r="I77" s="238"/>
      <c r="J77" s="240"/>
      <c r="K77" s="249"/>
      <c r="L77" s="2468">
        <v>96</v>
      </c>
      <c r="M77" s="2026">
        <f>V77*[3]коеф!$O$7*[3]коеф!$P$83+10</f>
        <v>863.82549999999981</v>
      </c>
      <c r="N77" s="2026"/>
      <c r="O77" s="2328"/>
      <c r="P77" s="156">
        <v>625</v>
      </c>
      <c r="S77" s="244">
        <v>590</v>
      </c>
      <c r="U77" s="157">
        <v>761</v>
      </c>
      <c r="V77" s="157">
        <v>2750</v>
      </c>
    </row>
    <row r="78" spans="1:24" s="157" customFormat="1">
      <c r="A78" s="2017">
        <v>1</v>
      </c>
      <c r="B78" s="234"/>
      <c r="C78" s="2230" t="s">
        <v>9430</v>
      </c>
      <c r="D78" s="2030" t="s">
        <v>8879</v>
      </c>
      <c r="E78" s="2472" t="s">
        <v>8880</v>
      </c>
      <c r="F78" s="175" t="s">
        <v>6887</v>
      </c>
      <c r="G78" s="165" t="s">
        <v>8881</v>
      </c>
      <c r="H78" s="242"/>
      <c r="I78" s="242"/>
      <c r="J78" s="243"/>
      <c r="K78" s="250"/>
      <c r="L78" s="2470">
        <v>96</v>
      </c>
      <c r="M78" s="2007">
        <f>X78*[3]коеф!$P$74+10</f>
        <v>920.52699999999993</v>
      </c>
      <c r="N78" s="2007"/>
      <c r="O78" s="2331"/>
      <c r="P78" s="156">
        <f>X78</f>
        <v>827</v>
      </c>
      <c r="Q78" s="157">
        <v>2590</v>
      </c>
      <c r="R78" s="157">
        <v>2874</v>
      </c>
      <c r="U78" s="157">
        <v>752</v>
      </c>
      <c r="V78" s="2005">
        <v>827</v>
      </c>
      <c r="X78" s="157">
        <v>827</v>
      </c>
    </row>
    <row r="79" spans="1:24" s="157" customFormat="1">
      <c r="A79" s="2017">
        <v>1</v>
      </c>
      <c r="B79" s="234"/>
      <c r="C79" s="2230" t="s">
        <v>10477</v>
      </c>
      <c r="D79" s="2030" t="s">
        <v>10624</v>
      </c>
      <c r="E79" s="2472" t="s">
        <v>8880</v>
      </c>
      <c r="F79" s="2370" t="s">
        <v>6887</v>
      </c>
      <c r="G79" s="2054" t="s">
        <v>8881</v>
      </c>
      <c r="H79" s="2338" t="s">
        <v>10604</v>
      </c>
      <c r="I79" s="2338" t="s">
        <v>10623</v>
      </c>
      <c r="J79" s="2338"/>
      <c r="K79" s="2456" t="s">
        <v>10622</v>
      </c>
      <c r="L79" s="2470">
        <v>96</v>
      </c>
      <c r="M79" s="2007">
        <f>P79</f>
        <v>768</v>
      </c>
      <c r="N79" s="2007"/>
      <c r="O79" s="2331"/>
      <c r="P79" s="156">
        <v>768</v>
      </c>
    </row>
    <row r="80" spans="1:24" s="157" customFormat="1">
      <c r="A80" s="2017">
        <v>1</v>
      </c>
      <c r="B80" s="234"/>
      <c r="C80" s="2231" t="s">
        <v>9438</v>
      </c>
      <c r="D80" s="2032" t="s">
        <v>8882</v>
      </c>
      <c r="E80" s="2467" t="s">
        <v>8880</v>
      </c>
      <c r="F80" s="175" t="s">
        <v>6887</v>
      </c>
      <c r="G80" s="165" t="s">
        <v>8881</v>
      </c>
      <c r="H80" s="246"/>
      <c r="I80" s="246"/>
      <c r="J80" s="247"/>
      <c r="K80" s="251"/>
      <c r="L80" s="2466">
        <v>96</v>
      </c>
      <c r="M80" s="2006">
        <f>V80*[3]коеф!$O$7*[3]коеф!$P$73+10</f>
        <v>973.39095999999984</v>
      </c>
      <c r="N80" s="2006"/>
      <c r="O80" s="2329"/>
      <c r="P80" s="156">
        <f>V80</f>
        <v>2940</v>
      </c>
      <c r="Q80" s="157">
        <v>2495</v>
      </c>
      <c r="T80" s="157">
        <v>2750</v>
      </c>
      <c r="U80" s="157">
        <v>823</v>
      </c>
      <c r="V80" s="157">
        <v>2940</v>
      </c>
    </row>
    <row r="81" spans="1:26" s="157" customFormat="1">
      <c r="A81" s="2017">
        <v>1</v>
      </c>
      <c r="B81" s="234"/>
      <c r="C81" s="2229" t="s">
        <v>9430</v>
      </c>
      <c r="D81" s="2028" t="s">
        <v>10185</v>
      </c>
      <c r="E81" s="2469" t="s">
        <v>8884</v>
      </c>
      <c r="F81" s="175" t="s">
        <v>8885</v>
      </c>
      <c r="G81" s="165" t="s">
        <v>8886</v>
      </c>
      <c r="H81" s="238"/>
      <c r="I81" s="238"/>
      <c r="J81" s="240"/>
      <c r="K81" s="249"/>
      <c r="L81" s="2468">
        <v>96</v>
      </c>
      <c r="M81" s="2026">
        <f>X81*[3]коеф!$P$74+10</f>
        <v>716.84199999999998</v>
      </c>
      <c r="N81" s="2026"/>
      <c r="O81" s="2328"/>
      <c r="P81" s="156">
        <f>X81</f>
        <v>642</v>
      </c>
      <c r="Q81" s="157">
        <v>1462</v>
      </c>
      <c r="R81" s="157">
        <v>1623</v>
      </c>
      <c r="U81" s="157">
        <v>464</v>
      </c>
      <c r="V81" s="2005">
        <v>558</v>
      </c>
      <c r="X81" s="157">
        <v>642</v>
      </c>
    </row>
    <row r="82" spans="1:26" s="157" customFormat="1">
      <c r="A82" s="620">
        <v>1</v>
      </c>
      <c r="B82" s="234"/>
      <c r="C82" s="2230" t="s">
        <v>9430</v>
      </c>
      <c r="D82" s="2030" t="s">
        <v>10186</v>
      </c>
      <c r="E82" s="2472" t="s">
        <v>8888</v>
      </c>
      <c r="F82" s="175" t="s">
        <v>6889</v>
      </c>
      <c r="G82" s="172" t="s">
        <v>8889</v>
      </c>
      <c r="H82" s="242"/>
      <c r="I82" s="242"/>
      <c r="J82" s="243"/>
      <c r="K82" s="250"/>
      <c r="L82" s="2470">
        <v>96</v>
      </c>
      <c r="M82" s="2007">
        <f>X82*[3]коеф!$P$74+10</f>
        <v>750.97299999999996</v>
      </c>
      <c r="N82" s="2007"/>
      <c r="O82" s="2331"/>
      <c r="P82" s="156">
        <f>X82</f>
        <v>673</v>
      </c>
      <c r="Q82" s="157">
        <v>2317</v>
      </c>
      <c r="R82" s="157">
        <v>2572</v>
      </c>
      <c r="U82" s="157">
        <v>673</v>
      </c>
      <c r="V82" s="2005">
        <v>673</v>
      </c>
      <c r="X82" s="157">
        <v>673</v>
      </c>
    </row>
    <row r="83" spans="1:26" s="157" customFormat="1">
      <c r="A83" s="2052">
        <v>1</v>
      </c>
      <c r="B83" s="234"/>
      <c r="C83" s="2231" t="s">
        <v>9438</v>
      </c>
      <c r="D83" s="2032" t="s">
        <v>8887</v>
      </c>
      <c r="E83" s="2467" t="s">
        <v>8888</v>
      </c>
      <c r="F83" s="175" t="s">
        <v>6889</v>
      </c>
      <c r="G83" s="172" t="s">
        <v>8889</v>
      </c>
      <c r="H83" s="242"/>
      <c r="I83" s="242"/>
      <c r="J83" s="243"/>
      <c r="K83" s="250"/>
      <c r="L83" s="2466">
        <v>96</v>
      </c>
      <c r="M83" s="2006">
        <f>V83*[3]коеф!$O$7*[3]коеф!$P$73+10</f>
        <v>839.0405199999999</v>
      </c>
      <c r="N83" s="2006"/>
      <c r="O83" s="2329"/>
      <c r="P83" s="156">
        <f>V83</f>
        <v>2530</v>
      </c>
      <c r="Q83" s="157">
        <v>2139</v>
      </c>
      <c r="T83" s="157">
        <v>2365</v>
      </c>
      <c r="U83" s="157">
        <v>710</v>
      </c>
      <c r="V83" s="157">
        <v>2530</v>
      </c>
    </row>
    <row r="84" spans="1:26" s="157" customFormat="1">
      <c r="A84" s="620">
        <v>1</v>
      </c>
      <c r="B84" s="234"/>
      <c r="C84" s="2229" t="s">
        <v>10477</v>
      </c>
      <c r="D84" s="2028" t="s">
        <v>10621</v>
      </c>
      <c r="E84" s="2469" t="s">
        <v>6890</v>
      </c>
      <c r="F84" s="2370" t="s">
        <v>6893</v>
      </c>
      <c r="G84" s="2054" t="s">
        <v>8892</v>
      </c>
      <c r="H84" s="2338" t="s">
        <v>10604</v>
      </c>
      <c r="I84" s="2338" t="s">
        <v>10620</v>
      </c>
      <c r="J84" s="2338"/>
      <c r="K84" s="2456" t="s">
        <v>9302</v>
      </c>
      <c r="L84" s="2468">
        <v>96</v>
      </c>
      <c r="M84" s="2026">
        <f>P84</f>
        <v>696</v>
      </c>
      <c r="N84" s="2026"/>
      <c r="O84" s="2328"/>
      <c r="P84" s="156">
        <v>696</v>
      </c>
    </row>
    <row r="85" spans="1:26" s="157" customFormat="1">
      <c r="A85" s="2052">
        <v>1</v>
      </c>
      <c r="B85" s="234"/>
      <c r="C85" s="2230" t="s">
        <v>9434</v>
      </c>
      <c r="D85" s="2030" t="s">
        <v>8890</v>
      </c>
      <c r="E85" s="2472" t="s">
        <v>8891</v>
      </c>
      <c r="F85" s="175" t="s">
        <v>6893</v>
      </c>
      <c r="G85" s="168" t="s">
        <v>8892</v>
      </c>
      <c r="H85" s="246"/>
      <c r="I85" s="246"/>
      <c r="J85" s="247"/>
      <c r="K85" s="251"/>
      <c r="L85" s="2470">
        <v>96</v>
      </c>
      <c r="M85" s="2007">
        <f>V85*[3]коеф!$O$7*[3]коеф!$P$83+10</f>
        <v>693.06039999999996</v>
      </c>
      <c r="N85" s="2007"/>
      <c r="O85" s="2331"/>
      <c r="P85" s="156">
        <v>480</v>
      </c>
      <c r="S85" s="244">
        <v>455</v>
      </c>
      <c r="U85" s="157">
        <v>585</v>
      </c>
      <c r="V85" s="157">
        <v>2200</v>
      </c>
    </row>
    <row r="86" spans="1:26" s="157" customFormat="1">
      <c r="A86" s="248">
        <v>1</v>
      </c>
      <c r="B86" s="234"/>
      <c r="C86" s="2230" t="s">
        <v>9438</v>
      </c>
      <c r="D86" s="2030" t="s">
        <v>8893</v>
      </c>
      <c r="E86" s="2472" t="s">
        <v>8895</v>
      </c>
      <c r="F86" s="175" t="s">
        <v>6894</v>
      </c>
      <c r="G86" s="184" t="s">
        <v>9544</v>
      </c>
      <c r="H86" s="206"/>
      <c r="I86" s="206"/>
      <c r="J86" s="252"/>
      <c r="K86" s="2019"/>
      <c r="L86" s="2470">
        <v>96</v>
      </c>
      <c r="M86" s="2007">
        <f>V86*[3]коеф!$O$7*[3]коеф!$P$73+10</f>
        <v>1451.1542319999999</v>
      </c>
      <c r="N86" s="2007"/>
      <c r="O86" s="2331"/>
      <c r="P86" s="156">
        <f>V86</f>
        <v>4398</v>
      </c>
      <c r="U86" s="157">
        <v>1231</v>
      </c>
      <c r="V86" s="264">
        <v>4398</v>
      </c>
    </row>
    <row r="87" spans="1:26" s="157" customFormat="1">
      <c r="A87" s="2052">
        <v>1</v>
      </c>
      <c r="B87" s="234"/>
      <c r="C87" s="2231" t="s">
        <v>9434</v>
      </c>
      <c r="D87" s="2032" t="s">
        <v>8894</v>
      </c>
      <c r="E87" s="2467" t="s">
        <v>8895</v>
      </c>
      <c r="F87" s="175" t="s">
        <v>6894</v>
      </c>
      <c r="G87" s="184" t="s">
        <v>8896</v>
      </c>
      <c r="H87" s="206"/>
      <c r="I87" s="206"/>
      <c r="J87" s="252"/>
      <c r="K87" s="2506"/>
      <c r="L87" s="2466">
        <v>96</v>
      </c>
      <c r="M87" s="2006">
        <f>V87*[3]коеф!$O$7*[3]коеф!$P$83+10</f>
        <v>2018.8185399999998</v>
      </c>
      <c r="N87" s="2006"/>
      <c r="O87" s="2329"/>
      <c r="P87" s="156">
        <v>1480</v>
      </c>
      <c r="S87" s="244">
        <v>1395</v>
      </c>
      <c r="U87" s="157">
        <v>1805</v>
      </c>
      <c r="V87" s="157">
        <v>6470</v>
      </c>
    </row>
    <row r="88" spans="1:26" s="157" customFormat="1" ht="13.5" customHeight="1">
      <c r="A88" s="234"/>
      <c r="B88" s="234"/>
      <c r="C88" s="154"/>
      <c r="D88" s="235"/>
      <c r="E88" s="687"/>
      <c r="F88" s="155"/>
      <c r="G88" s="155"/>
      <c r="H88" s="234"/>
      <c r="I88" s="234"/>
      <c r="J88" s="205"/>
      <c r="K88" s="205"/>
      <c r="L88" s="1573"/>
      <c r="M88" s="156"/>
      <c r="N88" s="156"/>
      <c r="O88" s="156"/>
      <c r="P88" s="156"/>
      <c r="V88" s="157">
        <v>1881</v>
      </c>
    </row>
    <row r="89" spans="1:26" s="157" customFormat="1" ht="13.5" customHeight="1">
      <c r="A89" s="234"/>
      <c r="B89" s="234"/>
      <c r="C89" s="154"/>
      <c r="D89" s="235"/>
      <c r="E89" s="687"/>
      <c r="F89" s="155"/>
      <c r="G89" s="155"/>
      <c r="H89" s="234"/>
      <c r="I89" s="234"/>
      <c r="J89" s="205"/>
      <c r="K89" s="205"/>
      <c r="L89" s="1573"/>
      <c r="M89" s="156"/>
      <c r="N89" s="156"/>
      <c r="O89" s="156"/>
      <c r="P89" s="156"/>
      <c r="V89" s="157">
        <v>2530</v>
      </c>
    </row>
    <row r="90" spans="1:26" ht="23.25">
      <c r="A90" s="89" t="s">
        <v>8692</v>
      </c>
      <c r="B90" s="89"/>
      <c r="C90" s="2668" t="s">
        <v>9482</v>
      </c>
      <c r="D90" s="2669"/>
      <c r="E90" s="2669"/>
      <c r="F90" s="2669"/>
      <c r="G90" s="2669"/>
      <c r="H90" s="2669"/>
      <c r="I90" s="2669"/>
      <c r="J90" s="2669"/>
      <c r="K90" s="2669"/>
      <c r="L90" s="2669"/>
      <c r="M90" s="2669"/>
      <c r="N90" s="2669"/>
      <c r="O90" s="2669"/>
      <c r="P90" s="156"/>
      <c r="S90" s="219"/>
      <c r="V90" s="157">
        <v>2112</v>
      </c>
      <c r="Y90" s="69"/>
      <c r="Z90" s="69"/>
    </row>
    <row r="91" spans="1:26" ht="23.25" hidden="1">
      <c r="A91" s="89" t="s">
        <v>8690</v>
      </c>
      <c r="B91" s="89"/>
      <c r="C91" s="2" t="s">
        <v>6897</v>
      </c>
      <c r="D91" s="3"/>
      <c r="E91" s="3"/>
      <c r="F91" s="3"/>
      <c r="G91" s="3"/>
      <c r="H91" s="3"/>
      <c r="I91" s="3"/>
      <c r="J91" s="3"/>
      <c r="K91" s="3"/>
      <c r="L91" s="3"/>
      <c r="M91" s="3"/>
      <c r="N91" s="3"/>
      <c r="O91" s="3"/>
      <c r="P91" s="156"/>
      <c r="S91" s="219"/>
      <c r="V91" s="157">
        <v>2832</v>
      </c>
      <c r="Y91" s="69"/>
      <c r="Z91" s="69"/>
    </row>
    <row r="92" spans="1:26" ht="23.25" hidden="1">
      <c r="A92" s="89" t="s">
        <v>8690</v>
      </c>
      <c r="B92" s="89"/>
      <c r="C92" s="2" t="s">
        <v>6898</v>
      </c>
      <c r="D92" s="3"/>
      <c r="E92" s="3"/>
      <c r="F92" s="3"/>
      <c r="G92" s="3"/>
      <c r="H92" s="3"/>
      <c r="I92" s="3"/>
      <c r="J92" s="3"/>
      <c r="K92" s="3"/>
      <c r="L92" s="3"/>
      <c r="M92" s="3"/>
      <c r="N92" s="3"/>
      <c r="O92" s="3"/>
      <c r="P92" s="156"/>
      <c r="S92" s="219"/>
      <c r="V92" s="157">
        <v>2488</v>
      </c>
      <c r="Y92" s="69"/>
      <c r="Z92" s="69"/>
    </row>
    <row r="93" spans="1:26" s="157" customFormat="1">
      <c r="A93" s="248">
        <v>1</v>
      </c>
      <c r="B93" s="234"/>
      <c r="C93" s="2229" t="s">
        <v>9430</v>
      </c>
      <c r="D93" s="2028" t="s">
        <v>8901</v>
      </c>
      <c r="E93" s="2469" t="s">
        <v>8898</v>
      </c>
      <c r="F93" s="176" t="s">
        <v>6899</v>
      </c>
      <c r="G93" s="165" t="s">
        <v>8899</v>
      </c>
      <c r="H93" s="238"/>
      <c r="I93" s="238"/>
      <c r="J93" s="240"/>
      <c r="K93" s="249"/>
      <c r="L93" s="2041">
        <v>96</v>
      </c>
      <c r="M93" s="2232">
        <f>X93*[3]коеф!$P$74+10</f>
        <v>764.18499999999995</v>
      </c>
      <c r="N93" s="2026"/>
      <c r="O93" s="2328"/>
      <c r="P93" s="156">
        <f>X93</f>
        <v>685</v>
      </c>
      <c r="Q93" s="157">
        <v>2359</v>
      </c>
      <c r="R93" s="157">
        <v>2618</v>
      </c>
      <c r="U93" s="157">
        <v>685</v>
      </c>
      <c r="V93" s="2005">
        <v>685</v>
      </c>
      <c r="X93" s="157">
        <v>685</v>
      </c>
    </row>
    <row r="94" spans="1:26" s="157" customFormat="1">
      <c r="A94" s="248">
        <v>1</v>
      </c>
      <c r="B94" s="234"/>
      <c r="C94" s="2230" t="s">
        <v>9434</v>
      </c>
      <c r="D94" s="2030" t="s">
        <v>8897</v>
      </c>
      <c r="E94" s="2472" t="s">
        <v>8898</v>
      </c>
      <c r="F94" s="176" t="s">
        <v>6899</v>
      </c>
      <c r="G94" s="172" t="s">
        <v>8899</v>
      </c>
      <c r="H94" s="242"/>
      <c r="I94" s="242"/>
      <c r="J94" s="243"/>
      <c r="K94" s="250"/>
      <c r="L94" s="2042">
        <v>96</v>
      </c>
      <c r="M94" s="156">
        <f>V94*[3]коеф!$O$7*[3]коеф!$P$83+10</f>
        <v>693.06039999999996</v>
      </c>
      <c r="N94" s="2007"/>
      <c r="O94" s="2331"/>
      <c r="P94" s="156">
        <v>480</v>
      </c>
      <c r="S94" s="244">
        <v>455</v>
      </c>
      <c r="U94" s="157">
        <v>585</v>
      </c>
      <c r="V94" s="157">
        <v>2200</v>
      </c>
    </row>
    <row r="95" spans="1:26" s="157" customFormat="1">
      <c r="A95" s="248">
        <v>1</v>
      </c>
      <c r="B95" s="234"/>
      <c r="C95" s="2230" t="s">
        <v>10477</v>
      </c>
      <c r="D95" s="2030" t="s">
        <v>10618</v>
      </c>
      <c r="E95" s="2472" t="s">
        <v>8898</v>
      </c>
      <c r="F95" s="2370" t="s">
        <v>6899</v>
      </c>
      <c r="G95" s="2054" t="s">
        <v>8899</v>
      </c>
      <c r="H95" s="2318" t="s">
        <v>10615</v>
      </c>
      <c r="I95" s="2318" t="s">
        <v>10617</v>
      </c>
      <c r="J95" s="2318"/>
      <c r="K95" s="2471" t="s">
        <v>6917</v>
      </c>
      <c r="L95" s="2042">
        <v>96</v>
      </c>
      <c r="M95" s="156">
        <f>P95</f>
        <v>696</v>
      </c>
      <c r="N95" s="2007"/>
      <c r="O95" s="2331"/>
      <c r="P95" s="156">
        <v>696</v>
      </c>
    </row>
    <row r="96" spans="1:26" s="157" customFormat="1">
      <c r="A96" s="248">
        <v>1</v>
      </c>
      <c r="B96" s="234"/>
      <c r="C96" s="2231" t="s">
        <v>9438</v>
      </c>
      <c r="D96" s="2032" t="s">
        <v>8900</v>
      </c>
      <c r="E96" s="2467" t="s">
        <v>8898</v>
      </c>
      <c r="F96" s="176" t="s">
        <v>6899</v>
      </c>
      <c r="G96" s="168" t="s">
        <v>8899</v>
      </c>
      <c r="H96" s="246"/>
      <c r="I96" s="246"/>
      <c r="J96" s="247"/>
      <c r="K96" s="251"/>
      <c r="L96" s="2043">
        <v>96</v>
      </c>
      <c r="M96" s="2228">
        <f>V96*[3]коеф!$O$7*[3]коеф!$P$73+10</f>
        <v>839.0405199999999</v>
      </c>
      <c r="N96" s="2006"/>
      <c r="O96" s="2329"/>
      <c r="P96" s="156">
        <f>V96</f>
        <v>2530</v>
      </c>
      <c r="Q96" s="157">
        <v>2139</v>
      </c>
      <c r="T96" s="157">
        <v>2365</v>
      </c>
      <c r="U96" s="157">
        <v>710</v>
      </c>
      <c r="V96" s="157">
        <v>2530</v>
      </c>
    </row>
    <row r="97" spans="1:24" s="157" customFormat="1">
      <c r="A97" s="248">
        <v>1</v>
      </c>
      <c r="B97" s="234"/>
      <c r="C97" s="2464" t="s">
        <v>9430</v>
      </c>
      <c r="D97" s="2018" t="s">
        <v>8902</v>
      </c>
      <c r="E97" s="2463" t="s">
        <v>8903</v>
      </c>
      <c r="F97" s="203" t="s">
        <v>8904</v>
      </c>
      <c r="G97" s="184" t="s">
        <v>8905</v>
      </c>
      <c r="H97" s="206"/>
      <c r="I97" s="206"/>
      <c r="J97" s="252"/>
      <c r="K97" s="2019"/>
      <c r="L97" s="2044">
        <v>96</v>
      </c>
      <c r="M97" s="2479">
        <f>X97*[3]коеф!$P$74+10</f>
        <v>1036.1320000000001</v>
      </c>
      <c r="N97" s="2009"/>
      <c r="O97" s="2339"/>
      <c r="P97" s="156">
        <f>X97</f>
        <v>932</v>
      </c>
      <c r="Q97" s="157">
        <v>2524</v>
      </c>
      <c r="R97" s="157">
        <v>2802</v>
      </c>
      <c r="U97" s="157">
        <v>846</v>
      </c>
      <c r="V97" s="2005">
        <v>932</v>
      </c>
      <c r="X97" s="157">
        <v>932</v>
      </c>
    </row>
    <row r="98" spans="1:24" s="157" customFormat="1">
      <c r="A98" s="248">
        <v>1</v>
      </c>
      <c r="B98" s="234"/>
      <c r="C98" s="2464" t="s">
        <v>9430</v>
      </c>
      <c r="D98" s="2018" t="s">
        <v>8906</v>
      </c>
      <c r="E98" s="2463" t="s">
        <v>8907</v>
      </c>
      <c r="F98" s="203" t="s">
        <v>8908</v>
      </c>
      <c r="G98" s="184" t="s">
        <v>8909</v>
      </c>
      <c r="H98" s="206"/>
      <c r="I98" s="206"/>
      <c r="J98" s="252"/>
      <c r="K98" s="2019"/>
      <c r="L98" s="2044">
        <v>32</v>
      </c>
      <c r="M98" s="2479">
        <f>X98*[3]коеф!$P$74+10</f>
        <v>1201.2819999999999</v>
      </c>
      <c r="N98" s="2009"/>
      <c r="O98" s="2339"/>
      <c r="P98" s="156">
        <f>X98</f>
        <v>1082</v>
      </c>
      <c r="Q98" s="157">
        <v>3255</v>
      </c>
      <c r="R98" s="157">
        <v>3613</v>
      </c>
      <c r="U98" s="157">
        <v>1031</v>
      </c>
      <c r="V98" s="2005">
        <v>1082</v>
      </c>
      <c r="X98" s="157">
        <v>1082</v>
      </c>
    </row>
    <row r="99" spans="1:24" s="157" customFormat="1">
      <c r="A99" s="248">
        <v>1</v>
      </c>
      <c r="B99" s="234"/>
      <c r="C99" s="2229" t="s">
        <v>9434</v>
      </c>
      <c r="D99" s="2028" t="s">
        <v>8914</v>
      </c>
      <c r="E99" s="2469" t="s">
        <v>8911</v>
      </c>
      <c r="F99" s="175" t="s">
        <v>6909</v>
      </c>
      <c r="G99" s="165" t="s">
        <v>8912</v>
      </c>
      <c r="H99" s="238"/>
      <c r="I99" s="238"/>
      <c r="J99" s="240"/>
      <c r="K99" s="249"/>
      <c r="L99" s="2041">
        <v>96</v>
      </c>
      <c r="M99" s="2232">
        <f>V99*[3]коеф!$O$7*[3]коеф!$P$83+10</f>
        <v>693.06039999999996</v>
      </c>
      <c r="N99" s="2026"/>
      <c r="O99" s="2328"/>
      <c r="P99" s="156">
        <v>480</v>
      </c>
      <c r="S99" s="244">
        <v>455</v>
      </c>
      <c r="U99" s="157">
        <v>785</v>
      </c>
      <c r="V99" s="157">
        <v>2200</v>
      </c>
    </row>
    <row r="100" spans="1:24" s="157" customFormat="1">
      <c r="A100" s="248">
        <v>1</v>
      </c>
      <c r="B100" s="234"/>
      <c r="C100" s="2230" t="s">
        <v>9430</v>
      </c>
      <c r="D100" s="2030" t="s">
        <v>8913</v>
      </c>
      <c r="E100" s="2472" t="s">
        <v>8911</v>
      </c>
      <c r="F100" s="175" t="s">
        <v>6909</v>
      </c>
      <c r="G100" s="165" t="s">
        <v>8912</v>
      </c>
      <c r="H100" s="242"/>
      <c r="I100" s="242"/>
      <c r="J100" s="243"/>
      <c r="K100" s="250"/>
      <c r="L100" s="2042">
        <v>96</v>
      </c>
      <c r="M100" s="156">
        <f>X100*[3]коеф!$P$74+10</f>
        <v>808.22500000000002</v>
      </c>
      <c r="N100" s="2007"/>
      <c r="O100" s="2331"/>
      <c r="P100" s="156">
        <f>X100</f>
        <v>725</v>
      </c>
      <c r="Q100" s="157">
        <v>2495</v>
      </c>
      <c r="R100" s="157">
        <v>2771</v>
      </c>
      <c r="U100" s="157">
        <v>725</v>
      </c>
      <c r="V100" s="2005">
        <v>725</v>
      </c>
      <c r="X100" s="157">
        <v>725</v>
      </c>
    </row>
    <row r="101" spans="1:24" s="157" customFormat="1">
      <c r="A101" s="248">
        <v>1</v>
      </c>
      <c r="B101" s="234"/>
      <c r="C101" s="2230" t="s">
        <v>10477</v>
      </c>
      <c r="D101" s="2030" t="s">
        <v>10616</v>
      </c>
      <c r="E101" s="2472" t="s">
        <v>8911</v>
      </c>
      <c r="F101" s="2370" t="s">
        <v>6909</v>
      </c>
      <c r="G101" s="2054" t="s">
        <v>8912</v>
      </c>
      <c r="H101" s="2318" t="s">
        <v>10615</v>
      </c>
      <c r="I101" s="2318" t="s">
        <v>10614</v>
      </c>
      <c r="J101" s="2318"/>
      <c r="K101" s="2471" t="s">
        <v>9308</v>
      </c>
      <c r="L101" s="2042">
        <v>96</v>
      </c>
      <c r="M101" s="156">
        <f>P101</f>
        <v>696</v>
      </c>
      <c r="N101" s="2007"/>
      <c r="O101" s="2331"/>
      <c r="P101" s="156">
        <v>696</v>
      </c>
    </row>
    <row r="102" spans="1:24" s="157" customFormat="1">
      <c r="A102" s="248">
        <v>1</v>
      </c>
      <c r="B102" s="234"/>
      <c r="C102" s="2231" t="s">
        <v>9438</v>
      </c>
      <c r="D102" s="2032" t="s">
        <v>8910</v>
      </c>
      <c r="E102" s="2467" t="s">
        <v>8911</v>
      </c>
      <c r="F102" s="175" t="s">
        <v>6909</v>
      </c>
      <c r="G102" s="165" t="s">
        <v>8912</v>
      </c>
      <c r="H102" s="246"/>
      <c r="I102" s="246"/>
      <c r="J102" s="247"/>
      <c r="K102" s="251"/>
      <c r="L102" s="2043">
        <v>96</v>
      </c>
      <c r="M102" s="2228">
        <f>V102*[3]коеф!$O$7*[3]коеф!$P$73+10</f>
        <v>825.27779199999998</v>
      </c>
      <c r="N102" s="2006"/>
      <c r="O102" s="2329"/>
      <c r="P102" s="156">
        <f>V102</f>
        <v>2488</v>
      </c>
      <c r="Q102" s="157">
        <v>2099</v>
      </c>
      <c r="T102" s="157">
        <v>2325</v>
      </c>
      <c r="U102" s="157">
        <v>697</v>
      </c>
      <c r="V102" s="157">
        <v>2488</v>
      </c>
    </row>
    <row r="103" spans="1:24" s="157" customFormat="1">
      <c r="A103" s="248">
        <v>1</v>
      </c>
      <c r="B103" s="234"/>
      <c r="C103" s="2229" t="s">
        <v>9434</v>
      </c>
      <c r="D103" s="2028" t="s">
        <v>8915</v>
      </c>
      <c r="E103" s="2469" t="s">
        <v>8916</v>
      </c>
      <c r="F103" s="175" t="s">
        <v>6912</v>
      </c>
      <c r="G103" s="165" t="s">
        <v>8917</v>
      </c>
      <c r="H103" s="238"/>
      <c r="I103" s="238"/>
      <c r="J103" s="240"/>
      <c r="K103" s="249"/>
      <c r="L103" s="2041">
        <v>96</v>
      </c>
      <c r="M103" s="2232">
        <f>V103*[3]коеф!$O$7*[3]коеф!$P$83+10</f>
        <v>949.20804999999996</v>
      </c>
      <c r="N103" s="2026"/>
      <c r="O103" s="2328"/>
      <c r="P103" s="156">
        <v>640</v>
      </c>
      <c r="S103" s="244">
        <v>605</v>
      </c>
      <c r="U103" s="157">
        <v>785</v>
      </c>
      <c r="V103" s="157">
        <v>3025</v>
      </c>
    </row>
    <row r="104" spans="1:24" s="157" customFormat="1">
      <c r="A104" s="248">
        <v>1</v>
      </c>
      <c r="B104" s="234"/>
      <c r="C104" s="2230" t="s">
        <v>9438</v>
      </c>
      <c r="D104" s="2030" t="s">
        <v>8918</v>
      </c>
      <c r="E104" s="2472" t="s">
        <v>8916</v>
      </c>
      <c r="F104" s="175" t="s">
        <v>6912</v>
      </c>
      <c r="G104" s="165" t="s">
        <v>8917</v>
      </c>
      <c r="H104" s="242"/>
      <c r="I104" s="242"/>
      <c r="J104" s="243"/>
      <c r="K104" s="250"/>
      <c r="L104" s="2042">
        <v>96</v>
      </c>
      <c r="M104" s="156">
        <f>V104*[3]коеф!$O$7*[3]коеф!$P$73+10</f>
        <v>1011.0746199999998</v>
      </c>
      <c r="N104" s="2007"/>
      <c r="O104" s="2331"/>
      <c r="P104" s="156">
        <f>V104</f>
        <v>3055</v>
      </c>
      <c r="Q104" s="157">
        <v>2640</v>
      </c>
      <c r="T104" s="157">
        <v>2855</v>
      </c>
      <c r="U104" s="157">
        <v>855</v>
      </c>
      <c r="V104" s="157">
        <v>3055</v>
      </c>
    </row>
    <row r="105" spans="1:24" s="157" customFormat="1">
      <c r="A105" s="248">
        <v>1</v>
      </c>
      <c r="B105" s="234"/>
      <c r="C105" s="2230" t="s">
        <v>10477</v>
      </c>
      <c r="D105" s="2030" t="s">
        <v>10613</v>
      </c>
      <c r="E105" s="2472" t="s">
        <v>8916</v>
      </c>
      <c r="F105" s="2370" t="s">
        <v>6912</v>
      </c>
      <c r="G105" s="2054" t="s">
        <v>8917</v>
      </c>
      <c r="H105" s="2318" t="s">
        <v>10612</v>
      </c>
      <c r="I105" s="2318" t="s">
        <v>10611</v>
      </c>
      <c r="J105" s="2318"/>
      <c r="K105" s="2471" t="s">
        <v>9358</v>
      </c>
      <c r="L105" s="2042">
        <v>96</v>
      </c>
      <c r="M105" s="156">
        <f>P105</f>
        <v>768</v>
      </c>
      <c r="N105" s="2007"/>
      <c r="O105" s="2331"/>
      <c r="P105" s="156">
        <v>768</v>
      </c>
    </row>
    <row r="106" spans="1:24" s="157" customFormat="1">
      <c r="A106" s="248">
        <v>1</v>
      </c>
      <c r="B106" s="234"/>
      <c r="C106" s="2231" t="s">
        <v>9430</v>
      </c>
      <c r="D106" s="2032" t="s">
        <v>8919</v>
      </c>
      <c r="E106" s="2467" t="s">
        <v>8916</v>
      </c>
      <c r="F106" s="175" t="s">
        <v>6912</v>
      </c>
      <c r="G106" s="165" t="s">
        <v>8917</v>
      </c>
      <c r="H106" s="246"/>
      <c r="I106" s="246"/>
      <c r="J106" s="247"/>
      <c r="K106" s="251"/>
      <c r="L106" s="2043">
        <v>96</v>
      </c>
      <c r="M106" s="2228">
        <f>X106*[3]коеф!$P$74+10</f>
        <v>1041.6369999999999</v>
      </c>
      <c r="N106" s="2006"/>
      <c r="O106" s="2329"/>
      <c r="P106" s="156">
        <f>X106</f>
        <v>937</v>
      </c>
      <c r="Q106" s="157">
        <v>3228</v>
      </c>
      <c r="R106" s="157">
        <v>3583</v>
      </c>
      <c r="U106" s="157">
        <v>937</v>
      </c>
      <c r="V106" s="2005">
        <v>937</v>
      </c>
      <c r="X106" s="157">
        <v>937</v>
      </c>
    </row>
    <row r="107" spans="1:24" s="157" customFormat="1">
      <c r="A107" s="248">
        <v>1</v>
      </c>
      <c r="B107" s="234"/>
      <c r="C107" s="2229" t="s">
        <v>9430</v>
      </c>
      <c r="D107" s="2028" t="s">
        <v>8920</v>
      </c>
      <c r="E107" s="2469" t="s">
        <v>8921</v>
      </c>
      <c r="F107" s="176" t="s">
        <v>6918</v>
      </c>
      <c r="G107" s="165" t="s">
        <v>8922</v>
      </c>
      <c r="H107" s="238"/>
      <c r="I107" s="238"/>
      <c r="J107" s="240"/>
      <c r="K107" s="2505"/>
      <c r="L107" s="2041">
        <v>96</v>
      </c>
      <c r="M107" s="2232">
        <f>X107*[3]коеф!$P$74+10</f>
        <v>1242.019</v>
      </c>
      <c r="N107" s="2026"/>
      <c r="O107" s="2328"/>
      <c r="P107" s="156">
        <f>X107</f>
        <v>1119</v>
      </c>
      <c r="Q107" s="157">
        <v>3033</v>
      </c>
      <c r="R107" s="157">
        <v>3367</v>
      </c>
      <c r="U107" s="157">
        <v>1066</v>
      </c>
      <c r="V107" s="2005">
        <v>1119</v>
      </c>
      <c r="X107" s="157">
        <v>1119</v>
      </c>
    </row>
    <row r="108" spans="1:24" s="157" customFormat="1">
      <c r="A108" s="248">
        <v>1</v>
      </c>
      <c r="B108" s="234"/>
      <c r="C108" s="2230" t="s">
        <v>9434</v>
      </c>
      <c r="D108" s="2030" t="s">
        <v>8923</v>
      </c>
      <c r="E108" s="2472" t="s">
        <v>8921</v>
      </c>
      <c r="F108" s="176" t="s">
        <v>6918</v>
      </c>
      <c r="G108" s="165" t="s">
        <v>8922</v>
      </c>
      <c r="H108" s="246"/>
      <c r="I108" s="246"/>
      <c r="J108" s="247"/>
      <c r="K108" s="251"/>
      <c r="L108" s="2042">
        <v>96</v>
      </c>
      <c r="M108" s="156">
        <f>V108*[3]коеф!$O$7*[3]коеф!$P$83+10</f>
        <v>1506.5232399999998</v>
      </c>
      <c r="N108" s="2007"/>
      <c r="O108" s="2331"/>
      <c r="P108" s="156">
        <v>1055</v>
      </c>
      <c r="S108" s="244">
        <v>995</v>
      </c>
      <c r="U108" s="157">
        <v>1282</v>
      </c>
      <c r="V108" s="157">
        <v>4820</v>
      </c>
    </row>
    <row r="109" spans="1:24" s="157" customFormat="1" ht="13.5" customHeight="1">
      <c r="A109" s="248">
        <v>1</v>
      </c>
      <c r="B109" s="234"/>
      <c r="C109" s="2231" t="s">
        <v>9438</v>
      </c>
      <c r="D109" s="2032" t="s">
        <v>8924</v>
      </c>
      <c r="E109" s="2467" t="s">
        <v>8921</v>
      </c>
      <c r="F109" s="175" t="s">
        <v>6918</v>
      </c>
      <c r="G109" s="165" t="s">
        <v>9545</v>
      </c>
      <c r="H109" s="238"/>
      <c r="I109" s="238"/>
      <c r="J109" s="240"/>
      <c r="K109" s="249"/>
      <c r="L109" s="2043">
        <v>96</v>
      </c>
      <c r="M109" s="2228">
        <f>V109*[3]коеф!$O$7*[3]коеф!$P$73+10</f>
        <v>1749.3466719999997</v>
      </c>
      <c r="N109" s="2006"/>
      <c r="O109" s="2329"/>
      <c r="P109" s="156">
        <f>V109</f>
        <v>5308</v>
      </c>
      <c r="S109" s="244"/>
      <c r="T109" s="157">
        <v>4960</v>
      </c>
      <c r="U109" s="157">
        <v>1486</v>
      </c>
      <c r="V109" s="157">
        <v>5308</v>
      </c>
    </row>
    <row r="110" spans="1:24" s="157" customFormat="1" ht="13.5" hidden="1" customHeight="1">
      <c r="A110" s="238">
        <v>0</v>
      </c>
      <c r="B110" s="242"/>
      <c r="C110" s="167" t="s">
        <v>9434</v>
      </c>
      <c r="D110" s="245" t="s">
        <v>8925</v>
      </c>
      <c r="E110" s="168" t="s">
        <v>8926</v>
      </c>
      <c r="F110" s="184" t="s">
        <v>8927</v>
      </c>
      <c r="G110" s="184" t="s">
        <v>8928</v>
      </c>
      <c r="H110" s="206"/>
      <c r="I110" s="206"/>
      <c r="J110" s="252"/>
      <c r="K110" s="252"/>
      <c r="L110" s="247">
        <v>96</v>
      </c>
      <c r="M110" s="173">
        <f>V110*[3]коеф!$O$7*[3]коеф!$P$83+10</f>
        <v>10</v>
      </c>
      <c r="N110" s="156"/>
      <c r="O110" s="156"/>
      <c r="P110" s="156">
        <v>1020</v>
      </c>
      <c r="S110" s="244">
        <v>965</v>
      </c>
      <c r="U110" s="157">
        <v>1245</v>
      </c>
    </row>
    <row r="111" spans="1:24" s="157" customFormat="1" ht="13.5" hidden="1" customHeight="1">
      <c r="A111" s="238">
        <v>0</v>
      </c>
      <c r="B111" s="238"/>
      <c r="C111" s="164" t="s">
        <v>9434</v>
      </c>
      <c r="D111" s="239" t="s">
        <v>8929</v>
      </c>
      <c r="E111" s="165" t="s">
        <v>8930</v>
      </c>
      <c r="F111" s="184" t="s">
        <v>8931</v>
      </c>
      <c r="G111" s="184" t="s">
        <v>8932</v>
      </c>
      <c r="H111" s="206"/>
      <c r="I111" s="206"/>
      <c r="J111" s="252"/>
      <c r="K111" s="252"/>
      <c r="L111" s="240">
        <v>96</v>
      </c>
      <c r="M111" s="166">
        <f>V111*[3]коеф!$O$7*[3]коеф!$P$83+10</f>
        <v>10</v>
      </c>
      <c r="N111" s="156"/>
      <c r="O111" s="156"/>
      <c r="P111" s="156">
        <v>1020</v>
      </c>
      <c r="S111" s="244">
        <v>965</v>
      </c>
      <c r="U111" s="157">
        <v>1245</v>
      </c>
    </row>
    <row r="112" spans="1:24" s="157" customFormat="1" ht="13.5" customHeight="1">
      <c r="A112" s="248">
        <v>1</v>
      </c>
      <c r="B112" s="234"/>
      <c r="C112" s="2229" t="s">
        <v>9434</v>
      </c>
      <c r="D112" s="2028" t="s">
        <v>8933</v>
      </c>
      <c r="E112" s="2469" t="s">
        <v>8934</v>
      </c>
      <c r="F112" s="175" t="s">
        <v>6914</v>
      </c>
      <c r="G112" s="165" t="s">
        <v>8935</v>
      </c>
      <c r="H112" s="238"/>
      <c r="I112" s="238"/>
      <c r="J112" s="240"/>
      <c r="K112" s="249"/>
      <c r="L112" s="2041">
        <v>96</v>
      </c>
      <c r="M112" s="2232">
        <f>V112*[3]коеф!$O$7*[3]коеф!$P$83+10</f>
        <v>1461.50335</v>
      </c>
      <c r="N112" s="2026"/>
      <c r="O112" s="2328"/>
      <c r="P112" s="156">
        <v>1020</v>
      </c>
      <c r="S112" s="244">
        <v>965</v>
      </c>
      <c r="U112" s="157" t="e">
        <f>#REF!*0.28</f>
        <v>#REF!</v>
      </c>
      <c r="V112" s="157">
        <v>4675</v>
      </c>
    </row>
    <row r="113" spans="1:24" s="157" customFormat="1" ht="13.5" customHeight="1">
      <c r="A113" s="248">
        <v>1</v>
      </c>
      <c r="B113" s="234"/>
      <c r="C113" s="2230" t="s">
        <v>9430</v>
      </c>
      <c r="D113" s="2030" t="s">
        <v>8936</v>
      </c>
      <c r="E113" s="2472" t="s">
        <v>8934</v>
      </c>
      <c r="F113" s="175" t="s">
        <v>6914</v>
      </c>
      <c r="G113" s="165" t="s">
        <v>8935</v>
      </c>
      <c r="H113" s="238"/>
      <c r="I113" s="238"/>
      <c r="J113" s="240"/>
      <c r="K113" s="2505"/>
      <c r="L113" s="2042">
        <v>96</v>
      </c>
      <c r="M113" s="156">
        <f>X113*[3]коеф!$P$74+10</f>
        <v>1518.37</v>
      </c>
      <c r="N113" s="2007"/>
      <c r="O113" s="2331"/>
      <c r="P113" s="156">
        <f>X113</f>
        <v>1370</v>
      </c>
      <c r="Q113" s="157">
        <v>4291</v>
      </c>
      <c r="R113" s="157">
        <v>4763</v>
      </c>
      <c r="U113" s="157">
        <v>1370</v>
      </c>
      <c r="V113" s="2005">
        <v>1370</v>
      </c>
      <c r="X113" s="157">
        <v>1370</v>
      </c>
    </row>
    <row r="114" spans="1:24" s="157" customFormat="1">
      <c r="A114" s="248">
        <v>1</v>
      </c>
      <c r="B114" s="234"/>
      <c r="C114" s="2231" t="s">
        <v>9438</v>
      </c>
      <c r="D114" s="2032" t="s">
        <v>8937</v>
      </c>
      <c r="E114" s="2467" t="s">
        <v>8934</v>
      </c>
      <c r="F114" s="175" t="s">
        <v>6914</v>
      </c>
      <c r="G114" s="165" t="s">
        <v>9546</v>
      </c>
      <c r="H114" s="242"/>
      <c r="I114" s="242"/>
      <c r="J114" s="243"/>
      <c r="K114" s="250"/>
      <c r="L114" s="2043">
        <v>96</v>
      </c>
      <c r="M114" s="2228">
        <f>V114*[3]коеф!$O$7*[3]коеф!$P$73+10</f>
        <v>1799.1546399999997</v>
      </c>
      <c r="N114" s="2006"/>
      <c r="O114" s="2329"/>
      <c r="P114" s="156">
        <f>V114</f>
        <v>5460</v>
      </c>
      <c r="S114" s="244"/>
      <c r="T114" s="157">
        <v>5100</v>
      </c>
      <c r="U114" s="157">
        <v>1245</v>
      </c>
      <c r="V114" s="157">
        <v>5460</v>
      </c>
    </row>
    <row r="115" spans="1:24" s="157" customFormat="1">
      <c r="A115" s="248">
        <v>1</v>
      </c>
      <c r="B115" s="234"/>
      <c r="C115" s="2229" t="s">
        <v>9434</v>
      </c>
      <c r="D115" s="2028" t="s">
        <v>8938</v>
      </c>
      <c r="E115" s="2469" t="s">
        <v>8939</v>
      </c>
      <c r="F115" s="175" t="s">
        <v>6919</v>
      </c>
      <c r="G115" s="165" t="s">
        <v>8940</v>
      </c>
      <c r="H115" s="246"/>
      <c r="I115" s="246"/>
      <c r="J115" s="247"/>
      <c r="K115" s="251"/>
      <c r="L115" s="2041">
        <v>96</v>
      </c>
      <c r="M115" s="2232">
        <f>V115*[3]коеф!$O$7*[3]коеф!$P$83+10</f>
        <v>994.22793999999988</v>
      </c>
      <c r="N115" s="2026"/>
      <c r="O115" s="2328"/>
      <c r="P115" s="156">
        <v>755</v>
      </c>
      <c r="S115" s="244">
        <v>715</v>
      </c>
      <c r="U115" s="157" t="e">
        <f>#REF!*0.28</f>
        <v>#REF!</v>
      </c>
      <c r="V115" s="157">
        <v>3170</v>
      </c>
    </row>
    <row r="116" spans="1:24" s="157" customFormat="1">
      <c r="A116" s="248">
        <v>1</v>
      </c>
      <c r="B116" s="234"/>
      <c r="C116" s="2230" t="s">
        <v>9430</v>
      </c>
      <c r="D116" s="2030" t="s">
        <v>8941</v>
      </c>
      <c r="E116" s="2472" t="s">
        <v>8939</v>
      </c>
      <c r="F116" s="170" t="s">
        <v>6919</v>
      </c>
      <c r="G116" s="165" t="s">
        <v>8940</v>
      </c>
      <c r="H116" s="238"/>
      <c r="I116" s="238"/>
      <c r="J116" s="240"/>
      <c r="K116" s="249"/>
      <c r="L116" s="2042">
        <v>96</v>
      </c>
      <c r="M116" s="156">
        <f>X116*[3]коеф!$P$74+10</f>
        <v>1041.6369999999999</v>
      </c>
      <c r="N116" s="2007"/>
      <c r="O116" s="2331"/>
      <c r="P116" s="156">
        <f>X116</f>
        <v>937</v>
      </c>
      <c r="Q116" s="157">
        <v>3228</v>
      </c>
      <c r="R116" s="157">
        <v>3583</v>
      </c>
      <c r="U116" s="157">
        <v>937</v>
      </c>
      <c r="V116" s="2005">
        <v>937</v>
      </c>
      <c r="X116" s="157">
        <v>937</v>
      </c>
    </row>
    <row r="117" spans="1:24" s="157" customFormat="1">
      <c r="A117" s="2465">
        <v>1</v>
      </c>
      <c r="B117" s="2332"/>
      <c r="C117" s="2230" t="s">
        <v>10477</v>
      </c>
      <c r="D117" s="2030" t="s">
        <v>10610</v>
      </c>
      <c r="E117" s="2472" t="s">
        <v>8939</v>
      </c>
      <c r="F117" s="2370" t="s">
        <v>6919</v>
      </c>
      <c r="G117" s="2054" t="s">
        <v>8940</v>
      </c>
      <c r="H117" s="2318" t="s">
        <v>10604</v>
      </c>
      <c r="I117" s="2318"/>
      <c r="J117" s="2318"/>
      <c r="K117" s="2471" t="s">
        <v>6916</v>
      </c>
      <c r="L117" s="2042">
        <v>96</v>
      </c>
      <c r="M117" s="156">
        <f>P117</f>
        <v>768</v>
      </c>
      <c r="N117" s="2007"/>
      <c r="O117" s="2331"/>
      <c r="P117" s="156">
        <v>768</v>
      </c>
    </row>
    <row r="118" spans="1:24" s="157" customFormat="1">
      <c r="A118" s="248">
        <v>1</v>
      </c>
      <c r="B118" s="234"/>
      <c r="C118" s="2231" t="s">
        <v>9438</v>
      </c>
      <c r="D118" s="2032" t="s">
        <v>8942</v>
      </c>
      <c r="E118" s="2467" t="s">
        <v>8939</v>
      </c>
      <c r="F118" s="170" t="s">
        <v>6919</v>
      </c>
      <c r="G118" s="168" t="s">
        <v>8940</v>
      </c>
      <c r="H118" s="246"/>
      <c r="I118" s="246"/>
      <c r="J118" s="247"/>
      <c r="K118" s="251"/>
      <c r="L118" s="2043">
        <v>96</v>
      </c>
      <c r="M118" s="2228">
        <f>V118*[3]коеф!$O$7*[3]коеф!$P$73+10</f>
        <v>1205.0635479999999</v>
      </c>
      <c r="N118" s="2006"/>
      <c r="O118" s="2329"/>
      <c r="P118" s="156">
        <f>V118</f>
        <v>3647</v>
      </c>
      <c r="Q118" s="157">
        <v>2970</v>
      </c>
      <c r="T118" s="157">
        <v>3410</v>
      </c>
      <c r="U118" s="157">
        <v>1021</v>
      </c>
      <c r="V118" s="157">
        <v>3647</v>
      </c>
    </row>
    <row r="119" spans="1:24" s="157" customFormat="1">
      <c r="A119" s="248">
        <v>1</v>
      </c>
      <c r="B119" s="234"/>
      <c r="C119" s="2229" t="s">
        <v>9434</v>
      </c>
      <c r="D119" s="2028" t="s">
        <v>8943</v>
      </c>
      <c r="E119" s="2469" t="s">
        <v>8944</v>
      </c>
      <c r="F119" s="170" t="s">
        <v>6920</v>
      </c>
      <c r="G119" s="165" t="s">
        <v>8945</v>
      </c>
      <c r="H119" s="238"/>
      <c r="I119" s="238"/>
      <c r="J119" s="240"/>
      <c r="K119" s="249"/>
      <c r="L119" s="2041">
        <v>96</v>
      </c>
      <c r="M119" s="2232">
        <f>V119*[3]коеф!$O$7*[3]коеф!$P$83+10</f>
        <v>949.20804999999996</v>
      </c>
      <c r="N119" s="2026"/>
      <c r="O119" s="2328"/>
      <c r="P119" s="156">
        <v>640</v>
      </c>
      <c r="S119" s="244">
        <v>605</v>
      </c>
      <c r="U119" s="157">
        <v>847</v>
      </c>
      <c r="V119" s="157">
        <v>3025</v>
      </c>
    </row>
    <row r="120" spans="1:24" s="157" customFormat="1">
      <c r="A120" s="248">
        <v>1</v>
      </c>
      <c r="B120" s="234"/>
      <c r="C120" s="2230" t="s">
        <v>9430</v>
      </c>
      <c r="D120" s="2030" t="s">
        <v>10184</v>
      </c>
      <c r="E120" s="2472" t="s">
        <v>8944</v>
      </c>
      <c r="F120" s="170" t="s">
        <v>6920</v>
      </c>
      <c r="G120" s="165" t="s">
        <v>8945</v>
      </c>
      <c r="H120" s="246"/>
      <c r="I120" s="246"/>
      <c r="J120" s="247"/>
      <c r="K120" s="251"/>
      <c r="L120" s="2042">
        <v>96</v>
      </c>
      <c r="M120" s="156">
        <f>X120*[3]коеф!$P$74+10</f>
        <v>1070.2629999999999</v>
      </c>
      <c r="N120" s="2007"/>
      <c r="O120" s="2331"/>
      <c r="P120" s="156">
        <f>X120</f>
        <v>963</v>
      </c>
      <c r="Q120" s="157">
        <v>2745</v>
      </c>
      <c r="R120" s="157">
        <v>3047</v>
      </c>
      <c r="U120" s="157">
        <v>916</v>
      </c>
      <c r="V120" s="2005">
        <v>963</v>
      </c>
      <c r="X120" s="157">
        <v>963</v>
      </c>
    </row>
    <row r="121" spans="1:24" s="157" customFormat="1" ht="13.5" customHeight="1">
      <c r="A121" s="248">
        <v>1</v>
      </c>
      <c r="B121" s="234"/>
      <c r="C121" s="2231" t="s">
        <v>9438</v>
      </c>
      <c r="D121" s="2032" t="s">
        <v>8946</v>
      </c>
      <c r="E121" s="2467" t="s">
        <v>8944</v>
      </c>
      <c r="F121" s="175" t="s">
        <v>6920</v>
      </c>
      <c r="G121" s="165" t="s">
        <v>6921</v>
      </c>
      <c r="H121" s="238"/>
      <c r="I121" s="238"/>
      <c r="J121" s="240"/>
      <c r="K121" s="249"/>
      <c r="L121" s="2043">
        <v>96</v>
      </c>
      <c r="M121" s="2228">
        <f>V121*[3]коеф!$O$7*[3]коеф!$P$73+10</f>
        <v>1252.2500439999999</v>
      </c>
      <c r="N121" s="2006"/>
      <c r="O121" s="2329"/>
      <c r="P121" s="156">
        <f>V121</f>
        <v>3791</v>
      </c>
      <c r="S121" s="244"/>
      <c r="T121" s="157">
        <v>3540</v>
      </c>
      <c r="U121" s="157">
        <v>1062</v>
      </c>
      <c r="V121" s="194">
        <v>3791</v>
      </c>
    </row>
    <row r="122" spans="1:24" s="157" customFormat="1">
      <c r="A122" s="248">
        <v>1</v>
      </c>
      <c r="B122" s="234"/>
      <c r="C122" s="2464" t="s">
        <v>9430</v>
      </c>
      <c r="D122" s="2018" t="s">
        <v>8947</v>
      </c>
      <c r="E122" s="2463" t="s">
        <v>8948</v>
      </c>
      <c r="F122" s="203" t="s">
        <v>8949</v>
      </c>
      <c r="G122" s="184" t="s">
        <v>8950</v>
      </c>
      <c r="H122" s="206"/>
      <c r="I122" s="206"/>
      <c r="J122" s="252"/>
      <c r="K122" s="2019"/>
      <c r="L122" s="2044">
        <v>96</v>
      </c>
      <c r="M122" s="2479">
        <f>X122*[3]коеф!$P$74+10</f>
        <v>1160.5450000000001</v>
      </c>
      <c r="N122" s="2009"/>
      <c r="O122" s="2339"/>
      <c r="P122" s="156">
        <f>X122</f>
        <v>1045</v>
      </c>
      <c r="Q122" s="157">
        <v>2980</v>
      </c>
      <c r="R122" s="157">
        <v>3307</v>
      </c>
      <c r="U122" s="157">
        <v>995</v>
      </c>
      <c r="V122" s="2005">
        <v>1045</v>
      </c>
      <c r="X122" s="157">
        <v>1045</v>
      </c>
    </row>
    <row r="123" spans="1:24" s="157" customFormat="1">
      <c r="A123" s="248">
        <v>1</v>
      </c>
      <c r="B123" s="234"/>
      <c r="C123" s="2229" t="s">
        <v>9438</v>
      </c>
      <c r="D123" s="2028" t="s">
        <v>8951</v>
      </c>
      <c r="E123" s="2469" t="s">
        <v>6922</v>
      </c>
      <c r="F123" s="176" t="s">
        <v>6923</v>
      </c>
      <c r="G123" s="165" t="s">
        <v>6924</v>
      </c>
      <c r="H123" s="238"/>
      <c r="I123" s="238"/>
      <c r="J123" s="240"/>
      <c r="K123" s="249"/>
      <c r="L123" s="2041">
        <v>96</v>
      </c>
      <c r="M123" s="2232">
        <f>V123*[3]коеф!$O$7*[3]коеф!$P$73+10</f>
        <v>1098.5662479999999</v>
      </c>
      <c r="N123" s="2026"/>
      <c r="O123" s="2328"/>
      <c r="P123" s="156">
        <f>V123</f>
        <v>3322</v>
      </c>
      <c r="Q123" s="157">
        <v>2693</v>
      </c>
      <c r="T123" s="157">
        <v>3105</v>
      </c>
      <c r="U123" s="157">
        <v>930</v>
      </c>
      <c r="V123" s="157">
        <v>3322</v>
      </c>
    </row>
    <row r="124" spans="1:24" s="157" customFormat="1">
      <c r="A124" s="248">
        <v>1</v>
      </c>
      <c r="B124" s="234"/>
      <c r="C124" s="2231" t="s">
        <v>9430</v>
      </c>
      <c r="D124" s="2032" t="s">
        <v>8952</v>
      </c>
      <c r="E124" s="2467" t="s">
        <v>6922</v>
      </c>
      <c r="F124" s="176" t="s">
        <v>6923</v>
      </c>
      <c r="G124" s="165" t="s">
        <v>6924</v>
      </c>
      <c r="H124" s="246"/>
      <c r="I124" s="246"/>
      <c r="J124" s="247"/>
      <c r="K124" s="251"/>
      <c r="L124" s="2043">
        <v>96</v>
      </c>
      <c r="M124" s="2228">
        <f>X124*[3]коеф!$P$74+10</f>
        <v>1237.615</v>
      </c>
      <c r="N124" s="2006"/>
      <c r="O124" s="2329"/>
      <c r="P124" s="156">
        <f>X124</f>
        <v>1115</v>
      </c>
      <c r="Q124" s="157">
        <v>3329</v>
      </c>
      <c r="R124" s="157">
        <v>3696</v>
      </c>
      <c r="U124" s="157">
        <v>965</v>
      </c>
      <c r="V124" s="2005">
        <v>1061</v>
      </c>
      <c r="X124" s="157">
        <v>1115</v>
      </c>
    </row>
    <row r="125" spans="1:24" s="157" customFormat="1">
      <c r="A125" s="234"/>
      <c r="B125" s="234"/>
      <c r="C125" s="154"/>
      <c r="D125" s="235"/>
      <c r="E125" s="687"/>
      <c r="F125" s="155"/>
      <c r="G125" s="155"/>
      <c r="H125" s="234"/>
      <c r="I125" s="234"/>
      <c r="J125" s="205"/>
      <c r="K125" s="205"/>
      <c r="L125" s="1573"/>
      <c r="M125" s="156"/>
      <c r="N125" s="156"/>
      <c r="O125" s="156"/>
      <c r="P125" s="156"/>
      <c r="V125" s="157">
        <v>2065</v>
      </c>
    </row>
    <row r="126" spans="1:24" s="157" customFormat="1">
      <c r="A126" s="234"/>
      <c r="B126" s="234"/>
      <c r="C126" s="154"/>
      <c r="D126" s="235"/>
      <c r="E126" s="687"/>
      <c r="F126" s="155"/>
      <c r="G126" s="155"/>
      <c r="H126" s="234"/>
      <c r="I126" s="234"/>
      <c r="J126" s="205"/>
      <c r="K126" s="205"/>
      <c r="L126" s="1573"/>
      <c r="M126" s="156"/>
      <c r="N126" s="156"/>
      <c r="O126" s="156"/>
      <c r="P126" s="156"/>
      <c r="V126" s="157">
        <v>938</v>
      </c>
    </row>
    <row r="127" spans="1:24" s="194" customFormat="1" ht="23.25">
      <c r="A127" s="89" t="s">
        <v>8692</v>
      </c>
      <c r="B127" s="89"/>
      <c r="C127" s="2668" t="s">
        <v>8953</v>
      </c>
      <c r="D127" s="2669"/>
      <c r="E127" s="2669"/>
      <c r="F127" s="2669"/>
      <c r="G127" s="2669"/>
      <c r="H127" s="2669"/>
      <c r="I127" s="2669"/>
      <c r="J127" s="2669"/>
      <c r="K127" s="2669"/>
      <c r="L127" s="2669"/>
      <c r="M127" s="2669"/>
      <c r="N127" s="2669"/>
      <c r="O127" s="2669"/>
      <c r="P127" s="156"/>
      <c r="V127" s="157">
        <v>938</v>
      </c>
    </row>
    <row r="128" spans="1:24" s="194" customFormat="1" ht="12.75" hidden="1" customHeight="1">
      <c r="A128" s="89" t="s">
        <v>8690</v>
      </c>
      <c r="B128" s="89"/>
      <c r="C128" s="2" t="s">
        <v>8954</v>
      </c>
      <c r="D128" s="3"/>
      <c r="E128" s="3"/>
      <c r="F128" s="3"/>
      <c r="G128" s="3"/>
      <c r="H128" s="3"/>
      <c r="I128" s="3"/>
      <c r="J128" s="3"/>
      <c r="K128" s="3"/>
      <c r="L128" s="3"/>
      <c r="M128" s="3"/>
      <c r="N128" s="3"/>
      <c r="O128" s="3"/>
      <c r="P128" s="156"/>
      <c r="V128" s="157">
        <v>5150</v>
      </c>
    </row>
    <row r="129" spans="1:24" s="194" customFormat="1" ht="12.75" hidden="1" customHeight="1">
      <c r="A129" s="89" t="s">
        <v>8690</v>
      </c>
      <c r="B129" s="89"/>
      <c r="C129" s="2" t="s">
        <v>8955</v>
      </c>
      <c r="D129" s="3"/>
      <c r="E129" s="3"/>
      <c r="F129" s="3"/>
      <c r="G129" s="3"/>
      <c r="H129" s="3"/>
      <c r="I129" s="3"/>
      <c r="J129" s="3"/>
      <c r="K129" s="3"/>
      <c r="L129" s="3"/>
      <c r="M129" s="3"/>
      <c r="N129" s="3"/>
      <c r="O129" s="3"/>
      <c r="P129" s="156"/>
      <c r="V129" s="157">
        <v>4350</v>
      </c>
    </row>
    <row r="130" spans="1:24" s="157" customFormat="1" ht="13.5" customHeight="1">
      <c r="A130" s="248">
        <v>1</v>
      </c>
      <c r="B130" s="234"/>
      <c r="C130" s="2229" t="s">
        <v>9434</v>
      </c>
      <c r="D130" s="2028" t="s">
        <v>8956</v>
      </c>
      <c r="E130" s="2469" t="s">
        <v>8957</v>
      </c>
      <c r="F130" s="170" t="s">
        <v>8694</v>
      </c>
      <c r="G130" s="165" t="s">
        <v>8958</v>
      </c>
      <c r="H130" s="238"/>
      <c r="I130" s="238"/>
      <c r="J130" s="240"/>
      <c r="K130" s="249"/>
      <c r="L130" s="2041">
        <v>96</v>
      </c>
      <c r="M130" s="2232">
        <f>V130*[3]коеф!$O$7*[3]коеф!$P$83+10</f>
        <v>894.87369999999987</v>
      </c>
      <c r="N130" s="2026"/>
      <c r="O130" s="2328"/>
      <c r="P130" s="156">
        <v>625</v>
      </c>
      <c r="S130" s="244">
        <v>590</v>
      </c>
      <c r="V130" s="157">
        <v>2850</v>
      </c>
    </row>
    <row r="131" spans="1:24" s="157" customFormat="1">
      <c r="A131" s="248">
        <v>1</v>
      </c>
      <c r="B131" s="234"/>
      <c r="C131" s="2230" t="s">
        <v>9430</v>
      </c>
      <c r="D131" s="2030" t="s">
        <v>8959</v>
      </c>
      <c r="E131" s="2472" t="s">
        <v>8957</v>
      </c>
      <c r="F131" s="170" t="s">
        <v>8694</v>
      </c>
      <c r="G131" s="168" t="s">
        <v>8958</v>
      </c>
      <c r="H131" s="246"/>
      <c r="I131" s="246"/>
      <c r="J131" s="247"/>
      <c r="K131" s="251"/>
      <c r="L131" s="2042">
        <v>96</v>
      </c>
      <c r="M131" s="156">
        <f>X131*[3]коеф!$P$74+10</f>
        <v>1082.374</v>
      </c>
      <c r="N131" s="2007"/>
      <c r="O131" s="2331"/>
      <c r="P131" s="156">
        <f>X131</f>
        <v>974</v>
      </c>
      <c r="Q131" s="157">
        <v>2590</v>
      </c>
      <c r="R131" s="157">
        <v>2874</v>
      </c>
      <c r="U131" s="157">
        <v>828</v>
      </c>
      <c r="V131" s="2005">
        <v>911</v>
      </c>
      <c r="X131" s="157">
        <v>974</v>
      </c>
    </row>
    <row r="132" spans="1:24" s="157" customFormat="1" ht="13.5" customHeight="1">
      <c r="A132" s="248">
        <v>1</v>
      </c>
      <c r="B132" s="234"/>
      <c r="C132" s="2230" t="s">
        <v>9434</v>
      </c>
      <c r="D132" s="2030" t="s">
        <v>8960</v>
      </c>
      <c r="E132" s="2472" t="s">
        <v>8961</v>
      </c>
      <c r="F132" s="176" t="s">
        <v>8695</v>
      </c>
      <c r="G132" s="165" t="s">
        <v>8962</v>
      </c>
      <c r="H132" s="238"/>
      <c r="I132" s="238"/>
      <c r="J132" s="240"/>
      <c r="K132" s="249"/>
      <c r="L132" s="2042">
        <v>96</v>
      </c>
      <c r="M132" s="156">
        <f>V132*[3]коеф!$O$7*[3]коеф!$P$83+10</f>
        <v>894.87369999999987</v>
      </c>
      <c r="N132" s="2007"/>
      <c r="O132" s="2331"/>
      <c r="P132" s="156">
        <v>625</v>
      </c>
      <c r="S132" s="244">
        <v>590</v>
      </c>
      <c r="V132" s="157">
        <v>2850</v>
      </c>
    </row>
    <row r="133" spans="1:24" s="157" customFormat="1">
      <c r="A133" s="248">
        <v>1</v>
      </c>
      <c r="B133" s="234"/>
      <c r="C133" s="2231" t="s">
        <v>9430</v>
      </c>
      <c r="D133" s="2032" t="s">
        <v>8963</v>
      </c>
      <c r="E133" s="2467" t="s">
        <v>8961</v>
      </c>
      <c r="F133" s="176" t="s">
        <v>8695</v>
      </c>
      <c r="G133" s="168" t="s">
        <v>8962</v>
      </c>
      <c r="H133" s="246"/>
      <c r="I133" s="246"/>
      <c r="J133" s="247"/>
      <c r="K133" s="251"/>
      <c r="L133" s="2043">
        <v>96</v>
      </c>
      <c r="M133" s="2228">
        <f>X133*[3]коеф!$P$74+10</f>
        <v>1082.374</v>
      </c>
      <c r="N133" s="2006"/>
      <c r="O133" s="2329"/>
      <c r="P133" s="156">
        <f>X133</f>
        <v>974</v>
      </c>
      <c r="Q133" s="157">
        <v>2590</v>
      </c>
      <c r="R133" s="157">
        <v>2874</v>
      </c>
      <c r="U133" s="157">
        <v>828</v>
      </c>
      <c r="V133" s="2005">
        <v>911</v>
      </c>
      <c r="X133" s="157">
        <v>974</v>
      </c>
    </row>
    <row r="134" spans="1:24" s="157" customFormat="1" ht="13.5" customHeight="1">
      <c r="A134" s="248">
        <v>1</v>
      </c>
      <c r="B134" s="234"/>
      <c r="C134" s="2229" t="s">
        <v>9430</v>
      </c>
      <c r="D134" s="2028" t="s">
        <v>8964</v>
      </c>
      <c r="E134" s="2469" t="s">
        <v>8965</v>
      </c>
      <c r="F134" s="170" t="s">
        <v>8966</v>
      </c>
      <c r="G134" s="168" t="s">
        <v>8967</v>
      </c>
      <c r="H134" s="246"/>
      <c r="I134" s="246"/>
      <c r="J134" s="247"/>
      <c r="K134" s="251"/>
      <c r="L134" s="2041">
        <v>96</v>
      </c>
      <c r="M134" s="2232">
        <f>X134*[3]коеф!$P$74+10</f>
        <v>1144.03</v>
      </c>
      <c r="N134" s="2026"/>
      <c r="O134" s="2328"/>
      <c r="P134" s="156">
        <f>X134</f>
        <v>1030</v>
      </c>
      <c r="Q134" s="157">
        <v>2663</v>
      </c>
      <c r="R134" s="157">
        <v>2956</v>
      </c>
      <c r="U134" s="157">
        <v>934</v>
      </c>
      <c r="V134" s="2005">
        <v>981</v>
      </c>
      <c r="X134" s="157">
        <v>1030</v>
      </c>
    </row>
    <row r="135" spans="1:24" s="157" customFormat="1">
      <c r="A135" s="248">
        <v>1</v>
      </c>
      <c r="B135" s="234"/>
      <c r="C135" s="2231" t="s">
        <v>9430</v>
      </c>
      <c r="D135" s="2032" t="s">
        <v>8968</v>
      </c>
      <c r="E135" s="2467" t="s">
        <v>8969</v>
      </c>
      <c r="F135" s="170" t="s">
        <v>6386</v>
      </c>
      <c r="G135" s="184" t="s">
        <v>8970</v>
      </c>
      <c r="H135" s="206"/>
      <c r="I135" s="206"/>
      <c r="J135" s="252"/>
      <c r="K135" s="2019"/>
      <c r="L135" s="2043">
        <v>96</v>
      </c>
      <c r="M135" s="2228">
        <f>X135*[3]коеф!$P$74+10</f>
        <v>1144.03</v>
      </c>
      <c r="N135" s="2006"/>
      <c r="O135" s="2329"/>
      <c r="P135" s="156">
        <f>X135</f>
        <v>1030</v>
      </c>
      <c r="Q135" s="157">
        <v>2663</v>
      </c>
      <c r="R135" s="157">
        <v>2956</v>
      </c>
      <c r="U135" s="157">
        <v>934</v>
      </c>
      <c r="V135" s="2005">
        <v>981</v>
      </c>
      <c r="X135" s="157">
        <v>1030</v>
      </c>
    </row>
    <row r="136" spans="1:24" s="157" customFormat="1" ht="13.5" customHeight="1">
      <c r="A136" s="248">
        <v>1</v>
      </c>
      <c r="B136" s="234"/>
      <c r="C136" s="2464" t="s">
        <v>9434</v>
      </c>
      <c r="D136" s="2018" t="s">
        <v>8971</v>
      </c>
      <c r="E136" s="2463" t="s">
        <v>8972</v>
      </c>
      <c r="F136" s="203" t="s">
        <v>6403</v>
      </c>
      <c r="G136" s="184" t="s">
        <v>8973</v>
      </c>
      <c r="H136" s="206"/>
      <c r="I136" s="206"/>
      <c r="J136" s="252"/>
      <c r="K136" s="2019"/>
      <c r="L136" s="2044">
        <v>96</v>
      </c>
      <c r="M136" s="2479">
        <f>V136*[3]коеф!$O$7*[3]коеф!$P$83+10</f>
        <v>1608.9822999999999</v>
      </c>
      <c r="N136" s="2009"/>
      <c r="O136" s="2339"/>
      <c r="P136" s="156">
        <v>955</v>
      </c>
      <c r="S136" s="244">
        <v>900</v>
      </c>
      <c r="V136" s="157">
        <v>5150</v>
      </c>
    </row>
    <row r="137" spans="1:24" s="157" customFormat="1">
      <c r="A137" s="248">
        <v>1</v>
      </c>
      <c r="B137" s="234"/>
      <c r="C137" s="2229" t="s">
        <v>9434</v>
      </c>
      <c r="D137" s="2028" t="s">
        <v>8974</v>
      </c>
      <c r="E137" s="2469" t="s">
        <v>8975</v>
      </c>
      <c r="F137" s="170" t="s">
        <v>8976</v>
      </c>
      <c r="G137" s="165" t="s">
        <v>8977</v>
      </c>
      <c r="H137" s="238"/>
      <c r="I137" s="238"/>
      <c r="J137" s="240"/>
      <c r="K137" s="249"/>
      <c r="L137" s="2041">
        <v>96</v>
      </c>
      <c r="M137" s="2232">
        <f>V137*[3]коеф!$O$7*[3]коеф!$P$83+10</f>
        <v>1360.5966999999998</v>
      </c>
      <c r="N137" s="2026"/>
      <c r="O137" s="2328"/>
      <c r="P137" s="156">
        <v>955</v>
      </c>
      <c r="S137" s="244">
        <v>900</v>
      </c>
      <c r="V137" s="157">
        <v>4350</v>
      </c>
    </row>
    <row r="138" spans="1:24" s="157" customFormat="1">
      <c r="A138" s="248">
        <v>1</v>
      </c>
      <c r="B138" s="234"/>
      <c r="C138" s="2231" t="s">
        <v>9434</v>
      </c>
      <c r="D138" s="2032" t="s">
        <v>8978</v>
      </c>
      <c r="E138" s="2467" t="s">
        <v>8979</v>
      </c>
      <c r="F138" s="170" t="s">
        <v>9341</v>
      </c>
      <c r="G138" s="168" t="s">
        <v>8980</v>
      </c>
      <c r="H138" s="246"/>
      <c r="I138" s="246"/>
      <c r="J138" s="247"/>
      <c r="K138" s="251"/>
      <c r="L138" s="2043">
        <v>96</v>
      </c>
      <c r="M138" s="2228">
        <f>V138*[3]коеф!$O$7*[3]коеф!$P$83+10</f>
        <v>1360.5966999999998</v>
      </c>
      <c r="N138" s="2006"/>
      <c r="O138" s="2329"/>
      <c r="P138" s="156">
        <v>955</v>
      </c>
      <c r="S138" s="244">
        <v>900</v>
      </c>
      <c r="V138" s="157">
        <v>4350</v>
      </c>
    </row>
    <row r="139" spans="1:24" s="157" customFormat="1">
      <c r="A139" s="248">
        <v>1</v>
      </c>
      <c r="B139" s="234"/>
      <c r="C139" s="2464" t="s">
        <v>9430</v>
      </c>
      <c r="D139" s="2018" t="s">
        <v>8981</v>
      </c>
      <c r="E139" s="2463" t="s">
        <v>8982</v>
      </c>
      <c r="F139" s="170" t="s">
        <v>8983</v>
      </c>
      <c r="G139" s="165" t="s">
        <v>7772</v>
      </c>
      <c r="H139" s="238"/>
      <c r="I139" s="238"/>
      <c r="J139" s="240"/>
      <c r="K139" s="249"/>
      <c r="L139" s="2044">
        <v>96</v>
      </c>
      <c r="M139" s="2479">
        <f>X139*[3]коеф!$P$74+10</f>
        <v>967.87</v>
      </c>
      <c r="N139" s="2009"/>
      <c r="O139" s="2339"/>
      <c r="P139" s="156">
        <f>X139</f>
        <v>870</v>
      </c>
      <c r="Q139" s="157">
        <v>2146</v>
      </c>
      <c r="R139" s="157">
        <v>2382</v>
      </c>
      <c r="U139" s="157">
        <v>753</v>
      </c>
      <c r="V139" s="2005">
        <v>829</v>
      </c>
      <c r="X139" s="157">
        <v>870</v>
      </c>
    </row>
    <row r="140" spans="1:24" s="157" customFormat="1" hidden="1">
      <c r="A140" s="2053">
        <v>0</v>
      </c>
      <c r="B140" s="2060"/>
      <c r="C140" s="2029" t="s">
        <v>10477</v>
      </c>
      <c r="D140" s="2030" t="s">
        <v>10607</v>
      </c>
      <c r="E140" s="2047" t="s">
        <v>10606</v>
      </c>
      <c r="F140" s="2044">
        <v>96</v>
      </c>
      <c r="G140" s="2325">
        <v>1008</v>
      </c>
      <c r="H140" s="2053"/>
      <c r="I140" s="2053"/>
      <c r="J140" s="2055"/>
      <c r="K140" s="2055"/>
      <c r="L140" s="2042">
        <v>96</v>
      </c>
      <c r="M140" s="210" t="e">
        <f>#REF!*[4]коеф!$P$71+10</f>
        <v>#REF!</v>
      </c>
      <c r="N140" s="156"/>
      <c r="O140" s="156"/>
      <c r="P140" s="156">
        <v>1080</v>
      </c>
    </row>
    <row r="141" spans="1:24" s="157" customFormat="1">
      <c r="A141" s="2465">
        <v>1</v>
      </c>
      <c r="B141" s="2465"/>
      <c r="C141" s="2464" t="s">
        <v>10477</v>
      </c>
      <c r="D141" s="2018" t="s">
        <v>10609</v>
      </c>
      <c r="E141" s="2463" t="s">
        <v>10608</v>
      </c>
      <c r="F141" s="2370" t="s">
        <v>4665</v>
      </c>
      <c r="G141" s="2054" t="s">
        <v>4666</v>
      </c>
      <c r="H141" s="2053"/>
      <c r="I141" s="2053"/>
      <c r="J141" s="2055"/>
      <c r="K141" s="2474"/>
      <c r="L141" s="2044">
        <v>96</v>
      </c>
      <c r="M141" s="2479">
        <f>P141</f>
        <v>1008</v>
      </c>
      <c r="N141" s="2009"/>
      <c r="O141" s="2339"/>
      <c r="P141" s="156">
        <v>1008</v>
      </c>
    </row>
    <row r="142" spans="1:24" s="157" customFormat="1">
      <c r="A142" s="248">
        <v>1</v>
      </c>
      <c r="B142" s="234"/>
      <c r="C142" s="2464" t="s">
        <v>9430</v>
      </c>
      <c r="D142" s="2018" t="s">
        <v>8984</v>
      </c>
      <c r="E142" s="2463" t="s">
        <v>8985</v>
      </c>
      <c r="F142" s="176" t="s">
        <v>8986</v>
      </c>
      <c r="G142" s="168" t="s">
        <v>8987</v>
      </c>
      <c r="H142" s="246"/>
      <c r="I142" s="246"/>
      <c r="J142" s="247"/>
      <c r="K142" s="251"/>
      <c r="L142" s="2044">
        <v>96</v>
      </c>
      <c r="M142" s="2479">
        <f>X142*[3]коеф!$P$74+10</f>
        <v>967.87</v>
      </c>
      <c r="N142" s="2009"/>
      <c r="O142" s="2339"/>
      <c r="P142" s="156">
        <f>X142</f>
        <v>870</v>
      </c>
      <c r="Q142" s="157">
        <v>2146</v>
      </c>
      <c r="R142" s="157">
        <v>2382</v>
      </c>
      <c r="U142" s="157">
        <v>753</v>
      </c>
      <c r="V142" s="2005">
        <v>829</v>
      </c>
      <c r="X142" s="157">
        <v>870</v>
      </c>
    </row>
    <row r="143" spans="1:24" s="157" customFormat="1">
      <c r="A143" s="248">
        <v>1</v>
      </c>
      <c r="B143" s="234"/>
      <c r="C143" s="2229" t="s">
        <v>9434</v>
      </c>
      <c r="D143" s="2028" t="s">
        <v>8988</v>
      </c>
      <c r="E143" s="2469" t="s">
        <v>8989</v>
      </c>
      <c r="F143" s="170" t="s">
        <v>9655</v>
      </c>
      <c r="G143" s="165" t="s">
        <v>8990</v>
      </c>
      <c r="H143" s="238"/>
      <c r="I143" s="238"/>
      <c r="J143" s="240"/>
      <c r="K143" s="249"/>
      <c r="L143" s="2041">
        <v>96</v>
      </c>
      <c r="M143" s="2232">
        <f>V143*[3]коеф!$O$7*[3]коеф!$P$83+10</f>
        <v>778.44294999999988</v>
      </c>
      <c r="N143" s="2026"/>
      <c r="O143" s="2328"/>
      <c r="P143" s="156">
        <v>545</v>
      </c>
      <c r="S143" s="244">
        <v>515</v>
      </c>
      <c r="V143" s="157">
        <v>2475</v>
      </c>
    </row>
    <row r="144" spans="1:24" s="157" customFormat="1">
      <c r="A144" s="248">
        <v>1</v>
      </c>
      <c r="B144" s="234"/>
      <c r="C144" s="2231" t="s">
        <v>9430</v>
      </c>
      <c r="D144" s="2032" t="s">
        <v>8991</v>
      </c>
      <c r="E144" s="2467" t="s">
        <v>8992</v>
      </c>
      <c r="F144" s="176" t="s">
        <v>8993</v>
      </c>
      <c r="G144" s="168" t="s">
        <v>8994</v>
      </c>
      <c r="H144" s="246"/>
      <c r="I144" s="246"/>
      <c r="J144" s="247"/>
      <c r="K144" s="251"/>
      <c r="L144" s="2043">
        <v>96</v>
      </c>
      <c r="M144" s="2228">
        <f>X144*[3]коеф!$P$74+10</f>
        <v>1415.9769999999999</v>
      </c>
      <c r="N144" s="2006"/>
      <c r="O144" s="2329"/>
      <c r="P144" s="156">
        <f>X144</f>
        <v>1277</v>
      </c>
      <c r="Q144" s="157">
        <v>3995</v>
      </c>
      <c r="R144" s="157">
        <v>4435</v>
      </c>
      <c r="U144" s="157">
        <v>1277</v>
      </c>
      <c r="V144" s="2005">
        <v>1277</v>
      </c>
      <c r="X144" s="157">
        <v>1277</v>
      </c>
    </row>
    <row r="145" spans="1:26" s="157" customFormat="1">
      <c r="A145" s="248">
        <v>1</v>
      </c>
      <c r="B145" s="234"/>
      <c r="C145" s="2229" t="s">
        <v>9430</v>
      </c>
      <c r="D145" s="2028" t="s">
        <v>8995</v>
      </c>
      <c r="E145" s="2469" t="s">
        <v>8996</v>
      </c>
      <c r="F145" s="170" t="s">
        <v>8976</v>
      </c>
      <c r="G145" s="165" t="s">
        <v>8997</v>
      </c>
      <c r="H145" s="238"/>
      <c r="I145" s="238"/>
      <c r="J145" s="240"/>
      <c r="K145" s="249"/>
      <c r="L145" s="2041">
        <v>96</v>
      </c>
      <c r="M145" s="2232">
        <f>X145*[3]коеф!$P$74+10</f>
        <v>1712.146</v>
      </c>
      <c r="N145" s="2026"/>
      <c r="O145" s="2328"/>
      <c r="P145" s="156">
        <f>X145</f>
        <v>1546</v>
      </c>
      <c r="Q145" s="157">
        <v>4069</v>
      </c>
      <c r="R145" s="157">
        <v>4517</v>
      </c>
      <c r="U145" s="157">
        <v>1417</v>
      </c>
      <c r="V145" s="2005">
        <v>1460</v>
      </c>
      <c r="X145" s="157">
        <v>1546</v>
      </c>
    </row>
    <row r="146" spans="1:26" s="157" customFormat="1">
      <c r="A146" s="248">
        <v>1</v>
      </c>
      <c r="B146" s="234"/>
      <c r="C146" s="2231" t="s">
        <v>9430</v>
      </c>
      <c r="D146" s="2032" t="s">
        <v>8998</v>
      </c>
      <c r="E146" s="2467" t="s">
        <v>8999</v>
      </c>
      <c r="F146" s="170" t="s">
        <v>9341</v>
      </c>
      <c r="G146" s="168" t="s">
        <v>9000</v>
      </c>
      <c r="H146" s="246"/>
      <c r="I146" s="246"/>
      <c r="J146" s="247"/>
      <c r="K146" s="251"/>
      <c r="L146" s="2043">
        <v>96</v>
      </c>
      <c r="M146" s="2228">
        <f>X146*[3]коеф!$P$74+10</f>
        <v>1712.146</v>
      </c>
      <c r="N146" s="2006"/>
      <c r="O146" s="2329"/>
      <c r="P146" s="156">
        <f>X146</f>
        <v>1546</v>
      </c>
      <c r="Q146" s="157">
        <v>4069</v>
      </c>
      <c r="R146" s="157">
        <v>4517</v>
      </c>
      <c r="U146" s="157">
        <v>1417</v>
      </c>
      <c r="V146" s="2005">
        <v>1460</v>
      </c>
      <c r="X146" s="157">
        <v>1546</v>
      </c>
    </row>
    <row r="147" spans="1:26" s="157" customFormat="1">
      <c r="A147" s="234"/>
      <c r="B147" s="234"/>
      <c r="C147" s="154"/>
      <c r="D147" s="235"/>
      <c r="E147" s="687"/>
      <c r="F147" s="155"/>
      <c r="G147" s="155"/>
      <c r="H147" s="234"/>
      <c r="I147" s="234"/>
      <c r="J147" s="205"/>
      <c r="K147" s="205"/>
      <c r="L147" s="1573"/>
      <c r="M147" s="156"/>
      <c r="N147" s="156"/>
      <c r="O147" s="156"/>
      <c r="P147" s="156"/>
      <c r="V147" s="157">
        <v>5049</v>
      </c>
    </row>
    <row r="148" spans="1:26" s="157" customFormat="1">
      <c r="A148" s="234"/>
      <c r="B148" s="234"/>
      <c r="C148" s="154"/>
      <c r="D148" s="235"/>
      <c r="E148" s="687"/>
      <c r="F148" s="155"/>
      <c r="G148" s="155"/>
      <c r="H148" s="234"/>
      <c r="I148" s="234"/>
      <c r="J148" s="205"/>
      <c r="K148" s="205"/>
      <c r="L148" s="1573"/>
      <c r="M148" s="156"/>
      <c r="N148" s="156"/>
      <c r="O148" s="156"/>
      <c r="P148" s="156"/>
      <c r="V148" s="157">
        <v>5049</v>
      </c>
    </row>
    <row r="149" spans="1:26" ht="23.25">
      <c r="A149" s="89" t="s">
        <v>8692</v>
      </c>
      <c r="B149" s="89"/>
      <c r="C149" s="2668" t="s">
        <v>9001</v>
      </c>
      <c r="D149" s="2669"/>
      <c r="E149" s="2669"/>
      <c r="F149" s="2669"/>
      <c r="G149" s="2669"/>
      <c r="H149" s="2669"/>
      <c r="I149" s="2669"/>
      <c r="J149" s="2669"/>
      <c r="K149" s="2669"/>
      <c r="L149" s="2669"/>
      <c r="M149" s="2669"/>
      <c r="N149" s="2669"/>
      <c r="O149" s="2669"/>
      <c r="P149" s="156"/>
      <c r="S149" s="219"/>
      <c r="V149" s="157">
        <v>5049</v>
      </c>
      <c r="Y149" s="69"/>
      <c r="Z149" s="69"/>
    </row>
    <row r="150" spans="1:26" ht="23.25" hidden="1">
      <c r="A150" s="89" t="s">
        <v>8690</v>
      </c>
      <c r="B150" s="89"/>
      <c r="C150" s="2" t="s">
        <v>9002</v>
      </c>
      <c r="D150" s="3"/>
      <c r="E150" s="3"/>
      <c r="F150" s="3"/>
      <c r="G150" s="3"/>
      <c r="H150" s="3"/>
      <c r="I150" s="3"/>
      <c r="J150" s="3"/>
      <c r="K150" s="3"/>
      <c r="L150" s="3"/>
      <c r="M150" s="3"/>
      <c r="N150" s="3"/>
      <c r="O150" s="3"/>
      <c r="P150" s="156"/>
      <c r="S150" s="219"/>
      <c r="V150" s="157">
        <v>5015</v>
      </c>
      <c r="Y150" s="69"/>
      <c r="Z150" s="69"/>
    </row>
    <row r="151" spans="1:26" ht="23.25" hidden="1">
      <c r="A151" s="89" t="s">
        <v>8690</v>
      </c>
      <c r="B151" s="89"/>
      <c r="C151" s="2" t="s">
        <v>9003</v>
      </c>
      <c r="D151" s="3"/>
      <c r="E151" s="3"/>
      <c r="F151" s="3"/>
      <c r="G151" s="3"/>
      <c r="H151" s="3"/>
      <c r="I151" s="3"/>
      <c r="J151" s="3"/>
      <c r="K151" s="3"/>
      <c r="L151" s="3"/>
      <c r="M151" s="3"/>
      <c r="N151" s="3"/>
      <c r="O151" s="3"/>
      <c r="P151" s="156"/>
      <c r="S151" s="219"/>
      <c r="V151" s="157">
        <v>5049</v>
      </c>
      <c r="Y151" s="69"/>
      <c r="Z151" s="69"/>
    </row>
    <row r="152" spans="1:26" s="157" customFormat="1">
      <c r="A152" s="2017">
        <v>1</v>
      </c>
      <c r="B152" s="234"/>
      <c r="C152" s="2229" t="s">
        <v>9430</v>
      </c>
      <c r="D152" s="2028" t="s">
        <v>9004</v>
      </c>
      <c r="E152" s="2469" t="s">
        <v>9005</v>
      </c>
      <c r="F152" s="203" t="s">
        <v>9006</v>
      </c>
      <c r="G152" s="184" t="s">
        <v>9007</v>
      </c>
      <c r="H152" s="206"/>
      <c r="I152" s="206"/>
      <c r="J152" s="252"/>
      <c r="K152" s="2019"/>
      <c r="L152" s="2468">
        <v>96</v>
      </c>
      <c r="M152" s="2026">
        <f>X152*[3]коеф!$P$74+10</f>
        <v>2463.0279999999998</v>
      </c>
      <c r="N152" s="2026"/>
      <c r="O152" s="2328"/>
      <c r="P152" s="156">
        <f t="shared" ref="P152:P163" si="0">X152</f>
        <v>2228</v>
      </c>
      <c r="Q152" s="157">
        <v>5771</v>
      </c>
      <c r="R152" s="157">
        <v>6406</v>
      </c>
      <c r="U152" s="157">
        <v>2022</v>
      </c>
      <c r="V152" s="2005">
        <v>2122</v>
      </c>
      <c r="X152" s="157">
        <v>2228</v>
      </c>
    </row>
    <row r="153" spans="1:26">
      <c r="A153" s="2017">
        <v>1</v>
      </c>
      <c r="B153" s="234"/>
      <c r="C153" s="2230" t="s">
        <v>9430</v>
      </c>
      <c r="D153" s="2030" t="s">
        <v>9008</v>
      </c>
      <c r="E153" s="2472" t="s">
        <v>9009</v>
      </c>
      <c r="F153" s="203" t="s">
        <v>9010</v>
      </c>
      <c r="G153" s="184" t="s">
        <v>9011</v>
      </c>
      <c r="H153" s="206"/>
      <c r="I153" s="206"/>
      <c r="J153" s="252"/>
      <c r="K153" s="2033"/>
      <c r="L153" s="2470">
        <v>96</v>
      </c>
      <c r="M153" s="2007">
        <f>X153*[3]коеф!$P$74+10</f>
        <v>2447.614</v>
      </c>
      <c r="N153" s="2007"/>
      <c r="O153" s="2331"/>
      <c r="P153" s="156">
        <f t="shared" si="0"/>
        <v>2214</v>
      </c>
      <c r="Q153" s="157">
        <v>5771</v>
      </c>
      <c r="R153" s="220">
        <v>6406</v>
      </c>
      <c r="S153" s="219"/>
      <c r="T153" s="157"/>
      <c r="U153" s="157">
        <v>2008</v>
      </c>
      <c r="V153" s="2005">
        <v>2109</v>
      </c>
      <c r="X153" s="157">
        <v>2214</v>
      </c>
      <c r="Y153" s="69"/>
      <c r="Z153" s="69"/>
    </row>
    <row r="154" spans="1:26" s="157" customFormat="1">
      <c r="A154" s="2017">
        <v>1</v>
      </c>
      <c r="B154" s="234"/>
      <c r="C154" s="2230" t="s">
        <v>9430</v>
      </c>
      <c r="D154" s="2030" t="s">
        <v>9012</v>
      </c>
      <c r="E154" s="2472" t="s">
        <v>9093</v>
      </c>
      <c r="F154" s="203" t="s">
        <v>9094</v>
      </c>
      <c r="G154" s="184" t="s">
        <v>9095</v>
      </c>
      <c r="H154" s="206"/>
      <c r="I154" s="206"/>
      <c r="J154" s="252"/>
      <c r="K154" s="2019"/>
      <c r="L154" s="2470">
        <v>96</v>
      </c>
      <c r="M154" s="2007">
        <f>X154*[3]коеф!$P$74+10</f>
        <v>2463.0279999999998</v>
      </c>
      <c r="N154" s="2007"/>
      <c r="O154" s="2331"/>
      <c r="P154" s="156">
        <f t="shared" si="0"/>
        <v>2228</v>
      </c>
      <c r="Q154" s="157">
        <v>5771</v>
      </c>
      <c r="R154" s="157">
        <v>6406</v>
      </c>
      <c r="U154" s="157">
        <v>2008</v>
      </c>
      <c r="V154" s="2005">
        <v>2109</v>
      </c>
      <c r="X154" s="157">
        <v>2228</v>
      </c>
    </row>
    <row r="155" spans="1:26" s="157" customFormat="1">
      <c r="A155" s="2017">
        <v>1</v>
      </c>
      <c r="B155" s="234"/>
      <c r="C155" s="2230" t="s">
        <v>9430</v>
      </c>
      <c r="D155" s="2030" t="s">
        <v>9013</v>
      </c>
      <c r="E155" s="2472" t="s">
        <v>9014</v>
      </c>
      <c r="F155" s="203" t="s">
        <v>9015</v>
      </c>
      <c r="G155" s="184" t="s">
        <v>9016</v>
      </c>
      <c r="H155" s="206"/>
      <c r="I155" s="206"/>
      <c r="J155" s="252"/>
      <c r="K155" s="2019"/>
      <c r="L155" s="2470">
        <v>96</v>
      </c>
      <c r="M155" s="2007">
        <f>X155*[3]коеф!$P$74+10</f>
        <v>2447.614</v>
      </c>
      <c r="N155" s="2007"/>
      <c r="O155" s="2331"/>
      <c r="P155" s="156">
        <f t="shared" si="0"/>
        <v>2214</v>
      </c>
      <c r="Q155" s="157">
        <v>5771</v>
      </c>
      <c r="R155" s="157">
        <v>6406</v>
      </c>
      <c r="U155" s="157">
        <v>2008</v>
      </c>
      <c r="V155" s="2005">
        <v>2109</v>
      </c>
      <c r="X155" s="157">
        <v>2214</v>
      </c>
    </row>
    <row r="156" spans="1:26" s="157" customFormat="1">
      <c r="A156" s="2017">
        <v>1</v>
      </c>
      <c r="B156" s="234"/>
      <c r="C156" s="2230" t="s">
        <v>9430</v>
      </c>
      <c r="D156" s="2030" t="s">
        <v>9017</v>
      </c>
      <c r="E156" s="2472" t="s">
        <v>9018</v>
      </c>
      <c r="F156" s="203" t="s">
        <v>9019</v>
      </c>
      <c r="G156" s="184" t="s">
        <v>9020</v>
      </c>
      <c r="H156" s="206"/>
      <c r="I156" s="206"/>
      <c r="J156" s="252"/>
      <c r="K156" s="2019"/>
      <c r="L156" s="2470">
        <v>96</v>
      </c>
      <c r="M156" s="2007">
        <f>X156*[3]коеф!$P$74+10</f>
        <v>2463.0279999999998</v>
      </c>
      <c r="N156" s="2007"/>
      <c r="O156" s="2331"/>
      <c r="P156" s="156">
        <f t="shared" si="0"/>
        <v>2228</v>
      </c>
      <c r="Q156" s="157">
        <v>5771</v>
      </c>
      <c r="R156" s="157">
        <v>6406</v>
      </c>
      <c r="U156" s="157">
        <v>2008</v>
      </c>
      <c r="V156" s="2005">
        <v>2109</v>
      </c>
      <c r="X156" s="157">
        <v>2228</v>
      </c>
    </row>
    <row r="157" spans="1:26" s="157" customFormat="1">
      <c r="A157" s="2017">
        <v>1</v>
      </c>
      <c r="B157" s="234"/>
      <c r="C157" s="2230" t="s">
        <v>9430</v>
      </c>
      <c r="D157" s="2030" t="s">
        <v>9021</v>
      </c>
      <c r="E157" s="2472" t="s">
        <v>9082</v>
      </c>
      <c r="F157" s="203" t="s">
        <v>9083</v>
      </c>
      <c r="G157" s="184" t="s">
        <v>9084</v>
      </c>
      <c r="H157" s="206"/>
      <c r="I157" s="206"/>
      <c r="J157" s="252"/>
      <c r="K157" s="2019"/>
      <c r="L157" s="2470">
        <v>96</v>
      </c>
      <c r="M157" s="2007">
        <f>X157*[3]коеф!$P$74+10</f>
        <v>2463.0279999999998</v>
      </c>
      <c r="N157" s="2007"/>
      <c r="O157" s="2331"/>
      <c r="P157" s="156">
        <f t="shared" si="0"/>
        <v>2228</v>
      </c>
      <c r="Q157" s="157">
        <v>5793</v>
      </c>
      <c r="R157" s="157">
        <v>6431</v>
      </c>
      <c r="U157" s="157">
        <v>2022</v>
      </c>
      <c r="V157" s="2005">
        <v>2122</v>
      </c>
      <c r="X157" s="157">
        <v>2228</v>
      </c>
    </row>
    <row r="158" spans="1:26" s="157" customFormat="1">
      <c r="A158" s="2017">
        <v>1</v>
      </c>
      <c r="B158" s="234"/>
      <c r="C158" s="2230" t="s">
        <v>9430</v>
      </c>
      <c r="D158" s="2030" t="s">
        <v>9022</v>
      </c>
      <c r="E158" s="2472" t="s">
        <v>9086</v>
      </c>
      <c r="F158" s="203" t="s">
        <v>9087</v>
      </c>
      <c r="G158" s="184" t="s">
        <v>9088</v>
      </c>
      <c r="H158" s="206"/>
      <c r="I158" s="206"/>
      <c r="J158" s="252"/>
      <c r="K158" s="2019"/>
      <c r="L158" s="2470">
        <v>96</v>
      </c>
      <c r="M158" s="2007">
        <f>X158*[3]коеф!$P$74+10</f>
        <v>2463.0279999999998</v>
      </c>
      <c r="N158" s="2007"/>
      <c r="O158" s="2331"/>
      <c r="P158" s="156">
        <f t="shared" si="0"/>
        <v>2228</v>
      </c>
      <c r="Q158" s="157">
        <v>5771</v>
      </c>
      <c r="R158" s="157">
        <v>6406</v>
      </c>
      <c r="U158" s="157">
        <v>2022</v>
      </c>
      <c r="V158" s="2005">
        <v>2122</v>
      </c>
      <c r="X158" s="157">
        <v>2228</v>
      </c>
    </row>
    <row r="159" spans="1:26" s="157" customFormat="1">
      <c r="A159" s="2017">
        <v>1</v>
      </c>
      <c r="B159" s="234"/>
      <c r="C159" s="2231" t="s">
        <v>9430</v>
      </c>
      <c r="D159" s="2032" t="s">
        <v>9023</v>
      </c>
      <c r="E159" s="2467" t="s">
        <v>9090</v>
      </c>
      <c r="F159" s="203" t="s">
        <v>9091</v>
      </c>
      <c r="G159" s="184" t="s">
        <v>9092</v>
      </c>
      <c r="H159" s="206"/>
      <c r="I159" s="206"/>
      <c r="J159" s="252"/>
      <c r="K159" s="2019"/>
      <c r="L159" s="2466">
        <v>96</v>
      </c>
      <c r="M159" s="2006">
        <f>X159*[3]коеф!$P$74+10</f>
        <v>2463.0279999999998</v>
      </c>
      <c r="N159" s="2006"/>
      <c r="O159" s="2329"/>
      <c r="P159" s="156">
        <f t="shared" si="0"/>
        <v>2228</v>
      </c>
      <c r="Q159" s="157">
        <v>5771</v>
      </c>
      <c r="R159" s="157">
        <v>6406</v>
      </c>
      <c r="U159" s="157">
        <v>2022</v>
      </c>
      <c r="V159" s="2005">
        <v>2122</v>
      </c>
      <c r="X159" s="157">
        <v>2228</v>
      </c>
    </row>
    <row r="160" spans="1:26" s="157" customFormat="1">
      <c r="A160" s="2017">
        <v>1</v>
      </c>
      <c r="B160" s="234"/>
      <c r="C160" s="2229" t="s">
        <v>9430</v>
      </c>
      <c r="D160" s="2028" t="s">
        <v>9024</v>
      </c>
      <c r="E160" s="2469" t="s">
        <v>9025</v>
      </c>
      <c r="F160" s="170" t="s">
        <v>9026</v>
      </c>
      <c r="G160" s="165" t="s">
        <v>9027</v>
      </c>
      <c r="H160" s="238"/>
      <c r="I160" s="238"/>
      <c r="J160" s="240"/>
      <c r="K160" s="249"/>
      <c r="L160" s="2468">
        <v>96</v>
      </c>
      <c r="M160" s="2026">
        <f>X160*[3]коеф!$P$74+10</f>
        <v>2447.614</v>
      </c>
      <c r="N160" s="2026"/>
      <c r="O160" s="2328"/>
      <c r="P160" s="156">
        <f t="shared" si="0"/>
        <v>2214</v>
      </c>
      <c r="Q160" s="157">
        <v>5771</v>
      </c>
      <c r="R160" s="157">
        <v>6406</v>
      </c>
      <c r="U160" s="157">
        <v>2008</v>
      </c>
      <c r="V160" s="2005">
        <v>2109</v>
      </c>
      <c r="X160" s="157">
        <v>2214</v>
      </c>
    </row>
    <row r="161" spans="1:26" s="157" customFormat="1">
      <c r="A161" s="2017">
        <v>1</v>
      </c>
      <c r="B161" s="234"/>
      <c r="C161" s="2230" t="s">
        <v>9430</v>
      </c>
      <c r="D161" s="2030" t="s">
        <v>9028</v>
      </c>
      <c r="E161" s="2472" t="s">
        <v>9029</v>
      </c>
      <c r="F161" s="170" t="s">
        <v>9030</v>
      </c>
      <c r="G161" s="168" t="s">
        <v>9031</v>
      </c>
      <c r="H161" s="246"/>
      <c r="I161" s="246"/>
      <c r="J161" s="247"/>
      <c r="K161" s="251"/>
      <c r="L161" s="2470">
        <v>96</v>
      </c>
      <c r="M161" s="2007">
        <f>X161*[3]коеф!$P$74+10</f>
        <v>2463.0279999999998</v>
      </c>
      <c r="N161" s="2007"/>
      <c r="O161" s="2331"/>
      <c r="P161" s="156">
        <f t="shared" si="0"/>
        <v>2228</v>
      </c>
      <c r="Q161" s="157">
        <v>5793</v>
      </c>
      <c r="R161" s="157">
        <v>6431</v>
      </c>
      <c r="U161" s="157">
        <v>2022</v>
      </c>
      <c r="V161" s="2005">
        <v>2122</v>
      </c>
      <c r="X161" s="157">
        <v>2228</v>
      </c>
    </row>
    <row r="162" spans="1:26" s="157" customFormat="1">
      <c r="A162" s="2017">
        <v>1</v>
      </c>
      <c r="B162" s="234"/>
      <c r="C162" s="2231" t="s">
        <v>9430</v>
      </c>
      <c r="D162" s="2032" t="s">
        <v>9032</v>
      </c>
      <c r="E162" s="2467" t="s">
        <v>9270</v>
      </c>
      <c r="F162" s="170" t="s">
        <v>9033</v>
      </c>
      <c r="G162" s="184" t="s">
        <v>9034</v>
      </c>
      <c r="H162" s="206"/>
      <c r="I162" s="206"/>
      <c r="J162" s="252"/>
      <c r="K162" s="2019"/>
      <c r="L162" s="2466">
        <v>96</v>
      </c>
      <c r="M162" s="2006">
        <f>X162*[3]коеф!$P$74+10</f>
        <v>2463.0279999999998</v>
      </c>
      <c r="N162" s="2006"/>
      <c r="O162" s="2329"/>
      <c r="P162" s="156">
        <f t="shared" si="0"/>
        <v>2228</v>
      </c>
      <c r="Q162" s="157">
        <v>5793</v>
      </c>
      <c r="R162" s="157">
        <v>6431</v>
      </c>
      <c r="U162" s="157">
        <v>2022</v>
      </c>
      <c r="V162" s="2005">
        <v>2122</v>
      </c>
      <c r="X162" s="157">
        <v>2228</v>
      </c>
    </row>
    <row r="163" spans="1:26" s="157" customFormat="1">
      <c r="A163" s="2017">
        <v>1</v>
      </c>
      <c r="B163" s="234"/>
      <c r="C163" s="2464" t="s">
        <v>9430</v>
      </c>
      <c r="D163" s="2018" t="s">
        <v>9035</v>
      </c>
      <c r="E163" s="2463" t="s">
        <v>9036</v>
      </c>
      <c r="F163" s="203" t="s">
        <v>9098</v>
      </c>
      <c r="G163" s="184" t="s">
        <v>9036</v>
      </c>
      <c r="H163" s="206"/>
      <c r="I163" s="206"/>
      <c r="J163" s="252"/>
      <c r="K163" s="2019"/>
      <c r="L163" s="2462">
        <v>96</v>
      </c>
      <c r="M163" s="2009">
        <f>X163*[3]коеф!$P$74+10</f>
        <v>2463.0279999999998</v>
      </c>
      <c r="N163" s="2009"/>
      <c r="O163" s="2339"/>
      <c r="P163" s="156">
        <f t="shared" si="0"/>
        <v>2228</v>
      </c>
      <c r="Q163" s="157">
        <v>5793</v>
      </c>
      <c r="R163" s="157">
        <v>6431</v>
      </c>
      <c r="U163" s="157">
        <v>2022</v>
      </c>
      <c r="V163" s="2005">
        <v>2122</v>
      </c>
      <c r="X163" s="157">
        <v>2228</v>
      </c>
    </row>
    <row r="164" spans="1:26" s="157" customFormat="1">
      <c r="A164" s="234"/>
      <c r="B164" s="234"/>
      <c r="C164" s="154"/>
      <c r="D164" s="235"/>
      <c r="E164" s="687"/>
      <c r="F164" s="155"/>
      <c r="G164" s="155"/>
      <c r="H164" s="234"/>
      <c r="I164" s="234"/>
      <c r="J164" s="205"/>
      <c r="K164" s="205"/>
      <c r="L164" s="1573"/>
      <c r="M164" s="156"/>
      <c r="N164" s="156"/>
      <c r="O164" s="156"/>
      <c r="P164" s="156"/>
      <c r="V164" s="219"/>
    </row>
    <row r="165" spans="1:26" s="157" customFormat="1">
      <c r="A165" s="234"/>
      <c r="B165" s="234"/>
      <c r="C165" s="154"/>
      <c r="D165" s="235"/>
      <c r="E165" s="687"/>
      <c r="F165" s="155"/>
      <c r="G165" s="155"/>
      <c r="H165" s="234"/>
      <c r="I165" s="234"/>
      <c r="J165" s="205"/>
      <c r="K165" s="205"/>
      <c r="L165" s="1573"/>
      <c r="M165" s="156"/>
      <c r="N165" s="156"/>
      <c r="O165" s="156"/>
      <c r="P165" s="156"/>
      <c r="V165" s="157">
        <v>719</v>
      </c>
    </row>
    <row r="166" spans="1:26" ht="23.25">
      <c r="A166" s="89" t="s">
        <v>8692</v>
      </c>
      <c r="B166" s="89"/>
      <c r="C166" s="2668" t="s">
        <v>9037</v>
      </c>
      <c r="D166" s="2669"/>
      <c r="E166" s="2669"/>
      <c r="F166" s="2669"/>
      <c r="G166" s="2669"/>
      <c r="H166" s="2669"/>
      <c r="I166" s="2669"/>
      <c r="J166" s="2669"/>
      <c r="K166" s="2669"/>
      <c r="L166" s="2669"/>
      <c r="M166" s="2669"/>
      <c r="N166" s="2669"/>
      <c r="O166" s="2669"/>
      <c r="P166" s="156"/>
      <c r="S166" s="219"/>
      <c r="V166" s="157">
        <v>718</v>
      </c>
      <c r="Y166" s="69"/>
      <c r="Z166" s="69"/>
    </row>
    <row r="167" spans="1:26" ht="23.25" hidden="1">
      <c r="A167" s="89" t="s">
        <v>8690</v>
      </c>
      <c r="B167" s="89"/>
      <c r="C167" s="2" t="s">
        <v>9038</v>
      </c>
      <c r="D167" s="3"/>
      <c r="E167" s="3"/>
      <c r="F167" s="3"/>
      <c r="G167" s="3"/>
      <c r="H167" s="3"/>
      <c r="I167" s="3"/>
      <c r="J167" s="3"/>
      <c r="K167" s="3"/>
      <c r="L167" s="3"/>
      <c r="M167" s="3"/>
      <c r="N167" s="3"/>
      <c r="O167" s="3"/>
      <c r="P167" s="156"/>
      <c r="S167" s="219"/>
      <c r="V167" s="157">
        <v>718</v>
      </c>
      <c r="Y167" s="69"/>
      <c r="Z167" s="69"/>
    </row>
    <row r="168" spans="1:26" ht="23.25" hidden="1">
      <c r="A168" s="89" t="s">
        <v>8690</v>
      </c>
      <c r="B168" s="89"/>
      <c r="C168" s="2" t="s">
        <v>9039</v>
      </c>
      <c r="D168" s="3"/>
      <c r="E168" s="3"/>
      <c r="F168" s="3"/>
      <c r="G168" s="3"/>
      <c r="H168" s="3"/>
      <c r="I168" s="3"/>
      <c r="J168" s="3"/>
      <c r="K168" s="3"/>
      <c r="L168" s="3"/>
      <c r="M168" s="3"/>
      <c r="N168" s="3"/>
      <c r="O168" s="3"/>
      <c r="P168" s="156"/>
      <c r="S168" s="219"/>
      <c r="V168" s="157">
        <v>670</v>
      </c>
      <c r="Y168" s="69"/>
      <c r="Z168" s="69"/>
    </row>
    <row r="169" spans="1:26" s="157" customFormat="1">
      <c r="A169" s="2017">
        <v>1</v>
      </c>
      <c r="B169" s="234"/>
      <c r="C169" s="2464" t="s">
        <v>9434</v>
      </c>
      <c r="D169" s="2018" t="s">
        <v>9040</v>
      </c>
      <c r="E169" s="2463" t="s">
        <v>9041</v>
      </c>
      <c r="F169" s="203" t="s">
        <v>9042</v>
      </c>
      <c r="G169" s="184" t="s">
        <v>9670</v>
      </c>
      <c r="H169" s="206"/>
      <c r="I169" s="206"/>
      <c r="J169" s="252"/>
      <c r="K169" s="2019"/>
      <c r="L169" s="2462">
        <v>96</v>
      </c>
      <c r="M169" s="2009">
        <f>V169*[3]коеф!$O$7*[3]коеф!$P$83+10</f>
        <v>1376.1207999999999</v>
      </c>
      <c r="N169" s="2009"/>
      <c r="O169" s="2339"/>
      <c r="P169" s="156">
        <v>985</v>
      </c>
      <c r="S169" s="244">
        <v>930</v>
      </c>
      <c r="U169" s="157">
        <v>1205</v>
      </c>
      <c r="V169" s="157">
        <v>4400</v>
      </c>
    </row>
    <row r="170" spans="1:26" s="157" customFormat="1">
      <c r="A170" s="2017">
        <v>1</v>
      </c>
      <c r="B170" s="234"/>
      <c r="C170" s="2464" t="s">
        <v>9430</v>
      </c>
      <c r="D170" s="2018" t="s">
        <v>9043</v>
      </c>
      <c r="E170" s="2463" t="s">
        <v>9639</v>
      </c>
      <c r="F170" s="203" t="s">
        <v>9640</v>
      </c>
      <c r="G170" s="184" t="s">
        <v>9641</v>
      </c>
      <c r="H170" s="206"/>
      <c r="I170" s="206"/>
      <c r="J170" s="252"/>
      <c r="K170" s="2019"/>
      <c r="L170" s="2462">
        <v>96</v>
      </c>
      <c r="M170" s="2009">
        <f>X170*[3]коеф!$P$74+10</f>
        <v>2120.6169999999997</v>
      </c>
      <c r="N170" s="2009"/>
      <c r="O170" s="2339"/>
      <c r="P170" s="156">
        <f>X170</f>
        <v>1917</v>
      </c>
      <c r="Q170" s="157">
        <v>5771</v>
      </c>
      <c r="R170" s="157">
        <v>6406</v>
      </c>
      <c r="U170" s="157">
        <v>1825</v>
      </c>
      <c r="V170" s="2005">
        <v>1826</v>
      </c>
      <c r="X170" s="157">
        <v>1917</v>
      </c>
    </row>
    <row r="171" spans="1:26" s="157" customFormat="1">
      <c r="A171" s="2017">
        <v>1</v>
      </c>
      <c r="B171" s="234"/>
      <c r="C171" s="2229" t="s">
        <v>9434</v>
      </c>
      <c r="D171" s="2028" t="s">
        <v>9044</v>
      </c>
      <c r="E171" s="2469" t="s">
        <v>9045</v>
      </c>
      <c r="F171" s="170" t="s">
        <v>9046</v>
      </c>
      <c r="G171" s="165" t="s">
        <v>9045</v>
      </c>
      <c r="H171" s="238"/>
      <c r="I171" s="238"/>
      <c r="J171" s="240"/>
      <c r="K171" s="249"/>
      <c r="L171" s="2468">
        <v>96</v>
      </c>
      <c r="M171" s="2026">
        <f>V171*[3]коеф!$O$7*[3]коеф!$P$83+10</f>
        <v>832.77729999999997</v>
      </c>
      <c r="N171" s="2026"/>
      <c r="O171" s="2328"/>
      <c r="P171" s="156">
        <v>595</v>
      </c>
      <c r="S171" s="244">
        <v>560</v>
      </c>
      <c r="U171" s="157">
        <v>725</v>
      </c>
      <c r="V171" s="157">
        <v>2650</v>
      </c>
    </row>
    <row r="172" spans="1:26" s="157" customFormat="1">
      <c r="A172" s="2017">
        <v>1</v>
      </c>
      <c r="B172" s="234"/>
      <c r="C172" s="2230" t="s">
        <v>9430</v>
      </c>
      <c r="D172" s="2030" t="s">
        <v>9047</v>
      </c>
      <c r="E172" s="2472" t="s">
        <v>9674</v>
      </c>
      <c r="F172" s="170" t="s">
        <v>9046</v>
      </c>
      <c r="G172" s="172" t="s">
        <v>9674</v>
      </c>
      <c r="H172" s="242"/>
      <c r="I172" s="242"/>
      <c r="J172" s="243"/>
      <c r="K172" s="250"/>
      <c r="L172" s="2470">
        <v>96</v>
      </c>
      <c r="M172" s="2007">
        <f>X172*[3]коеф!$P$74+10</f>
        <v>876.48699999999997</v>
      </c>
      <c r="N172" s="2007"/>
      <c r="O172" s="2331"/>
      <c r="P172" s="156">
        <f>X172</f>
        <v>787</v>
      </c>
      <c r="Q172" s="157">
        <v>2579</v>
      </c>
      <c r="R172" s="157">
        <v>2863</v>
      </c>
      <c r="U172" s="157">
        <v>749</v>
      </c>
      <c r="V172" s="2005">
        <v>787</v>
      </c>
      <c r="X172" s="157">
        <v>787</v>
      </c>
    </row>
    <row r="173" spans="1:26" s="157" customFormat="1">
      <c r="A173" s="2017">
        <v>1</v>
      </c>
      <c r="B173" s="234"/>
      <c r="C173" s="2230" t="s">
        <v>10477</v>
      </c>
      <c r="D173" s="2030" t="s">
        <v>10605</v>
      </c>
      <c r="E173" s="2472" t="s">
        <v>9045</v>
      </c>
      <c r="F173" s="2370" t="s">
        <v>9046</v>
      </c>
      <c r="G173" s="2054" t="s">
        <v>9045</v>
      </c>
      <c r="H173" s="2338" t="s">
        <v>10604</v>
      </c>
      <c r="I173" s="2338"/>
      <c r="J173" s="2338"/>
      <c r="K173" s="2456" t="s">
        <v>6925</v>
      </c>
      <c r="L173" s="2470">
        <v>96</v>
      </c>
      <c r="M173" s="2007">
        <f>P173</f>
        <v>768</v>
      </c>
      <c r="N173" s="2007"/>
      <c r="O173" s="2331"/>
      <c r="P173" s="156">
        <v>768</v>
      </c>
    </row>
    <row r="174" spans="1:26" s="157" customFormat="1">
      <c r="A174" s="2017">
        <v>1</v>
      </c>
      <c r="B174" s="234"/>
      <c r="C174" s="2231" t="s">
        <v>9438</v>
      </c>
      <c r="D174" s="2032" t="s">
        <v>9048</v>
      </c>
      <c r="E174" s="2467" t="s">
        <v>9674</v>
      </c>
      <c r="F174" s="170" t="s">
        <v>9046</v>
      </c>
      <c r="G174" s="168" t="s">
        <v>9674</v>
      </c>
      <c r="H174" s="246"/>
      <c r="I174" s="246"/>
      <c r="J174" s="247"/>
      <c r="K174" s="251"/>
      <c r="L174" s="2466">
        <v>96</v>
      </c>
      <c r="M174" s="2006">
        <f>V174*[3]коеф!$O$7*[3]коеф!$P$73+10</f>
        <v>931.77509199999986</v>
      </c>
      <c r="N174" s="2006"/>
      <c r="O174" s="2329"/>
      <c r="P174" s="156">
        <f>V174</f>
        <v>2813</v>
      </c>
      <c r="Q174" s="157">
        <v>2376</v>
      </c>
      <c r="U174" s="157">
        <v>787</v>
      </c>
      <c r="V174" s="157">
        <v>2813</v>
      </c>
    </row>
    <row r="175" spans="1:26" s="157" customFormat="1">
      <c r="A175" s="234"/>
      <c r="B175" s="234"/>
      <c r="C175" s="154"/>
      <c r="D175" s="235"/>
      <c r="E175" s="687"/>
      <c r="F175" s="155"/>
      <c r="G175" s="155"/>
      <c r="H175" s="234"/>
      <c r="I175" s="234"/>
      <c r="J175" s="205"/>
      <c r="K175" s="205"/>
      <c r="L175" s="1573"/>
      <c r="M175" s="156"/>
      <c r="N175" s="156"/>
      <c r="O175" s="156"/>
      <c r="P175" s="156"/>
      <c r="V175" s="157">
        <v>792</v>
      </c>
    </row>
    <row r="176" spans="1:26" s="157" customFormat="1">
      <c r="A176" s="234"/>
      <c r="B176" s="234"/>
      <c r="C176" s="154"/>
      <c r="D176" s="235"/>
      <c r="E176" s="687"/>
      <c r="F176" s="155"/>
      <c r="G176" s="155"/>
      <c r="H176" s="234"/>
      <c r="I176" s="234"/>
      <c r="J176" s="205"/>
      <c r="K176" s="205"/>
      <c r="L176" s="1573"/>
      <c r="M176" s="156"/>
      <c r="N176" s="156"/>
      <c r="O176" s="156"/>
      <c r="P176" s="156"/>
      <c r="V176" s="157">
        <v>828</v>
      </c>
    </row>
    <row r="177" spans="1:26" ht="23.25">
      <c r="A177" s="89" t="s">
        <v>8692</v>
      </c>
      <c r="B177" s="89"/>
      <c r="C177" s="2668" t="s">
        <v>9494</v>
      </c>
      <c r="D177" s="2669"/>
      <c r="E177" s="2669"/>
      <c r="F177" s="2669"/>
      <c r="G177" s="2669"/>
      <c r="H177" s="2669"/>
      <c r="I177" s="2669"/>
      <c r="J177" s="2669"/>
      <c r="K177" s="2669"/>
      <c r="L177" s="2669"/>
      <c r="M177" s="2669"/>
      <c r="N177" s="2669"/>
      <c r="O177" s="2669"/>
      <c r="P177" s="156"/>
      <c r="S177" s="219"/>
      <c r="V177" s="157"/>
      <c r="Y177" s="69"/>
      <c r="Z177" s="69"/>
    </row>
    <row r="178" spans="1:26" ht="23.25" hidden="1">
      <c r="A178" s="89" t="s">
        <v>8690</v>
      </c>
      <c r="B178" s="89"/>
      <c r="C178" s="2" t="s">
        <v>9283</v>
      </c>
      <c r="D178" s="3"/>
      <c r="E178" s="3"/>
      <c r="F178" s="3"/>
      <c r="G178" s="3"/>
      <c r="H178" s="3"/>
      <c r="I178" s="3"/>
      <c r="J178" s="3"/>
      <c r="K178" s="3"/>
      <c r="L178" s="3"/>
      <c r="M178" s="3"/>
      <c r="N178" s="3"/>
      <c r="O178" s="3"/>
      <c r="P178" s="156"/>
      <c r="S178" s="219"/>
      <c r="V178" s="157"/>
      <c r="Y178" s="69"/>
      <c r="Z178" s="69"/>
    </row>
    <row r="179" spans="1:26" ht="23.25" hidden="1">
      <c r="A179" s="89" t="s">
        <v>8690</v>
      </c>
      <c r="B179" s="89"/>
      <c r="C179" s="2" t="s">
        <v>9049</v>
      </c>
      <c r="D179" s="3"/>
      <c r="E179" s="3"/>
      <c r="F179" s="3"/>
      <c r="G179" s="3"/>
      <c r="H179" s="3"/>
      <c r="I179" s="3"/>
      <c r="J179" s="3"/>
      <c r="K179" s="3"/>
      <c r="L179" s="3"/>
      <c r="M179" s="3"/>
      <c r="N179" s="3"/>
      <c r="O179" s="3"/>
      <c r="P179" s="156"/>
      <c r="S179" s="219"/>
      <c r="V179" s="157"/>
      <c r="Y179" s="69"/>
      <c r="Z179" s="69"/>
    </row>
    <row r="180" spans="1:26" s="157" customFormat="1">
      <c r="A180" s="2017">
        <v>1</v>
      </c>
      <c r="B180" s="234"/>
      <c r="C180" s="2229" t="s">
        <v>9430</v>
      </c>
      <c r="D180" s="2496" t="s">
        <v>9050</v>
      </c>
      <c r="E180" s="2469" t="s">
        <v>9051</v>
      </c>
      <c r="F180" s="203" t="s">
        <v>9284</v>
      </c>
      <c r="G180" s="184" t="s">
        <v>9051</v>
      </c>
      <c r="H180" s="206"/>
      <c r="I180" s="206"/>
      <c r="J180" s="252"/>
      <c r="K180" s="2019"/>
      <c r="L180" s="2468">
        <v>96</v>
      </c>
      <c r="M180" s="2026">
        <f>X180*[3]коеф!$P$74+10</f>
        <v>881.99199999999996</v>
      </c>
      <c r="N180" s="2026"/>
      <c r="O180" s="2328"/>
      <c r="P180" s="156">
        <f>X180</f>
        <v>792</v>
      </c>
      <c r="Q180" s="157">
        <v>2060</v>
      </c>
      <c r="R180" s="157">
        <v>2287</v>
      </c>
      <c r="U180" s="157">
        <v>718</v>
      </c>
      <c r="V180" s="2005">
        <v>754</v>
      </c>
      <c r="X180" s="157">
        <v>792</v>
      </c>
    </row>
    <row r="181" spans="1:26" s="157" customFormat="1">
      <c r="A181" s="2017">
        <v>1</v>
      </c>
      <c r="B181" s="234"/>
      <c r="C181" s="2230" t="s">
        <v>9430</v>
      </c>
      <c r="D181" s="235" t="s">
        <v>9052</v>
      </c>
      <c r="E181" s="2472" t="s">
        <v>9053</v>
      </c>
      <c r="F181" s="203" t="s">
        <v>9054</v>
      </c>
      <c r="G181" s="184" t="s">
        <v>9053</v>
      </c>
      <c r="H181" s="206"/>
      <c r="I181" s="206"/>
      <c r="J181" s="252"/>
      <c r="K181" s="2019"/>
      <c r="L181" s="2470">
        <v>96</v>
      </c>
      <c r="M181" s="2007">
        <f>X181*[3]коеф!$P$74+10</f>
        <v>881.99199999999996</v>
      </c>
      <c r="N181" s="2007"/>
      <c r="O181" s="2331"/>
      <c r="P181" s="156">
        <f>X181</f>
        <v>792</v>
      </c>
      <c r="Q181" s="157">
        <v>2060</v>
      </c>
      <c r="R181" s="157">
        <v>2287</v>
      </c>
      <c r="U181" s="157">
        <v>718</v>
      </c>
      <c r="V181" s="2005">
        <v>754</v>
      </c>
      <c r="X181" s="157">
        <v>792</v>
      </c>
    </row>
    <row r="182" spans="1:26" s="157" customFormat="1">
      <c r="A182" s="2017">
        <v>1</v>
      </c>
      <c r="B182" s="234"/>
      <c r="C182" s="2230" t="s">
        <v>10477</v>
      </c>
      <c r="D182" s="235" t="s">
        <v>10603</v>
      </c>
      <c r="E182" s="2472" t="s">
        <v>10602</v>
      </c>
      <c r="F182" s="2370" t="s">
        <v>7682</v>
      </c>
      <c r="G182" s="2049" t="s">
        <v>10602</v>
      </c>
      <c r="H182" s="2053"/>
      <c r="I182" s="2053"/>
      <c r="J182" s="2055"/>
      <c r="K182" s="2474"/>
      <c r="L182" s="2470">
        <v>96</v>
      </c>
      <c r="M182" s="2007">
        <f>P182</f>
        <v>1056</v>
      </c>
      <c r="N182" s="2007"/>
      <c r="O182" s="2331"/>
      <c r="P182" s="156">
        <v>1056</v>
      </c>
    </row>
    <row r="183" spans="1:26" s="157" customFormat="1">
      <c r="A183" s="2017">
        <v>1</v>
      </c>
      <c r="B183" s="234"/>
      <c r="C183" s="2230" t="s">
        <v>9430</v>
      </c>
      <c r="D183" s="235" t="s">
        <v>9055</v>
      </c>
      <c r="E183" s="2472" t="s">
        <v>9056</v>
      </c>
      <c r="F183" s="203" t="s">
        <v>9057</v>
      </c>
      <c r="G183" s="184" t="s">
        <v>9056</v>
      </c>
      <c r="H183" s="206"/>
      <c r="I183" s="206"/>
      <c r="J183" s="252"/>
      <c r="K183" s="2019"/>
      <c r="L183" s="2470">
        <v>96</v>
      </c>
      <c r="M183" s="2007">
        <f>X183*[3]коеф!$P$74+10</f>
        <v>956.86</v>
      </c>
      <c r="N183" s="2007"/>
      <c r="O183" s="2331"/>
      <c r="P183" s="156">
        <f>X183</f>
        <v>860</v>
      </c>
      <c r="Q183" s="157">
        <v>2220</v>
      </c>
      <c r="R183" s="157">
        <v>2464</v>
      </c>
      <c r="U183" s="157">
        <v>780</v>
      </c>
      <c r="V183" s="2005">
        <v>819</v>
      </c>
      <c r="X183" s="157">
        <v>860</v>
      </c>
    </row>
    <row r="184" spans="1:26" s="157" customFormat="1">
      <c r="A184" s="2017">
        <v>1</v>
      </c>
      <c r="B184" s="234"/>
      <c r="C184" s="2231" t="s">
        <v>285</v>
      </c>
      <c r="D184" s="2498" t="s">
        <v>239</v>
      </c>
      <c r="E184" s="2504" t="s">
        <v>286</v>
      </c>
      <c r="F184" s="203"/>
      <c r="G184" s="184"/>
      <c r="H184" s="206"/>
      <c r="I184" s="206"/>
      <c r="J184" s="252"/>
      <c r="K184" s="2019"/>
      <c r="L184" s="2466">
        <v>96</v>
      </c>
      <c r="M184" s="2006">
        <f>W184*[3]коеф!$P$76+10</f>
        <v>729.0920000000001</v>
      </c>
      <c r="N184" s="2006"/>
      <c r="O184" s="2329"/>
      <c r="P184" s="156">
        <f>W184</f>
        <v>649</v>
      </c>
      <c r="V184" s="157">
        <v>649</v>
      </c>
      <c r="W184" s="157">
        <v>649</v>
      </c>
    </row>
    <row r="185" spans="1:26" s="157" customFormat="1">
      <c r="A185" s="2017">
        <v>1</v>
      </c>
      <c r="B185" s="234"/>
      <c r="C185" s="2229" t="s">
        <v>10477</v>
      </c>
      <c r="D185" s="2496" t="s">
        <v>10601</v>
      </c>
      <c r="E185" s="2469" t="s">
        <v>9059</v>
      </c>
      <c r="F185" s="2370" t="s">
        <v>9287</v>
      </c>
      <c r="G185" s="2054" t="s">
        <v>9060</v>
      </c>
      <c r="H185" s="2053"/>
      <c r="I185" s="2053"/>
      <c r="J185" s="2055"/>
      <c r="K185" s="2474"/>
      <c r="L185" s="2468">
        <v>96</v>
      </c>
      <c r="M185" s="2026">
        <f>P185</f>
        <v>1032</v>
      </c>
      <c r="N185" s="2026"/>
      <c r="O185" s="2328"/>
      <c r="P185" s="156">
        <v>1032</v>
      </c>
    </row>
    <row r="186" spans="1:26" s="157" customFormat="1">
      <c r="A186" s="2017">
        <v>1</v>
      </c>
      <c r="B186" s="234"/>
      <c r="C186" s="2231" t="s">
        <v>9430</v>
      </c>
      <c r="D186" s="2498" t="s">
        <v>9058</v>
      </c>
      <c r="E186" s="2467" t="s">
        <v>9059</v>
      </c>
      <c r="F186" s="203" t="s">
        <v>9287</v>
      </c>
      <c r="G186" s="184" t="s">
        <v>9060</v>
      </c>
      <c r="H186" s="206"/>
      <c r="I186" s="206"/>
      <c r="J186" s="252"/>
      <c r="K186" s="2019"/>
      <c r="L186" s="2466">
        <v>96</v>
      </c>
      <c r="M186" s="2006">
        <f>X186*[3]коеф!$P$74+10</f>
        <v>833.548</v>
      </c>
      <c r="N186" s="2006"/>
      <c r="O186" s="2329"/>
      <c r="P186" s="156">
        <f>X186</f>
        <v>748</v>
      </c>
      <c r="Q186" s="157">
        <v>1920</v>
      </c>
      <c r="R186" s="157">
        <v>2131</v>
      </c>
      <c r="U186" s="157">
        <v>669</v>
      </c>
      <c r="V186" s="2005">
        <v>712</v>
      </c>
      <c r="X186" s="157">
        <v>748</v>
      </c>
    </row>
    <row r="187" spans="1:26" s="157" customFormat="1">
      <c r="A187" s="2017">
        <v>1</v>
      </c>
      <c r="B187" s="234"/>
      <c r="C187" s="2229" t="s">
        <v>285</v>
      </c>
      <c r="D187" s="2496" t="s">
        <v>238</v>
      </c>
      <c r="E187" s="2503" t="s">
        <v>287</v>
      </c>
      <c r="F187" s="203"/>
      <c r="G187" s="184"/>
      <c r="H187" s="206"/>
      <c r="I187" s="206"/>
      <c r="J187" s="252"/>
      <c r="K187" s="2019"/>
      <c r="L187" s="2468">
        <v>96</v>
      </c>
      <c r="M187" s="2026">
        <f>W187*[3]коеф!$P$76+10</f>
        <v>673.69200000000001</v>
      </c>
      <c r="N187" s="2026"/>
      <c r="O187" s="2328"/>
      <c r="P187" s="156">
        <f>W187</f>
        <v>599</v>
      </c>
      <c r="V187" s="157">
        <v>599</v>
      </c>
      <c r="W187" s="157">
        <v>599</v>
      </c>
    </row>
    <row r="188" spans="1:26" s="157" customFormat="1">
      <c r="A188" s="2017">
        <v>1</v>
      </c>
      <c r="B188" s="234"/>
      <c r="C188" s="2230" t="s">
        <v>10477</v>
      </c>
      <c r="D188" s="235" t="s">
        <v>10600</v>
      </c>
      <c r="E188" s="2472" t="s">
        <v>9062</v>
      </c>
      <c r="F188" s="2370" t="s">
        <v>7631</v>
      </c>
      <c r="G188" s="2054" t="s">
        <v>7632</v>
      </c>
      <c r="H188" s="2053"/>
      <c r="I188" s="2053"/>
      <c r="J188" s="2055"/>
      <c r="K188" s="2474"/>
      <c r="L188" s="2470">
        <v>96</v>
      </c>
      <c r="M188" s="2007">
        <f>P188</f>
        <v>576</v>
      </c>
      <c r="N188" s="2007"/>
      <c r="O188" s="2331"/>
      <c r="P188" s="156">
        <v>576</v>
      </c>
    </row>
    <row r="189" spans="1:26" s="157" customFormat="1">
      <c r="A189" s="2017">
        <v>1</v>
      </c>
      <c r="B189" s="234"/>
      <c r="C189" s="2230" t="s">
        <v>10477</v>
      </c>
      <c r="D189" s="235" t="s">
        <v>10599</v>
      </c>
      <c r="E189" s="2472" t="s">
        <v>9062</v>
      </c>
      <c r="F189" s="2370"/>
      <c r="G189" s="2054"/>
      <c r="H189" s="2053"/>
      <c r="I189" s="2053"/>
      <c r="J189" s="2055"/>
      <c r="K189" s="2474"/>
      <c r="L189" s="2470">
        <v>192</v>
      </c>
      <c r="M189" s="2007">
        <f>P189</f>
        <v>1056</v>
      </c>
      <c r="N189" s="2007"/>
      <c r="O189" s="2331"/>
      <c r="P189" s="156">
        <v>1056</v>
      </c>
    </row>
    <row r="190" spans="1:26" s="157" customFormat="1">
      <c r="A190" s="248">
        <v>1</v>
      </c>
      <c r="B190" s="234"/>
      <c r="C190" s="2231" t="s">
        <v>9430</v>
      </c>
      <c r="D190" s="2498" t="s">
        <v>9061</v>
      </c>
      <c r="E190" s="2467" t="s">
        <v>9062</v>
      </c>
      <c r="F190" s="170" t="s">
        <v>7631</v>
      </c>
      <c r="G190" s="165" t="s">
        <v>7632</v>
      </c>
      <c r="H190" s="238"/>
      <c r="I190" s="238"/>
      <c r="J190" s="240"/>
      <c r="K190" s="249"/>
      <c r="L190" s="2466">
        <v>96</v>
      </c>
      <c r="M190" s="2006">
        <f>X190*[3]коеф!$P$74+10</f>
        <v>833.548</v>
      </c>
      <c r="N190" s="2006"/>
      <c r="O190" s="2329"/>
      <c r="P190" s="156">
        <f>X190</f>
        <v>748</v>
      </c>
      <c r="Q190" s="157">
        <v>1930</v>
      </c>
      <c r="R190" s="157">
        <v>2142</v>
      </c>
      <c r="U190" s="157">
        <v>678</v>
      </c>
      <c r="V190" s="2005">
        <v>676</v>
      </c>
      <c r="X190" s="157">
        <v>748</v>
      </c>
    </row>
    <row r="191" spans="1:26" s="157" customFormat="1">
      <c r="A191" s="2333">
        <v>1</v>
      </c>
      <c r="B191" s="2333"/>
      <c r="C191" s="2229" t="s">
        <v>285</v>
      </c>
      <c r="D191" s="2496" t="s">
        <v>240</v>
      </c>
      <c r="E191" s="2503" t="s">
        <v>288</v>
      </c>
      <c r="F191" s="2068"/>
      <c r="G191" s="2056"/>
      <c r="H191" s="2050"/>
      <c r="I191" s="2050"/>
      <c r="J191" s="2057"/>
      <c r="K191" s="2476"/>
      <c r="L191" s="2468">
        <v>96</v>
      </c>
      <c r="M191" s="2026">
        <f>W191*[3]коеф!$P$76+10</f>
        <v>755.68400000000008</v>
      </c>
      <c r="N191" s="2026"/>
      <c r="O191" s="2328"/>
      <c r="P191" s="156">
        <f>W191</f>
        <v>673</v>
      </c>
      <c r="V191" s="157">
        <v>673</v>
      </c>
      <c r="W191" s="157">
        <v>673</v>
      </c>
    </row>
    <row r="192" spans="1:26" s="157" customFormat="1">
      <c r="A192" s="2330">
        <v>1</v>
      </c>
      <c r="B192" s="2332"/>
      <c r="C192" s="2230" t="s">
        <v>9430</v>
      </c>
      <c r="D192" s="235" t="s">
        <v>7633</v>
      </c>
      <c r="E192" s="2472" t="s">
        <v>7634</v>
      </c>
      <c r="F192" s="2069" t="s">
        <v>7635</v>
      </c>
      <c r="G192" s="2058" t="s">
        <v>7636</v>
      </c>
      <c r="H192" s="2051"/>
      <c r="I192" s="2051"/>
      <c r="J192" s="2059"/>
      <c r="K192" s="2475"/>
      <c r="L192" s="2470">
        <v>96</v>
      </c>
      <c r="M192" s="2007">
        <f>X192*[3]коеф!$P$74+10</f>
        <v>902.91099999999994</v>
      </c>
      <c r="N192" s="2007"/>
      <c r="O192" s="2331"/>
      <c r="P192" s="156">
        <f>X192</f>
        <v>811</v>
      </c>
      <c r="Q192" s="157">
        <v>2100</v>
      </c>
      <c r="R192" s="157">
        <v>2331</v>
      </c>
      <c r="U192" s="157">
        <v>736</v>
      </c>
      <c r="V192" s="2005">
        <v>772</v>
      </c>
      <c r="X192" s="157">
        <v>811</v>
      </c>
    </row>
    <row r="193" spans="1:24" s="157" customFormat="1">
      <c r="A193" s="2017">
        <v>1</v>
      </c>
      <c r="B193" s="234"/>
      <c r="C193" s="2230" t="s">
        <v>10477</v>
      </c>
      <c r="D193" s="235" t="s">
        <v>10598</v>
      </c>
      <c r="E193" s="2472" t="s">
        <v>384</v>
      </c>
      <c r="F193" s="2370" t="s">
        <v>7638</v>
      </c>
      <c r="G193" s="2054" t="s">
        <v>7639</v>
      </c>
      <c r="H193" s="2053"/>
      <c r="I193" s="2053"/>
      <c r="J193" s="2055"/>
      <c r="K193" s="2474"/>
      <c r="L193" s="2470">
        <v>96</v>
      </c>
      <c r="M193" s="2007">
        <f>P193</f>
        <v>840</v>
      </c>
      <c r="N193" s="2007"/>
      <c r="O193" s="2331"/>
      <c r="P193" s="156">
        <v>840</v>
      </c>
    </row>
    <row r="194" spans="1:24" s="157" customFormat="1">
      <c r="A194" s="2052">
        <v>1</v>
      </c>
      <c r="B194" s="234"/>
      <c r="C194" s="2230" t="s">
        <v>9430</v>
      </c>
      <c r="D194" s="235" t="s">
        <v>7637</v>
      </c>
      <c r="E194" s="2472" t="s">
        <v>384</v>
      </c>
      <c r="F194" s="176" t="s">
        <v>7638</v>
      </c>
      <c r="G194" s="168" t="s">
        <v>7639</v>
      </c>
      <c r="H194" s="246"/>
      <c r="I194" s="246"/>
      <c r="J194" s="247"/>
      <c r="K194" s="251"/>
      <c r="L194" s="2470">
        <v>96</v>
      </c>
      <c r="M194" s="2007">
        <f>X194*[3]коеф!$P$74+10</f>
        <v>972.274</v>
      </c>
      <c r="N194" s="2007"/>
      <c r="O194" s="2331"/>
      <c r="P194" s="156">
        <f>X194</f>
        <v>874</v>
      </c>
      <c r="Q194" s="157">
        <v>2265</v>
      </c>
      <c r="R194" s="157">
        <v>2514</v>
      </c>
      <c r="U194" s="157">
        <v>793</v>
      </c>
      <c r="V194" s="2005">
        <v>870</v>
      </c>
      <c r="X194" s="157">
        <v>874</v>
      </c>
    </row>
    <row r="195" spans="1:24" s="157" customFormat="1">
      <c r="A195" s="2017">
        <v>1</v>
      </c>
      <c r="B195" s="234"/>
      <c r="C195" s="2230" t="s">
        <v>10477</v>
      </c>
      <c r="D195" s="235" t="s">
        <v>10597</v>
      </c>
      <c r="E195" s="2472" t="s">
        <v>385</v>
      </c>
      <c r="F195" s="2370" t="s">
        <v>7641</v>
      </c>
      <c r="G195" s="2054" t="s">
        <v>7642</v>
      </c>
      <c r="H195" s="2053"/>
      <c r="I195" s="2053"/>
      <c r="J195" s="2055"/>
      <c r="K195" s="2474"/>
      <c r="L195" s="2470">
        <v>96</v>
      </c>
      <c r="M195" s="2007">
        <f>P195</f>
        <v>840</v>
      </c>
      <c r="N195" s="2007"/>
      <c r="O195" s="2331"/>
      <c r="P195" s="156">
        <v>840</v>
      </c>
    </row>
    <row r="196" spans="1:24" s="157" customFormat="1">
      <c r="A196" s="248">
        <v>1</v>
      </c>
      <c r="B196" s="234"/>
      <c r="C196" s="2231" t="s">
        <v>9430</v>
      </c>
      <c r="D196" s="2498" t="s">
        <v>7640</v>
      </c>
      <c r="E196" s="2467" t="s">
        <v>385</v>
      </c>
      <c r="F196" s="203" t="s">
        <v>7641</v>
      </c>
      <c r="G196" s="184" t="s">
        <v>7642</v>
      </c>
      <c r="H196" s="206"/>
      <c r="I196" s="206"/>
      <c r="J196" s="252"/>
      <c r="K196" s="2019"/>
      <c r="L196" s="2466">
        <v>96</v>
      </c>
      <c r="M196" s="2006">
        <f>X196*[3]коеф!$P$74+10</f>
        <v>1015.213</v>
      </c>
      <c r="N196" s="2006"/>
      <c r="O196" s="2329"/>
      <c r="P196" s="156">
        <f>X196</f>
        <v>913</v>
      </c>
      <c r="Q196" s="157">
        <v>2360</v>
      </c>
      <c r="R196" s="157">
        <v>2620</v>
      </c>
      <c r="U196" s="157">
        <v>828</v>
      </c>
      <c r="V196" s="2005">
        <v>870</v>
      </c>
      <c r="X196" s="157">
        <v>913</v>
      </c>
    </row>
    <row r="197" spans="1:24" s="157" customFormat="1">
      <c r="A197" s="2017">
        <v>1</v>
      </c>
      <c r="B197" s="234"/>
      <c r="C197" s="2008" t="s">
        <v>10477</v>
      </c>
      <c r="D197" s="2018" t="s">
        <v>10596</v>
      </c>
      <c r="E197" s="2049" t="s">
        <v>10595</v>
      </c>
      <c r="F197" s="2370" t="s">
        <v>7649</v>
      </c>
      <c r="G197" s="2054" t="s">
        <v>7650</v>
      </c>
      <c r="H197" s="2053"/>
      <c r="I197" s="2053"/>
      <c r="J197" s="2055"/>
      <c r="K197" s="2474"/>
      <c r="L197" s="2462">
        <v>200</v>
      </c>
      <c r="M197" s="2009">
        <f>P197</f>
        <v>500</v>
      </c>
      <c r="N197" s="2009"/>
      <c r="O197" s="2339"/>
      <c r="P197" s="156">
        <v>500</v>
      </c>
    </row>
    <row r="198" spans="1:24" s="157" customFormat="1">
      <c r="A198" s="2333">
        <v>1</v>
      </c>
      <c r="B198" s="2333"/>
      <c r="C198" s="2008" t="s">
        <v>285</v>
      </c>
      <c r="D198" s="2018" t="s">
        <v>236</v>
      </c>
      <c r="E198" s="2049" t="s">
        <v>7648</v>
      </c>
      <c r="F198" s="170"/>
      <c r="G198" s="165"/>
      <c r="H198" s="238"/>
      <c r="I198" s="238"/>
      <c r="J198" s="240"/>
      <c r="K198" s="249"/>
      <c r="L198" s="2500" t="s">
        <v>237</v>
      </c>
      <c r="M198" s="2009">
        <f>W198*[3]коеф!$P$76</f>
        <v>144.04000000000002</v>
      </c>
      <c r="N198" s="2009"/>
      <c r="O198" s="2339"/>
      <c r="P198" s="156">
        <f>W198</f>
        <v>130</v>
      </c>
      <c r="V198" s="157">
        <v>130</v>
      </c>
      <c r="W198" s="157">
        <v>130</v>
      </c>
    </row>
    <row r="199" spans="1:24" s="157" customFormat="1">
      <c r="A199" s="2017">
        <v>1</v>
      </c>
      <c r="B199" s="234"/>
      <c r="C199" s="2008" t="s">
        <v>10477</v>
      </c>
      <c r="D199" s="2018" t="s">
        <v>10594</v>
      </c>
      <c r="E199" s="2049" t="s">
        <v>7648</v>
      </c>
      <c r="F199" s="2370"/>
      <c r="G199" s="2054"/>
      <c r="H199" s="2053"/>
      <c r="I199" s="2053"/>
      <c r="J199" s="2055"/>
      <c r="K199" s="2474"/>
      <c r="L199" s="2462">
        <v>200</v>
      </c>
      <c r="M199" s="2009">
        <f>P199</f>
        <v>450</v>
      </c>
      <c r="N199" s="2009"/>
      <c r="O199" s="2339"/>
      <c r="P199" s="156">
        <v>450</v>
      </c>
    </row>
    <row r="200" spans="1:24" s="157" customFormat="1" ht="14.25">
      <c r="A200" s="2017">
        <v>1</v>
      </c>
      <c r="B200" s="234"/>
      <c r="C200" s="2008" t="s">
        <v>10477</v>
      </c>
      <c r="D200" s="2018" t="s">
        <v>10590</v>
      </c>
      <c r="E200" s="2049" t="s">
        <v>10589</v>
      </c>
      <c r="F200" s="2370" t="s">
        <v>9286</v>
      </c>
      <c r="G200" s="2054" t="s">
        <v>7645</v>
      </c>
      <c r="H200" s="2053"/>
      <c r="I200" s="2053"/>
      <c r="J200" s="2055"/>
      <c r="K200" s="2474"/>
      <c r="L200" s="2474">
        <v>48</v>
      </c>
      <c r="M200" s="2009">
        <f>P200</f>
        <v>480</v>
      </c>
      <c r="N200" s="2009"/>
      <c r="O200" s="2339"/>
      <c r="P200" s="156">
        <v>480</v>
      </c>
      <c r="U200" s="2335"/>
    </row>
    <row r="201" spans="1:24" s="157" customFormat="1">
      <c r="A201" s="2332">
        <v>1</v>
      </c>
      <c r="B201" s="2332"/>
      <c r="C201" s="2008" t="s">
        <v>9430</v>
      </c>
      <c r="D201" s="2018" t="s">
        <v>7647</v>
      </c>
      <c r="E201" s="2049" t="s">
        <v>7648</v>
      </c>
      <c r="F201" s="175" t="s">
        <v>7649</v>
      </c>
      <c r="G201" s="172" t="s">
        <v>7650</v>
      </c>
      <c r="H201" s="242"/>
      <c r="I201" s="242"/>
      <c r="J201" s="243"/>
      <c r="K201" s="250"/>
      <c r="L201" s="2462">
        <v>48</v>
      </c>
      <c r="M201" s="2009">
        <f>X201*[3]коеф!$P$74+10</f>
        <v>649.68100000000004</v>
      </c>
      <c r="N201" s="2009"/>
      <c r="O201" s="2339"/>
      <c r="P201" s="156">
        <f>X201</f>
        <v>581</v>
      </c>
      <c r="Q201" s="157">
        <v>1480</v>
      </c>
      <c r="R201" s="157">
        <v>1643</v>
      </c>
      <c r="U201" s="157">
        <v>515</v>
      </c>
      <c r="V201" s="2005">
        <v>545</v>
      </c>
      <c r="X201" s="157">
        <v>581</v>
      </c>
    </row>
    <row r="202" spans="1:24" s="157" customFormat="1" ht="25.5">
      <c r="A202" s="2017">
        <v>1</v>
      </c>
      <c r="B202" s="234"/>
      <c r="C202" s="2008" t="s">
        <v>10477</v>
      </c>
      <c r="D202" s="2018" t="s">
        <v>10588</v>
      </c>
      <c r="E202" s="2321" t="s">
        <v>10585</v>
      </c>
      <c r="F202" s="2370" t="s">
        <v>9286</v>
      </c>
      <c r="G202" s="2054" t="s">
        <v>7644</v>
      </c>
      <c r="H202" s="2053"/>
      <c r="I202" s="2053"/>
      <c r="J202" s="2055"/>
      <c r="K202" s="2474"/>
      <c r="L202" s="2462">
        <v>96</v>
      </c>
      <c r="M202" s="2009">
        <f>P202</f>
        <v>1440</v>
      </c>
      <c r="N202" s="2009"/>
      <c r="O202" s="2339"/>
      <c r="P202" s="156">
        <v>1440</v>
      </c>
    </row>
    <row r="203" spans="1:24" s="157" customFormat="1" ht="25.5">
      <c r="A203" s="2017">
        <v>1</v>
      </c>
      <c r="B203" s="234"/>
      <c r="C203" s="2008" t="s">
        <v>10477</v>
      </c>
      <c r="D203" s="2018" t="s">
        <v>10587</v>
      </c>
      <c r="E203" s="2321" t="s">
        <v>10585</v>
      </c>
      <c r="F203" s="2370" t="s">
        <v>9286</v>
      </c>
      <c r="G203" s="2054" t="s">
        <v>7645</v>
      </c>
      <c r="H203" s="2053"/>
      <c r="I203" s="2053"/>
      <c r="J203" s="2055"/>
      <c r="K203" s="2474"/>
      <c r="L203" s="2462">
        <v>192</v>
      </c>
      <c r="M203" s="2009">
        <f>P203</f>
        <v>2448</v>
      </c>
      <c r="N203" s="2009"/>
      <c r="O203" s="2339"/>
      <c r="P203" s="156">
        <v>2448</v>
      </c>
    </row>
    <row r="204" spans="1:24" s="157" customFormat="1" ht="28.35" customHeight="1">
      <c r="A204" s="2017">
        <v>1</v>
      </c>
      <c r="B204" s="234"/>
      <c r="C204" s="2008" t="s">
        <v>10477</v>
      </c>
      <c r="D204" s="2018" t="s">
        <v>10584</v>
      </c>
      <c r="E204" s="2321" t="s">
        <v>10583</v>
      </c>
      <c r="F204" s="2488" t="s">
        <v>7655</v>
      </c>
      <c r="G204" s="2327" t="s">
        <v>7656</v>
      </c>
      <c r="H204" s="2053"/>
      <c r="I204" s="2053"/>
      <c r="J204" s="2055"/>
      <c r="K204" s="2474"/>
      <c r="L204" s="2474">
        <v>48</v>
      </c>
      <c r="M204" s="2009">
        <f>P204</f>
        <v>1248</v>
      </c>
      <c r="N204" s="2009"/>
      <c r="O204" s="2339"/>
      <c r="P204" s="156">
        <v>1248</v>
      </c>
    </row>
    <row r="205" spans="1:24" s="157" customFormat="1" ht="18" customHeight="1">
      <c r="A205" s="2333">
        <v>1</v>
      </c>
      <c r="B205" s="2333"/>
      <c r="C205" s="2008" t="s">
        <v>285</v>
      </c>
      <c r="D205" s="2018" t="s">
        <v>234</v>
      </c>
      <c r="E205" s="2049" t="s">
        <v>7644</v>
      </c>
      <c r="F205" s="2068"/>
      <c r="G205" s="2056"/>
      <c r="H205" s="2050"/>
      <c r="I205" s="2050"/>
      <c r="J205" s="2057"/>
      <c r="K205" s="2476"/>
      <c r="L205" s="2462">
        <v>96</v>
      </c>
      <c r="M205" s="2009">
        <f>W205*[3]коеф!$P$76</f>
        <v>473.11600000000004</v>
      </c>
      <c r="N205" s="2009"/>
      <c r="O205" s="2339"/>
      <c r="P205" s="156">
        <f>W205</f>
        <v>427</v>
      </c>
      <c r="V205" s="157">
        <v>399</v>
      </c>
      <c r="W205" s="2010">
        <v>427</v>
      </c>
    </row>
    <row r="206" spans="1:24" s="157" customFormat="1" ht="14.25">
      <c r="A206" s="2017">
        <v>1</v>
      </c>
      <c r="B206" s="234"/>
      <c r="C206" s="2008" t="s">
        <v>10477</v>
      </c>
      <c r="D206" s="2018" t="s">
        <v>10593</v>
      </c>
      <c r="E206" s="2049" t="s">
        <v>7644</v>
      </c>
      <c r="F206" s="2370" t="s">
        <v>9286</v>
      </c>
      <c r="G206" s="2054" t="s">
        <v>7645</v>
      </c>
      <c r="H206" s="2053"/>
      <c r="I206" s="2053"/>
      <c r="J206" s="2055"/>
      <c r="K206" s="2474"/>
      <c r="L206" s="2462">
        <v>96</v>
      </c>
      <c r="M206" s="2009">
        <f>P206</f>
        <v>432</v>
      </c>
      <c r="N206" s="2009"/>
      <c r="O206" s="2339"/>
      <c r="P206" s="156">
        <v>432</v>
      </c>
      <c r="U206" s="2335"/>
    </row>
    <row r="207" spans="1:24" s="157" customFormat="1" ht="15.6" customHeight="1">
      <c r="A207" s="2332">
        <v>1</v>
      </c>
      <c r="B207" s="2332"/>
      <c r="C207" s="2008" t="s">
        <v>9430</v>
      </c>
      <c r="D207" s="2018" t="s">
        <v>7643</v>
      </c>
      <c r="E207" s="2049" t="s">
        <v>7644</v>
      </c>
      <c r="F207" s="2478" t="s">
        <v>9286</v>
      </c>
      <c r="G207" s="2061" t="s">
        <v>7645</v>
      </c>
      <c r="H207" s="2060"/>
      <c r="I207" s="2060"/>
      <c r="J207" s="2062"/>
      <c r="K207" s="2477"/>
      <c r="L207" s="2462">
        <v>96</v>
      </c>
      <c r="M207" s="2009">
        <f>X207*[3]коеф!$P$74+10</f>
        <v>494.44</v>
      </c>
      <c r="N207" s="2009"/>
      <c r="O207" s="2339"/>
      <c r="P207" s="156">
        <f>X207</f>
        <v>440</v>
      </c>
      <c r="Q207" s="157">
        <v>1200</v>
      </c>
      <c r="R207" s="157">
        <v>1332</v>
      </c>
      <c r="U207" s="157">
        <v>418</v>
      </c>
      <c r="V207" s="2005">
        <v>440</v>
      </c>
      <c r="X207" s="157">
        <v>440</v>
      </c>
    </row>
    <row r="208" spans="1:24" s="157" customFormat="1" ht="20.100000000000001" customHeight="1">
      <c r="A208" s="2332">
        <v>1</v>
      </c>
      <c r="B208" s="2332"/>
      <c r="C208" s="2008" t="s">
        <v>9430</v>
      </c>
      <c r="D208" s="2018" t="s">
        <v>7646</v>
      </c>
      <c r="E208" s="2049" t="s">
        <v>7644</v>
      </c>
      <c r="F208" s="2478" t="s">
        <v>9286</v>
      </c>
      <c r="G208" s="2061" t="s">
        <v>7645</v>
      </c>
      <c r="H208" s="2060"/>
      <c r="I208" s="2060"/>
      <c r="J208" s="2062"/>
      <c r="K208" s="2477"/>
      <c r="L208" s="2462">
        <v>96</v>
      </c>
      <c r="M208" s="2009">
        <f>X208*[3]коеф!$P$74+10</f>
        <v>494.44</v>
      </c>
      <c r="N208" s="2009"/>
      <c r="O208" s="2339"/>
      <c r="P208" s="156">
        <f>X208</f>
        <v>440</v>
      </c>
      <c r="Q208" s="157">
        <v>1200</v>
      </c>
      <c r="R208" s="157">
        <v>1332</v>
      </c>
      <c r="U208" s="157">
        <v>418</v>
      </c>
      <c r="V208" s="2005">
        <v>581</v>
      </c>
      <c r="X208" s="157">
        <v>440</v>
      </c>
    </row>
    <row r="209" spans="1:24" s="157" customFormat="1" ht="27" customHeight="1">
      <c r="A209" s="2332">
        <v>1</v>
      </c>
      <c r="B209" s="2332"/>
      <c r="C209" s="2008" t="s">
        <v>9430</v>
      </c>
      <c r="D209" s="2018" t="s">
        <v>7657</v>
      </c>
      <c r="E209" s="2321" t="s">
        <v>7658</v>
      </c>
      <c r="F209" s="2487" t="s">
        <v>7659</v>
      </c>
      <c r="G209" s="2064" t="s">
        <v>7660</v>
      </c>
      <c r="H209" s="2060"/>
      <c r="I209" s="2060"/>
      <c r="J209" s="2062"/>
      <c r="K209" s="2477"/>
      <c r="L209" s="2462">
        <v>96</v>
      </c>
      <c r="M209" s="2009">
        <f>X209*[3]коеф!$P$74+10</f>
        <v>759.78099999999995</v>
      </c>
      <c r="N209" s="2009"/>
      <c r="O209" s="2339"/>
      <c r="P209" s="156">
        <f>X209</f>
        <v>681</v>
      </c>
      <c r="Q209" s="157">
        <v>1780</v>
      </c>
      <c r="R209" s="157">
        <v>1976</v>
      </c>
      <c r="U209" s="157">
        <v>617</v>
      </c>
      <c r="V209" s="2005">
        <v>641</v>
      </c>
      <c r="X209" s="157">
        <v>681</v>
      </c>
    </row>
    <row r="210" spans="1:24" s="157" customFormat="1" ht="17.100000000000001" customHeight="1">
      <c r="A210" s="2330">
        <v>1</v>
      </c>
      <c r="B210" s="2330"/>
      <c r="C210" s="2008" t="s">
        <v>285</v>
      </c>
      <c r="D210" s="2018" t="s">
        <v>235</v>
      </c>
      <c r="E210" s="2049" t="s">
        <v>7644</v>
      </c>
      <c r="F210" s="2478"/>
      <c r="G210" s="2061"/>
      <c r="H210" s="2060"/>
      <c r="I210" s="2060"/>
      <c r="J210" s="2062"/>
      <c r="K210" s="2477"/>
      <c r="L210" s="2462">
        <v>192</v>
      </c>
      <c r="M210" s="2009">
        <f>W210*[3]коеф!$P$76+10</f>
        <v>706.93200000000002</v>
      </c>
      <c r="N210" s="2009"/>
      <c r="O210" s="2339"/>
      <c r="P210" s="156">
        <f>W210</f>
        <v>629</v>
      </c>
      <c r="V210" s="157">
        <v>629</v>
      </c>
      <c r="W210" s="157">
        <v>629</v>
      </c>
    </row>
    <row r="211" spans="1:24" s="157" customFormat="1" ht="14.25">
      <c r="A211" s="2017">
        <v>1</v>
      </c>
      <c r="B211" s="234"/>
      <c r="C211" s="2008" t="s">
        <v>10477</v>
      </c>
      <c r="D211" s="2018" t="s">
        <v>10592</v>
      </c>
      <c r="E211" s="2049" t="s">
        <v>7644</v>
      </c>
      <c r="F211" s="2370"/>
      <c r="G211" s="2054"/>
      <c r="H211" s="2053"/>
      <c r="I211" s="2053"/>
      <c r="J211" s="2055"/>
      <c r="K211" s="2474"/>
      <c r="L211" s="2462">
        <v>192</v>
      </c>
      <c r="M211" s="2009">
        <f>P211</f>
        <v>624</v>
      </c>
      <c r="N211" s="2009"/>
      <c r="O211" s="2339"/>
      <c r="P211" s="156">
        <v>624</v>
      </c>
      <c r="U211" s="2335"/>
    </row>
    <row r="212" spans="1:24" s="157" customFormat="1" ht="18.600000000000001" customHeight="1">
      <c r="A212" s="2332">
        <v>1</v>
      </c>
      <c r="B212" s="2332"/>
      <c r="C212" s="2008" t="s">
        <v>9430</v>
      </c>
      <c r="D212" s="2018" t="s">
        <v>7651</v>
      </c>
      <c r="E212" s="2049" t="s">
        <v>7644</v>
      </c>
      <c r="F212" s="2478" t="s">
        <v>9286</v>
      </c>
      <c r="G212" s="2061" t="s">
        <v>7644</v>
      </c>
      <c r="H212" s="2060"/>
      <c r="I212" s="2060"/>
      <c r="J212" s="2062"/>
      <c r="K212" s="2477"/>
      <c r="L212" s="2462">
        <v>192</v>
      </c>
      <c r="M212" s="2009">
        <f>X212*[3]коеф!$P$74+10</f>
        <v>649.68100000000004</v>
      </c>
      <c r="N212" s="2009"/>
      <c r="O212" s="2339"/>
      <c r="P212" s="156">
        <f>X212</f>
        <v>581</v>
      </c>
      <c r="Q212" s="157">
        <v>1580</v>
      </c>
      <c r="R212" s="157">
        <v>1754</v>
      </c>
      <c r="U212" s="157">
        <v>551</v>
      </c>
      <c r="V212" s="2005">
        <v>581</v>
      </c>
      <c r="X212" s="157">
        <v>581</v>
      </c>
    </row>
    <row r="213" spans="1:24" s="157" customFormat="1" ht="19.350000000000001" customHeight="1">
      <c r="A213" s="2332">
        <v>1</v>
      </c>
      <c r="B213" s="2332"/>
      <c r="C213" s="2008" t="s">
        <v>9430</v>
      </c>
      <c r="D213" s="2018" t="s">
        <v>7652</v>
      </c>
      <c r="E213" s="2049" t="s">
        <v>7644</v>
      </c>
      <c r="F213" s="2478" t="s">
        <v>9286</v>
      </c>
      <c r="G213" s="2061" t="s">
        <v>7645</v>
      </c>
      <c r="H213" s="2060"/>
      <c r="I213" s="2060"/>
      <c r="J213" s="2062"/>
      <c r="K213" s="2477"/>
      <c r="L213" s="2462">
        <v>192</v>
      </c>
      <c r="M213" s="2009">
        <f>X213*[3]коеф!$P$74+10</f>
        <v>649.68100000000004</v>
      </c>
      <c r="N213" s="2009"/>
      <c r="O213" s="2339"/>
      <c r="P213" s="156">
        <f>X213</f>
        <v>581</v>
      </c>
      <c r="Q213" s="157">
        <v>1580</v>
      </c>
      <c r="R213" s="157">
        <v>1754</v>
      </c>
      <c r="U213" s="157">
        <v>551</v>
      </c>
      <c r="V213" s="2005">
        <v>581</v>
      </c>
      <c r="X213" s="157">
        <v>581</v>
      </c>
    </row>
    <row r="214" spans="1:24" s="157" customFormat="1" ht="14.25">
      <c r="A214" s="2017">
        <v>1</v>
      </c>
      <c r="B214" s="234"/>
      <c r="C214" s="2008" t="s">
        <v>10477</v>
      </c>
      <c r="D214" s="2018" t="s">
        <v>10591</v>
      </c>
      <c r="E214" s="2049" t="s">
        <v>7644</v>
      </c>
      <c r="F214" s="2370"/>
      <c r="G214" s="2054"/>
      <c r="H214" s="2053"/>
      <c r="I214" s="2053"/>
      <c r="J214" s="2055"/>
      <c r="K214" s="2474"/>
      <c r="L214" s="2462">
        <v>480</v>
      </c>
      <c r="M214" s="2009">
        <f>P214</f>
        <v>1440</v>
      </c>
      <c r="N214" s="2009"/>
      <c r="O214" s="2339"/>
      <c r="P214" s="156">
        <v>1440</v>
      </c>
      <c r="U214" s="2335"/>
    </row>
    <row r="215" spans="1:24" s="157" customFormat="1" ht="30" customHeight="1">
      <c r="A215" s="2332">
        <v>1</v>
      </c>
      <c r="B215" s="2332"/>
      <c r="C215" s="2008" t="s">
        <v>9430</v>
      </c>
      <c r="D215" s="2018" t="s">
        <v>7661</v>
      </c>
      <c r="E215" s="2321" t="s">
        <v>7662</v>
      </c>
      <c r="F215" s="2487" t="s">
        <v>7663</v>
      </c>
      <c r="G215" s="2064" t="s">
        <v>7664</v>
      </c>
      <c r="H215" s="2060"/>
      <c r="I215" s="2060"/>
      <c r="J215" s="2062"/>
      <c r="K215" s="2477"/>
      <c r="L215" s="2462" t="s">
        <v>7665</v>
      </c>
      <c r="M215" s="2009">
        <f>X215*[3]коеф!$P$74+10</f>
        <v>5084.509</v>
      </c>
      <c r="N215" s="2009"/>
      <c r="O215" s="2339"/>
      <c r="P215" s="156">
        <f>X215</f>
        <v>4609</v>
      </c>
      <c r="Q215" s="157">
        <v>6970</v>
      </c>
      <c r="R215" s="157">
        <v>7737</v>
      </c>
      <c r="U215" s="157">
        <v>4418</v>
      </c>
      <c r="V215" s="2005">
        <v>4418</v>
      </c>
      <c r="X215" s="157">
        <v>4609</v>
      </c>
    </row>
    <row r="216" spans="1:24" s="157" customFormat="1" ht="28.35" customHeight="1">
      <c r="A216" s="2332">
        <v>1</v>
      </c>
      <c r="B216" s="2332"/>
      <c r="C216" s="2008" t="s">
        <v>9430</v>
      </c>
      <c r="D216" s="2018" t="s">
        <v>7653</v>
      </c>
      <c r="E216" s="2321" t="s">
        <v>7654</v>
      </c>
      <c r="F216" s="2487" t="s">
        <v>7655</v>
      </c>
      <c r="G216" s="2064" t="s">
        <v>7656</v>
      </c>
      <c r="H216" s="2060"/>
      <c r="I216" s="2060"/>
      <c r="J216" s="2062"/>
      <c r="K216" s="2477"/>
      <c r="L216" s="2462"/>
      <c r="M216" s="2009">
        <f>X216*[3]коеф!$P$74+10</f>
        <v>719.04399999999998</v>
      </c>
      <c r="N216" s="2009"/>
      <c r="O216" s="2339"/>
      <c r="P216" s="156">
        <f>X216</f>
        <v>644</v>
      </c>
      <c r="Q216" s="157">
        <v>1630</v>
      </c>
      <c r="R216" s="157">
        <v>1809</v>
      </c>
      <c r="U216" s="157">
        <v>567</v>
      </c>
      <c r="V216" s="2005">
        <v>601</v>
      </c>
      <c r="X216" s="157">
        <v>644</v>
      </c>
    </row>
    <row r="217" spans="1:24" s="157" customFormat="1" ht="28.35" customHeight="1">
      <c r="A217" s="2017">
        <v>1</v>
      </c>
      <c r="B217" s="234"/>
      <c r="C217" s="2008" t="s">
        <v>10477</v>
      </c>
      <c r="D217" s="2018" t="s">
        <v>10584</v>
      </c>
      <c r="E217" s="2321" t="s">
        <v>10583</v>
      </c>
      <c r="F217" s="2488" t="s">
        <v>7655</v>
      </c>
      <c r="G217" s="2327" t="s">
        <v>7656</v>
      </c>
      <c r="H217" s="2053"/>
      <c r="I217" s="2053"/>
      <c r="J217" s="2055"/>
      <c r="K217" s="2474"/>
      <c r="L217" s="2474">
        <v>48</v>
      </c>
      <c r="M217" s="2009">
        <f>P217</f>
        <v>1248</v>
      </c>
      <c r="N217" s="2009"/>
      <c r="O217" s="2339"/>
      <c r="P217" s="156">
        <v>1248</v>
      </c>
    </row>
    <row r="218" spans="1:24" s="157" customFormat="1" ht="12.6" customHeight="1">
      <c r="A218" s="2333">
        <v>1</v>
      </c>
      <c r="B218" s="2333"/>
      <c r="C218" s="2008" t="s">
        <v>285</v>
      </c>
      <c r="D218" s="2018" t="s">
        <v>241</v>
      </c>
      <c r="E218" s="2049" t="s">
        <v>289</v>
      </c>
      <c r="F218" s="2502"/>
      <c r="G218" s="2067"/>
      <c r="H218" s="2050"/>
      <c r="I218" s="2050"/>
      <c r="J218" s="2057"/>
      <c r="K218" s="2476"/>
      <c r="L218" s="2462">
        <v>96</v>
      </c>
      <c r="M218" s="2009">
        <f>W218*[3]коеф!$P$76+10</f>
        <v>806.65200000000004</v>
      </c>
      <c r="N218" s="2009"/>
      <c r="O218" s="2339"/>
      <c r="P218" s="156">
        <f>W218</f>
        <v>719</v>
      </c>
      <c r="V218" s="157">
        <v>719</v>
      </c>
      <c r="W218" s="157">
        <v>719</v>
      </c>
    </row>
    <row r="219" spans="1:24" s="157" customFormat="1" ht="22.35" customHeight="1">
      <c r="A219" s="2332">
        <v>1</v>
      </c>
      <c r="B219" s="2332"/>
      <c r="C219" s="2008" t="s">
        <v>9430</v>
      </c>
      <c r="D219" s="2008" t="s">
        <v>7666</v>
      </c>
      <c r="E219" s="2049" t="s">
        <v>7667</v>
      </c>
      <c r="F219" s="2478" t="s">
        <v>7668</v>
      </c>
      <c r="G219" s="2061" t="s">
        <v>7669</v>
      </c>
      <c r="H219" s="2060"/>
      <c r="I219" s="2060"/>
      <c r="J219" s="2062"/>
      <c r="K219" s="2477"/>
      <c r="L219" s="2462">
        <v>96</v>
      </c>
      <c r="M219" s="2009">
        <f>X219*[3]коеф!$P$74+10</f>
        <v>966.76900000000001</v>
      </c>
      <c r="N219" s="2009"/>
      <c r="O219" s="2339"/>
      <c r="P219" s="156">
        <f>X219</f>
        <v>869</v>
      </c>
      <c r="Q219" s="157">
        <v>2250</v>
      </c>
      <c r="R219" s="157">
        <v>2498</v>
      </c>
      <c r="U219" s="157">
        <v>788</v>
      </c>
      <c r="V219" s="2005">
        <v>828</v>
      </c>
      <c r="X219" s="157">
        <v>869</v>
      </c>
    </row>
    <row r="220" spans="1:24" s="157" customFormat="1" ht="25.5">
      <c r="A220" s="2330">
        <v>1</v>
      </c>
      <c r="B220" s="2330"/>
      <c r="C220" s="2008" t="s">
        <v>285</v>
      </c>
      <c r="D220" s="2018" t="s">
        <v>242</v>
      </c>
      <c r="E220" s="2321" t="s">
        <v>310</v>
      </c>
      <c r="F220" s="2501"/>
      <c r="G220" s="2066"/>
      <c r="H220" s="2051"/>
      <c r="I220" s="2051"/>
      <c r="J220" s="2059"/>
      <c r="K220" s="2475"/>
      <c r="L220" s="2500" t="s">
        <v>237</v>
      </c>
      <c r="M220" s="2009">
        <f>W220*[3]коеф!$P$76</f>
        <v>103.04400000000001</v>
      </c>
      <c r="N220" s="2009"/>
      <c r="O220" s="2339"/>
      <c r="P220" s="156">
        <f>W220</f>
        <v>93</v>
      </c>
      <c r="V220" s="157">
        <v>93</v>
      </c>
      <c r="W220" s="157">
        <v>93</v>
      </c>
    </row>
    <row r="221" spans="1:24" s="157" customFormat="1" ht="12.6" customHeight="1">
      <c r="A221" s="2017">
        <v>1</v>
      </c>
      <c r="B221" s="234"/>
      <c r="C221" s="2008" t="s">
        <v>10477</v>
      </c>
      <c r="D221" s="2018" t="s">
        <v>10717</v>
      </c>
      <c r="E221" s="2049" t="s">
        <v>10576</v>
      </c>
      <c r="F221" s="2489">
        <v>24</v>
      </c>
      <c r="G221" s="2325">
        <v>3240</v>
      </c>
      <c r="H221" s="2053"/>
      <c r="I221" s="2053"/>
      <c r="J221" s="2055"/>
      <c r="K221" s="2474"/>
      <c r="L221" s="2462">
        <v>24</v>
      </c>
      <c r="M221" s="2009">
        <f>P221</f>
        <v>4260</v>
      </c>
      <c r="N221" s="2009"/>
      <c r="O221" s="2339"/>
      <c r="P221" s="156">
        <v>4260</v>
      </c>
    </row>
    <row r="222" spans="1:24" s="157" customFormat="1" ht="12.6" customHeight="1">
      <c r="A222" s="620"/>
      <c r="B222" s="234"/>
      <c r="C222" s="2008"/>
      <c r="D222" s="2018"/>
      <c r="E222" s="2049"/>
      <c r="F222" s="1573"/>
      <c r="H222" s="234"/>
      <c r="I222" s="234"/>
      <c r="J222" s="205"/>
      <c r="K222" s="205"/>
      <c r="L222" s="2462"/>
      <c r="M222" s="2009"/>
      <c r="N222" s="2009"/>
      <c r="O222" s="2339"/>
      <c r="P222" s="156"/>
    </row>
    <row r="223" spans="1:24" s="157" customFormat="1">
      <c r="A223" s="620">
        <v>1</v>
      </c>
      <c r="B223" s="234"/>
      <c r="C223" s="2008" t="s">
        <v>285</v>
      </c>
      <c r="D223" s="2008" t="s">
        <v>245</v>
      </c>
      <c r="E223" s="2049" t="s">
        <v>290</v>
      </c>
      <c r="F223" s="175"/>
      <c r="G223" s="172"/>
      <c r="H223" s="242"/>
      <c r="I223" s="242"/>
      <c r="J223" s="243"/>
      <c r="K223" s="250"/>
      <c r="L223" s="2462">
        <v>96</v>
      </c>
      <c r="M223" s="2009">
        <f>W223*[3]коеф!$P$76</f>
        <v>499.70800000000003</v>
      </c>
      <c r="N223" s="2009"/>
      <c r="O223" s="2339"/>
      <c r="P223" s="156">
        <f>W223</f>
        <v>451</v>
      </c>
      <c r="V223" s="157">
        <v>419</v>
      </c>
      <c r="W223" s="2010">
        <v>451</v>
      </c>
    </row>
    <row r="224" spans="1:24" s="157" customFormat="1">
      <c r="A224" s="2333">
        <v>1</v>
      </c>
      <c r="B224" s="2333"/>
      <c r="C224" s="2008" t="s">
        <v>285</v>
      </c>
      <c r="D224" s="2008" t="s">
        <v>246</v>
      </c>
      <c r="E224" s="2049" t="s">
        <v>7671</v>
      </c>
      <c r="F224" s="2068"/>
      <c r="G224" s="2056"/>
      <c r="H224" s="2050"/>
      <c r="I224" s="2050"/>
      <c r="J224" s="2057"/>
      <c r="K224" s="2476"/>
      <c r="L224" s="2462">
        <v>96</v>
      </c>
      <c r="M224" s="2009">
        <f>W224*[3]коеф!$P$76+10</f>
        <v>773.41200000000003</v>
      </c>
      <c r="N224" s="2009"/>
      <c r="O224" s="2339"/>
      <c r="P224" s="156">
        <f>W224</f>
        <v>689</v>
      </c>
      <c r="V224" s="157">
        <v>689</v>
      </c>
      <c r="W224" s="157">
        <v>689</v>
      </c>
    </row>
    <row r="225" spans="1:24" s="157" customFormat="1" ht="12.6" customHeight="1">
      <c r="A225" s="2017">
        <v>1</v>
      </c>
      <c r="B225" s="234"/>
      <c r="C225" s="2008" t="s">
        <v>10477</v>
      </c>
      <c r="D225" s="2018" t="s">
        <v>10577</v>
      </c>
      <c r="E225" s="2049" t="s">
        <v>10578</v>
      </c>
      <c r="F225" s="2370" t="s">
        <v>9288</v>
      </c>
      <c r="G225" s="2054" t="s">
        <v>7671</v>
      </c>
      <c r="H225" s="2053"/>
      <c r="I225" s="2053"/>
      <c r="J225" s="2055"/>
      <c r="K225" s="2474"/>
      <c r="L225" s="2462">
        <v>24</v>
      </c>
      <c r="M225" s="2009">
        <f>P225</f>
        <v>3240</v>
      </c>
      <c r="N225" s="2009"/>
      <c r="O225" s="2339"/>
      <c r="P225" s="156">
        <v>3240</v>
      </c>
    </row>
    <row r="226" spans="1:24" s="157" customFormat="1">
      <c r="A226" s="2330">
        <v>1</v>
      </c>
      <c r="B226" s="2330"/>
      <c r="C226" s="2008" t="s">
        <v>9430</v>
      </c>
      <c r="D226" s="2008" t="s">
        <v>7670</v>
      </c>
      <c r="E226" s="2049" t="s">
        <v>7671</v>
      </c>
      <c r="F226" s="2069" t="s">
        <v>9288</v>
      </c>
      <c r="G226" s="2058" t="s">
        <v>7671</v>
      </c>
      <c r="H226" s="2051"/>
      <c r="I226" s="2051"/>
      <c r="J226" s="2059"/>
      <c r="K226" s="2475"/>
      <c r="L226" s="2462">
        <v>96</v>
      </c>
      <c r="M226" s="2009">
        <f>X226*[3]коеф!$P$74+10</f>
        <v>781.80099999999993</v>
      </c>
      <c r="N226" s="2009"/>
      <c r="O226" s="2339"/>
      <c r="P226" s="156">
        <f>X226</f>
        <v>701</v>
      </c>
      <c r="Q226" s="157">
        <v>1910</v>
      </c>
      <c r="R226" s="157">
        <v>2120</v>
      </c>
      <c r="U226" s="157">
        <v>665</v>
      </c>
      <c r="V226" s="2005">
        <v>701</v>
      </c>
      <c r="X226" s="157">
        <v>701</v>
      </c>
    </row>
    <row r="227" spans="1:24" s="157" customFormat="1">
      <c r="A227" s="2017">
        <v>1</v>
      </c>
      <c r="B227" s="234"/>
      <c r="C227" s="2008" t="s">
        <v>10477</v>
      </c>
      <c r="D227" s="2018" t="s">
        <v>10575</v>
      </c>
      <c r="E227" s="2049" t="s">
        <v>10574</v>
      </c>
      <c r="F227" s="2370" t="s">
        <v>7668</v>
      </c>
      <c r="G227" s="2054" t="s">
        <v>7669</v>
      </c>
      <c r="H227" s="2053"/>
      <c r="I227" s="2053"/>
      <c r="J227" s="2055"/>
      <c r="K227" s="2474"/>
      <c r="L227" s="2462">
        <v>96</v>
      </c>
      <c r="M227" s="2009">
        <f>P227</f>
        <v>1056</v>
      </c>
      <c r="N227" s="2009"/>
      <c r="O227" s="2339"/>
      <c r="P227" s="156">
        <v>1056</v>
      </c>
    </row>
    <row r="228" spans="1:24" s="157" customFormat="1" ht="12.6" customHeight="1">
      <c r="A228" s="2017">
        <v>1</v>
      </c>
      <c r="B228" s="234"/>
      <c r="C228" s="2008" t="s">
        <v>10477</v>
      </c>
      <c r="D228" s="2018" t="s">
        <v>10582</v>
      </c>
      <c r="E228" s="2049" t="s">
        <v>10581</v>
      </c>
      <c r="F228" s="2488"/>
      <c r="G228" s="2327"/>
      <c r="H228" s="2053"/>
      <c r="I228" s="2053"/>
      <c r="J228" s="2055"/>
      <c r="K228" s="2474"/>
      <c r="L228" s="2462">
        <v>48</v>
      </c>
      <c r="M228" s="2009">
        <f>P228</f>
        <v>660</v>
      </c>
      <c r="N228" s="2009"/>
      <c r="O228" s="2339"/>
      <c r="P228" s="156">
        <v>660</v>
      </c>
    </row>
    <row r="229" spans="1:24" s="157" customFormat="1" ht="14.25">
      <c r="A229" s="2017">
        <v>1</v>
      </c>
      <c r="B229" s="234"/>
      <c r="C229" s="2008" t="s">
        <v>10477</v>
      </c>
      <c r="D229" s="2018" t="s">
        <v>10573</v>
      </c>
      <c r="E229" s="2049" t="s">
        <v>10572</v>
      </c>
      <c r="F229" s="2499"/>
      <c r="G229" s="2325"/>
      <c r="H229" s="2325"/>
      <c r="I229" s="2325"/>
      <c r="J229" s="2325"/>
      <c r="K229" s="2485"/>
      <c r="L229" s="2474">
        <v>120</v>
      </c>
      <c r="M229" s="2009">
        <f>P229</f>
        <v>2880</v>
      </c>
      <c r="N229" s="2325"/>
      <c r="O229" s="2499"/>
      <c r="P229" s="156">
        <v>2880</v>
      </c>
      <c r="Q229" s="2336"/>
      <c r="R229" s="2335"/>
    </row>
    <row r="230" spans="1:24" s="157" customFormat="1">
      <c r="A230" s="2333">
        <v>1</v>
      </c>
      <c r="B230" s="2333"/>
      <c r="C230" s="2008" t="s">
        <v>9430</v>
      </c>
      <c r="D230" s="2008" t="s">
        <v>7676</v>
      </c>
      <c r="E230" s="2049" t="s">
        <v>7677</v>
      </c>
      <c r="F230" s="2068" t="s">
        <v>7678</v>
      </c>
      <c r="G230" s="2056" t="s">
        <v>7679</v>
      </c>
      <c r="H230" s="2050"/>
      <c r="I230" s="2050"/>
      <c r="J230" s="2057"/>
      <c r="K230" s="2476"/>
      <c r="L230" s="2462">
        <v>48</v>
      </c>
      <c r="M230" s="2009">
        <f>X230*[3]коеф!$P$74+10</f>
        <v>781.80099999999993</v>
      </c>
      <c r="N230" s="2009"/>
      <c r="O230" s="2339"/>
      <c r="P230" s="156">
        <f>X230</f>
        <v>701</v>
      </c>
      <c r="Q230" s="157">
        <v>1780</v>
      </c>
      <c r="R230" s="157">
        <v>1976</v>
      </c>
      <c r="U230" s="157">
        <v>621</v>
      </c>
      <c r="V230" s="2005">
        <v>653</v>
      </c>
      <c r="X230" s="157">
        <v>701</v>
      </c>
    </row>
    <row r="231" spans="1:24" s="157" customFormat="1" ht="12.6" customHeight="1">
      <c r="A231" s="2017">
        <v>1</v>
      </c>
      <c r="B231" s="234"/>
      <c r="C231" s="2008" t="s">
        <v>10477</v>
      </c>
      <c r="D231" s="2018" t="s">
        <v>10580</v>
      </c>
      <c r="E231" s="2049" t="s">
        <v>10579</v>
      </c>
      <c r="F231" s="2489">
        <v>24</v>
      </c>
      <c r="G231" s="2325">
        <v>3240</v>
      </c>
      <c r="H231" s="2053"/>
      <c r="I231" s="2053"/>
      <c r="J231" s="2055"/>
      <c r="K231" s="2474"/>
      <c r="L231" s="2462">
        <v>24</v>
      </c>
      <c r="M231" s="2009">
        <f>P231</f>
        <v>696</v>
      </c>
      <c r="N231" s="2009"/>
      <c r="O231" s="2339"/>
      <c r="P231" s="156">
        <v>696</v>
      </c>
    </row>
    <row r="232" spans="1:24" s="157" customFormat="1" ht="14.25">
      <c r="A232" s="2017">
        <v>1</v>
      </c>
      <c r="B232" s="234"/>
      <c r="C232" s="2229" t="s">
        <v>10477</v>
      </c>
      <c r="D232" s="2496" t="s">
        <v>10571</v>
      </c>
      <c r="E232" s="2469" t="s">
        <v>10570</v>
      </c>
      <c r="F232" s="2489">
        <v>96</v>
      </c>
      <c r="G232" s="2054"/>
      <c r="H232" s="2053"/>
      <c r="I232" s="2053"/>
      <c r="J232" s="2055"/>
      <c r="K232" s="2474"/>
      <c r="L232" s="2468">
        <v>48</v>
      </c>
      <c r="M232" s="2009">
        <f>P232</f>
        <v>4440</v>
      </c>
      <c r="N232" s="2026"/>
      <c r="O232" s="2328"/>
      <c r="P232" s="156">
        <v>4440</v>
      </c>
      <c r="Q232" s="2336"/>
      <c r="R232" s="2335"/>
    </row>
    <row r="233" spans="1:24" s="157" customFormat="1">
      <c r="A233" s="2332">
        <v>1</v>
      </c>
      <c r="B233" s="2332"/>
      <c r="C233" s="2230" t="s">
        <v>9430</v>
      </c>
      <c r="D233" s="154" t="s">
        <v>7680</v>
      </c>
      <c r="E233" s="2472" t="s">
        <v>7681</v>
      </c>
      <c r="F233" s="2069" t="s">
        <v>7682</v>
      </c>
      <c r="G233" s="2058" t="s">
        <v>7683</v>
      </c>
      <c r="H233" s="2051"/>
      <c r="I233" s="2051"/>
      <c r="J233" s="2059"/>
      <c r="K233" s="2475"/>
      <c r="L233" s="2470">
        <v>48</v>
      </c>
      <c r="M233" s="2007">
        <f>X233*[3]коеф!$P$74+10</f>
        <v>891.90099999999995</v>
      </c>
      <c r="N233" s="2007"/>
      <c r="O233" s="2331"/>
      <c r="P233" s="156">
        <f>X233</f>
        <v>801</v>
      </c>
      <c r="Q233" s="157">
        <v>1980</v>
      </c>
      <c r="R233" s="157">
        <v>2198</v>
      </c>
      <c r="U233" s="157">
        <v>691</v>
      </c>
      <c r="V233" s="2005">
        <v>832</v>
      </c>
      <c r="X233" s="157">
        <v>801</v>
      </c>
    </row>
    <row r="234" spans="1:24" s="157" customFormat="1" ht="13.5" customHeight="1">
      <c r="A234" s="2017">
        <v>1</v>
      </c>
      <c r="B234" s="234"/>
      <c r="C234" s="2230" t="s">
        <v>10477</v>
      </c>
      <c r="D234" s="235" t="s">
        <v>10569</v>
      </c>
      <c r="E234" s="2472" t="s">
        <v>7673</v>
      </c>
      <c r="F234" s="2370" t="s">
        <v>9289</v>
      </c>
      <c r="G234" s="2054" t="s">
        <v>7674</v>
      </c>
      <c r="H234" s="2053"/>
      <c r="I234" s="2053"/>
      <c r="J234" s="2055"/>
      <c r="K234" s="2474"/>
      <c r="L234" s="2470">
        <v>96</v>
      </c>
      <c r="M234" s="2009">
        <f>P234</f>
        <v>432</v>
      </c>
      <c r="N234" s="2007"/>
      <c r="O234" s="2331"/>
      <c r="P234" s="156">
        <v>432</v>
      </c>
    </row>
    <row r="235" spans="1:24" s="157" customFormat="1" ht="13.5" customHeight="1">
      <c r="A235" s="2332">
        <v>1</v>
      </c>
      <c r="B235" s="2332"/>
      <c r="C235" s="2230" t="s">
        <v>285</v>
      </c>
      <c r="D235" s="154" t="s">
        <v>243</v>
      </c>
      <c r="E235" s="2472" t="s">
        <v>7673</v>
      </c>
      <c r="F235" s="175"/>
      <c r="G235" s="172"/>
      <c r="H235" s="242"/>
      <c r="I235" s="242"/>
      <c r="J235" s="243"/>
      <c r="K235" s="250"/>
      <c r="L235" s="2470">
        <v>96</v>
      </c>
      <c r="M235" s="2007">
        <f>W235*[3]коеф!$P$76</f>
        <v>484.19600000000003</v>
      </c>
      <c r="N235" s="2007"/>
      <c r="O235" s="2331"/>
      <c r="P235" s="156">
        <f>W235</f>
        <v>437</v>
      </c>
      <c r="V235" s="157">
        <v>419</v>
      </c>
      <c r="W235" s="2010">
        <v>437</v>
      </c>
    </row>
    <row r="236" spans="1:24" s="157" customFormat="1" ht="13.5" customHeight="1">
      <c r="A236" s="2332">
        <v>1</v>
      </c>
      <c r="B236" s="2332"/>
      <c r="C236" s="2230" t="s">
        <v>9430</v>
      </c>
      <c r="D236" s="154" t="s">
        <v>7672</v>
      </c>
      <c r="E236" s="2472" t="s">
        <v>7673</v>
      </c>
      <c r="F236" s="170" t="s">
        <v>9289</v>
      </c>
      <c r="G236" s="172" t="s">
        <v>7674</v>
      </c>
      <c r="H236" s="242"/>
      <c r="I236" s="242"/>
      <c r="J236" s="243"/>
      <c r="K236" s="250"/>
      <c r="L236" s="2470">
        <v>96</v>
      </c>
      <c r="M236" s="2007">
        <f>X236*[3]коеф!$P$74+10</f>
        <v>494.44</v>
      </c>
      <c r="N236" s="2007"/>
      <c r="O236" s="2331"/>
      <c r="P236" s="156">
        <f>X236</f>
        <v>440</v>
      </c>
      <c r="Q236" s="157">
        <v>1200</v>
      </c>
      <c r="R236" s="157">
        <v>1332</v>
      </c>
      <c r="U236" s="157">
        <v>418</v>
      </c>
      <c r="V236" s="2005">
        <v>440</v>
      </c>
      <c r="X236" s="157">
        <v>440</v>
      </c>
    </row>
    <row r="237" spans="1:24" s="157" customFormat="1" ht="13.5" customHeight="1">
      <c r="A237" s="2017">
        <v>1</v>
      </c>
      <c r="B237" s="234"/>
      <c r="C237" s="2230" t="s">
        <v>10477</v>
      </c>
      <c r="D237" s="235" t="s">
        <v>10568</v>
      </c>
      <c r="E237" s="2472" t="s">
        <v>7673</v>
      </c>
      <c r="F237" s="2489">
        <v>192</v>
      </c>
      <c r="G237" s="2054"/>
      <c r="H237" s="2053"/>
      <c r="I237" s="2053"/>
      <c r="J237" s="2055"/>
      <c r="K237" s="2474"/>
      <c r="L237" s="2470">
        <v>192</v>
      </c>
      <c r="M237" s="2009">
        <f>P237</f>
        <v>768</v>
      </c>
      <c r="N237" s="2007"/>
      <c r="O237" s="2331"/>
      <c r="P237" s="156">
        <v>768</v>
      </c>
    </row>
    <row r="238" spans="1:24" s="157" customFormat="1" ht="13.5" customHeight="1">
      <c r="A238" s="2332">
        <v>1</v>
      </c>
      <c r="B238" s="2332"/>
      <c r="C238" s="2230" t="s">
        <v>9430</v>
      </c>
      <c r="D238" s="154" t="s">
        <v>7675</v>
      </c>
      <c r="E238" s="2472" t="s">
        <v>7673</v>
      </c>
      <c r="F238" s="170" t="s">
        <v>9289</v>
      </c>
      <c r="G238" s="172" t="s">
        <v>7674</v>
      </c>
      <c r="H238" s="242"/>
      <c r="I238" s="242"/>
      <c r="J238" s="243"/>
      <c r="K238" s="250"/>
      <c r="L238" s="2470">
        <v>192</v>
      </c>
      <c r="M238" s="2007">
        <f>X238*[3]коеф!$P$74+10</f>
        <v>649.68100000000004</v>
      </c>
      <c r="N238" s="2007"/>
      <c r="O238" s="2331"/>
      <c r="P238" s="156">
        <f>X238</f>
        <v>581</v>
      </c>
      <c r="Q238" s="157">
        <v>1580</v>
      </c>
      <c r="R238" s="157">
        <v>1754</v>
      </c>
      <c r="U238" s="157">
        <v>551</v>
      </c>
      <c r="V238" s="2005">
        <v>581</v>
      </c>
      <c r="X238" s="157">
        <v>581</v>
      </c>
    </row>
    <row r="239" spans="1:24" s="157" customFormat="1" ht="13.5" customHeight="1">
      <c r="A239" s="2330">
        <v>1</v>
      </c>
      <c r="B239" s="2330"/>
      <c r="C239" s="2231" t="s">
        <v>285</v>
      </c>
      <c r="D239" s="2498" t="s">
        <v>257</v>
      </c>
      <c r="E239" s="2467" t="s">
        <v>7673</v>
      </c>
      <c r="F239" s="170"/>
      <c r="G239" s="172"/>
      <c r="H239" s="242"/>
      <c r="I239" s="242"/>
      <c r="J239" s="243"/>
      <c r="K239" s="250"/>
      <c r="L239" s="2466">
        <v>192</v>
      </c>
      <c r="M239" s="2006">
        <f>W239*[3]коеф!$P$76+10</f>
        <v>791.1400000000001</v>
      </c>
      <c r="N239" s="2006"/>
      <c r="O239" s="2329"/>
      <c r="P239" s="156">
        <f>W239</f>
        <v>705</v>
      </c>
      <c r="V239" s="157">
        <v>659</v>
      </c>
      <c r="W239" s="2010">
        <v>705</v>
      </c>
    </row>
    <row r="240" spans="1:24" s="157" customFormat="1" ht="12.75" hidden="1" customHeight="1">
      <c r="A240" s="246">
        <v>0</v>
      </c>
      <c r="B240" s="242"/>
      <c r="C240" s="171" t="s">
        <v>9438</v>
      </c>
      <c r="D240" s="241" t="s">
        <v>7684</v>
      </c>
      <c r="E240" s="172" t="s">
        <v>7673</v>
      </c>
      <c r="F240" s="165" t="s">
        <v>9289</v>
      </c>
      <c r="G240" s="168" t="s">
        <v>7674</v>
      </c>
      <c r="H240" s="246"/>
      <c r="I240" s="246"/>
      <c r="J240" s="247"/>
      <c r="K240" s="247"/>
      <c r="L240" s="243"/>
      <c r="M240" s="173"/>
      <c r="N240" s="156"/>
      <c r="O240" s="156"/>
      <c r="P240" s="156">
        <f>V240</f>
        <v>882</v>
      </c>
      <c r="V240" s="157">
        <v>882</v>
      </c>
    </row>
    <row r="241" spans="1:26" s="157" customFormat="1" ht="13.5" customHeight="1">
      <c r="A241" s="2017">
        <v>1</v>
      </c>
      <c r="B241" s="234"/>
      <c r="C241" s="2464" t="s">
        <v>10477</v>
      </c>
      <c r="D241" s="2494" t="s">
        <v>10567</v>
      </c>
      <c r="E241" s="2463" t="s">
        <v>7673</v>
      </c>
      <c r="F241" s="2370" t="s">
        <v>9289</v>
      </c>
      <c r="G241" s="2054" t="s">
        <v>7674</v>
      </c>
      <c r="H241" s="2053"/>
      <c r="I241" s="2053"/>
      <c r="J241" s="2055"/>
      <c r="K241" s="2474"/>
      <c r="L241" s="2462">
        <v>480</v>
      </c>
      <c r="M241" s="2009">
        <f>P241</f>
        <v>1680</v>
      </c>
      <c r="N241" s="2009"/>
      <c r="O241" s="2339"/>
      <c r="P241" s="156">
        <v>1680</v>
      </c>
    </row>
    <row r="242" spans="1:26" s="2016" customFormat="1" ht="13.5" customHeight="1">
      <c r="A242" s="248">
        <v>1</v>
      </c>
      <c r="B242" s="234"/>
      <c r="C242" s="2231" t="s">
        <v>285</v>
      </c>
      <c r="D242" s="2495" t="s">
        <v>244</v>
      </c>
      <c r="E242" s="2467" t="s">
        <v>291</v>
      </c>
      <c r="F242" s="170"/>
      <c r="G242" s="172"/>
      <c r="H242" s="242"/>
      <c r="I242" s="242"/>
      <c r="J242" s="243"/>
      <c r="K242" s="250"/>
      <c r="L242" s="2466">
        <v>24</v>
      </c>
      <c r="M242" s="2006">
        <f>W242*[3]коеф!$P$76+10</f>
        <v>686.98800000000006</v>
      </c>
      <c r="N242" s="2006"/>
      <c r="O242" s="2329"/>
      <c r="P242" s="156">
        <f>W242</f>
        <v>611</v>
      </c>
      <c r="V242" s="157">
        <v>611</v>
      </c>
      <c r="W242" s="157">
        <v>611</v>
      </c>
    </row>
    <row r="243" spans="1:26" s="157" customFormat="1">
      <c r="A243" s="2017">
        <v>1</v>
      </c>
      <c r="B243" s="234"/>
      <c r="C243" s="2229" t="s">
        <v>10477</v>
      </c>
      <c r="D243" s="2496" t="s">
        <v>10566</v>
      </c>
      <c r="E243" s="2469" t="s">
        <v>7689</v>
      </c>
      <c r="F243" s="2370" t="s">
        <v>9290</v>
      </c>
      <c r="G243" s="2054" t="s">
        <v>7690</v>
      </c>
      <c r="H243" s="2053"/>
      <c r="I243" s="2053"/>
      <c r="J243" s="2055"/>
      <c r="K243" s="2474"/>
      <c r="L243" s="2468">
        <v>96</v>
      </c>
      <c r="M243" s="2009">
        <f>P243</f>
        <v>1056</v>
      </c>
      <c r="N243" s="2026"/>
      <c r="O243" s="2328"/>
      <c r="P243" s="156">
        <v>1056</v>
      </c>
    </row>
    <row r="244" spans="1:26" s="157" customFormat="1">
      <c r="A244" s="2333">
        <v>1</v>
      </c>
      <c r="B244" s="2332"/>
      <c r="C244" s="2231" t="s">
        <v>9430</v>
      </c>
      <c r="D244" s="2495" t="s">
        <v>7688</v>
      </c>
      <c r="E244" s="2467" t="s">
        <v>7689</v>
      </c>
      <c r="F244" s="170" t="s">
        <v>9290</v>
      </c>
      <c r="G244" s="165" t="s">
        <v>7690</v>
      </c>
      <c r="H244" s="238"/>
      <c r="I244" s="238"/>
      <c r="J244" s="240"/>
      <c r="K244" s="249"/>
      <c r="L244" s="2466">
        <v>96</v>
      </c>
      <c r="M244" s="2006">
        <f>X244*[3]коеф!$P$74+10</f>
        <v>966.76900000000001</v>
      </c>
      <c r="N244" s="2006"/>
      <c r="O244" s="2329"/>
      <c r="P244" s="156">
        <f>X244</f>
        <v>869</v>
      </c>
      <c r="Q244" s="157">
        <v>2250</v>
      </c>
      <c r="R244" s="157">
        <v>2498</v>
      </c>
      <c r="U244" s="157">
        <v>788</v>
      </c>
      <c r="V244" s="2005">
        <v>828</v>
      </c>
      <c r="X244" s="157">
        <v>869</v>
      </c>
    </row>
    <row r="245" spans="1:26" s="157" customFormat="1">
      <c r="A245" s="2330">
        <v>1</v>
      </c>
      <c r="B245" s="2330"/>
      <c r="C245" s="2464" t="s">
        <v>9430</v>
      </c>
      <c r="D245" s="2497" t="s">
        <v>7685</v>
      </c>
      <c r="E245" s="2463" t="s">
        <v>7686</v>
      </c>
      <c r="F245" s="170" t="s">
        <v>7687</v>
      </c>
      <c r="G245" s="168" t="s">
        <v>7686</v>
      </c>
      <c r="H245" s="246"/>
      <c r="I245" s="246"/>
      <c r="J245" s="247"/>
      <c r="K245" s="251"/>
      <c r="L245" s="2462">
        <v>96</v>
      </c>
      <c r="M245" s="2009">
        <f>X245*[3]коеф!$P$74+10</f>
        <v>972.274</v>
      </c>
      <c r="N245" s="2009"/>
      <c r="O245" s="2339"/>
      <c r="P245" s="156">
        <f>X245</f>
        <v>874</v>
      </c>
      <c r="Q245" s="157">
        <v>2270</v>
      </c>
      <c r="R245" s="157">
        <v>2520</v>
      </c>
      <c r="U245" s="157">
        <v>793</v>
      </c>
      <c r="V245" s="2005">
        <f>U245*1.05</f>
        <v>832.65000000000009</v>
      </c>
      <c r="X245" s="157">
        <v>874</v>
      </c>
    </row>
    <row r="246" spans="1:26" s="157" customFormat="1">
      <c r="A246" s="2017">
        <v>1</v>
      </c>
      <c r="B246" s="234"/>
      <c r="C246" s="2229" t="s">
        <v>10477</v>
      </c>
      <c r="D246" s="2496" t="s">
        <v>10565</v>
      </c>
      <c r="E246" s="2469" t="s">
        <v>7692</v>
      </c>
      <c r="F246" s="2370" t="s">
        <v>7693</v>
      </c>
      <c r="G246" s="2054" t="s">
        <v>7692</v>
      </c>
      <c r="H246" s="2053"/>
      <c r="I246" s="2053"/>
      <c r="J246" s="2055"/>
      <c r="K246" s="2474"/>
      <c r="L246" s="2468">
        <v>96</v>
      </c>
      <c r="M246" s="2009">
        <f>P246</f>
        <v>1056</v>
      </c>
      <c r="N246" s="2026"/>
      <c r="O246" s="2328"/>
      <c r="P246" s="156">
        <v>1056</v>
      </c>
    </row>
    <row r="247" spans="1:26" s="157" customFormat="1">
      <c r="A247" s="2333">
        <v>1</v>
      </c>
      <c r="B247" s="2332"/>
      <c r="C247" s="2230" t="s">
        <v>9430</v>
      </c>
      <c r="D247" s="154" t="s">
        <v>7691</v>
      </c>
      <c r="E247" s="2472" t="s">
        <v>7692</v>
      </c>
      <c r="F247" s="170" t="s">
        <v>7693</v>
      </c>
      <c r="G247" s="165" t="s">
        <v>7692</v>
      </c>
      <c r="H247" s="238"/>
      <c r="I247" s="238"/>
      <c r="J247" s="240"/>
      <c r="K247" s="249"/>
      <c r="L247" s="2470">
        <v>96</v>
      </c>
      <c r="M247" s="2007">
        <f>X247*[3]коеф!$P$74+10</f>
        <v>1009.708</v>
      </c>
      <c r="N247" s="2007"/>
      <c r="O247" s="2331"/>
      <c r="P247" s="156">
        <f>X247</f>
        <v>908</v>
      </c>
      <c r="Q247" s="157">
        <v>2350</v>
      </c>
      <c r="R247" s="157">
        <v>2609</v>
      </c>
      <c r="U247" s="157">
        <v>824</v>
      </c>
      <c r="V247" s="2005">
        <v>865</v>
      </c>
      <c r="X247" s="157">
        <v>908</v>
      </c>
    </row>
    <row r="248" spans="1:26" s="157" customFormat="1">
      <c r="A248" s="2017">
        <v>1</v>
      </c>
      <c r="B248" s="234"/>
      <c r="C248" s="2230" t="s">
        <v>10477</v>
      </c>
      <c r="D248" s="235" t="s">
        <v>10564</v>
      </c>
      <c r="E248" s="2472" t="s">
        <v>7695</v>
      </c>
      <c r="F248" s="2370" t="s">
        <v>7696</v>
      </c>
      <c r="G248" s="2054" t="s">
        <v>7695</v>
      </c>
      <c r="H248" s="2053"/>
      <c r="I248" s="2053"/>
      <c r="J248" s="2055"/>
      <c r="K248" s="2474"/>
      <c r="L248" s="2470">
        <v>96</v>
      </c>
      <c r="M248" s="2009">
        <f>P248</f>
        <v>1056</v>
      </c>
      <c r="N248" s="2007"/>
      <c r="O248" s="2331"/>
      <c r="P248" s="156">
        <v>1056</v>
      </c>
    </row>
    <row r="249" spans="1:26" s="157" customFormat="1">
      <c r="A249" s="2330">
        <v>1</v>
      </c>
      <c r="B249" s="2330"/>
      <c r="C249" s="2231" t="s">
        <v>9430</v>
      </c>
      <c r="D249" s="2495" t="s">
        <v>7694</v>
      </c>
      <c r="E249" s="2467" t="s">
        <v>7695</v>
      </c>
      <c r="F249" s="176" t="s">
        <v>7696</v>
      </c>
      <c r="G249" s="168" t="s">
        <v>7695</v>
      </c>
      <c r="H249" s="246"/>
      <c r="I249" s="246"/>
      <c r="J249" s="247"/>
      <c r="K249" s="251"/>
      <c r="L249" s="2466">
        <v>96</v>
      </c>
      <c r="M249" s="2006">
        <f>X249*[3]коеф!$P$74+10</f>
        <v>1088.98</v>
      </c>
      <c r="N249" s="2006"/>
      <c r="O249" s="2329"/>
      <c r="P249" s="156">
        <f>X249</f>
        <v>980</v>
      </c>
      <c r="Q249" s="157">
        <v>2550</v>
      </c>
      <c r="R249" s="157">
        <v>2831</v>
      </c>
      <c r="U249" s="157">
        <v>947</v>
      </c>
      <c r="V249" s="2005">
        <v>934</v>
      </c>
      <c r="X249" s="157">
        <v>980</v>
      </c>
    </row>
    <row r="250" spans="1:26" s="157" customFormat="1">
      <c r="A250" s="2052">
        <v>1</v>
      </c>
      <c r="B250" s="234"/>
      <c r="C250" s="2464" t="s">
        <v>9430</v>
      </c>
      <c r="D250" s="2494" t="s">
        <v>7697</v>
      </c>
      <c r="E250" s="2463" t="s">
        <v>7698</v>
      </c>
      <c r="F250" s="203" t="s">
        <v>7699</v>
      </c>
      <c r="G250" s="184" t="s">
        <v>7698</v>
      </c>
      <c r="H250" s="206"/>
      <c r="I250" s="206"/>
      <c r="J250" s="252"/>
      <c r="K250" s="2019"/>
      <c r="L250" s="2462">
        <v>96</v>
      </c>
      <c r="M250" s="2009">
        <f>X250*[3]коеф!$P$74+10</f>
        <v>1112.1009999999999</v>
      </c>
      <c r="N250" s="2009"/>
      <c r="O250" s="2339"/>
      <c r="P250" s="156">
        <f>X250</f>
        <v>1001</v>
      </c>
      <c r="Q250" s="157">
        <v>2370</v>
      </c>
      <c r="R250" s="157">
        <v>2631</v>
      </c>
      <c r="U250" s="157">
        <v>827</v>
      </c>
      <c r="V250" s="2005">
        <v>870</v>
      </c>
      <c r="X250" s="157">
        <v>1001</v>
      </c>
    </row>
    <row r="251" spans="1:26" s="157" customFormat="1">
      <c r="A251" s="234"/>
      <c r="B251" s="234"/>
      <c r="C251" s="154"/>
      <c r="D251" s="235"/>
      <c r="E251" s="687"/>
      <c r="F251" s="155"/>
      <c r="G251" s="155"/>
      <c r="H251" s="234"/>
      <c r="I251" s="234"/>
      <c r="J251" s="205"/>
      <c r="K251" s="205"/>
      <c r="L251" s="1573"/>
      <c r="M251" s="156"/>
      <c r="N251" s="156"/>
      <c r="O251" s="156"/>
      <c r="P251" s="156"/>
      <c r="V251" s="157">
        <v>2270</v>
      </c>
    </row>
    <row r="252" spans="1:26" s="157" customFormat="1">
      <c r="A252" s="234"/>
      <c r="B252" s="234"/>
      <c r="C252" s="154"/>
      <c r="D252" s="235"/>
      <c r="E252" s="687"/>
      <c r="F252" s="155"/>
      <c r="G252" s="155"/>
      <c r="H252" s="234"/>
      <c r="I252" s="234"/>
      <c r="J252" s="205"/>
      <c r="K252" s="205"/>
      <c r="L252" s="1573"/>
      <c r="M252" s="156"/>
      <c r="N252" s="156"/>
      <c r="O252" s="156"/>
      <c r="P252" s="156"/>
      <c r="V252" s="157">
        <v>903</v>
      </c>
    </row>
    <row r="253" spans="1:26" ht="23.25" customHeight="1">
      <c r="A253" s="89" t="s">
        <v>8692</v>
      </c>
      <c r="B253" s="89"/>
      <c r="C253" s="2668" t="s">
        <v>9496</v>
      </c>
      <c r="D253" s="2669"/>
      <c r="E253" s="2669"/>
      <c r="F253" s="2669"/>
      <c r="G253" s="2669"/>
      <c r="H253" s="2669"/>
      <c r="I253" s="2669"/>
      <c r="J253" s="2669"/>
      <c r="K253" s="2669"/>
      <c r="L253" s="2669"/>
      <c r="M253" s="2669"/>
      <c r="N253" s="2669"/>
      <c r="O253" s="2669"/>
      <c r="P253" s="156"/>
      <c r="S253" s="219"/>
      <c r="T253" s="157"/>
      <c r="V253" s="157">
        <v>1001</v>
      </c>
      <c r="W253" s="157"/>
      <c r="Y253" s="69"/>
      <c r="Z253" s="69"/>
    </row>
    <row r="254" spans="1:26" ht="23.25" hidden="1">
      <c r="A254" s="89" t="s">
        <v>8690</v>
      </c>
      <c r="B254" s="89"/>
      <c r="C254" s="2" t="s">
        <v>9291</v>
      </c>
      <c r="D254" s="3"/>
      <c r="E254" s="3"/>
      <c r="F254" s="3"/>
      <c r="G254" s="3"/>
      <c r="H254" s="3"/>
      <c r="I254" s="3"/>
      <c r="J254" s="3"/>
      <c r="K254" s="3"/>
      <c r="L254" s="3"/>
      <c r="M254" s="3"/>
      <c r="N254" s="3"/>
      <c r="O254" s="3"/>
      <c r="P254" s="156"/>
      <c r="S254" s="219"/>
      <c r="T254" s="157"/>
      <c r="V254" s="157"/>
      <c r="W254" s="157"/>
      <c r="Y254" s="69"/>
      <c r="Z254" s="69"/>
    </row>
    <row r="255" spans="1:26" ht="23.25" hidden="1">
      <c r="A255" s="89" t="s">
        <v>8690</v>
      </c>
      <c r="B255" s="89"/>
      <c r="C255" s="2" t="s">
        <v>7700</v>
      </c>
      <c r="D255" s="3"/>
      <c r="E255" s="3"/>
      <c r="F255" s="3"/>
      <c r="G255" s="3"/>
      <c r="H255" s="3"/>
      <c r="I255" s="3"/>
      <c r="J255" s="3"/>
      <c r="K255" s="3"/>
      <c r="L255" s="3"/>
      <c r="M255" s="3"/>
      <c r="N255" s="3"/>
      <c r="O255" s="3"/>
      <c r="P255" s="156"/>
      <c r="S255" s="219"/>
      <c r="T255" s="157"/>
      <c r="V255" s="157">
        <v>974</v>
      </c>
      <c r="W255" s="157"/>
      <c r="Y255" s="69"/>
      <c r="Z255" s="69"/>
    </row>
    <row r="256" spans="1:26">
      <c r="A256" s="2333">
        <v>1</v>
      </c>
      <c r="B256" s="2333"/>
      <c r="C256" s="2229" t="s">
        <v>9434</v>
      </c>
      <c r="D256" s="2028" t="s">
        <v>7701</v>
      </c>
      <c r="E256" s="2469" t="s">
        <v>7702</v>
      </c>
      <c r="F256" s="175" t="s">
        <v>8522</v>
      </c>
      <c r="G256" s="165" t="s">
        <v>7703</v>
      </c>
      <c r="H256" s="238"/>
      <c r="I256" s="238"/>
      <c r="J256" s="240"/>
      <c r="K256" s="2070"/>
      <c r="L256" s="2468">
        <v>96</v>
      </c>
      <c r="M256" s="2026">
        <f>V256*[3]коеф!$O$7*[3]коеф!$P$83+10</f>
        <v>714.79413999999997</v>
      </c>
      <c r="N256" s="2232"/>
      <c r="O256" s="2026"/>
      <c r="P256" s="156">
        <v>460</v>
      </c>
      <c r="Q256" s="157"/>
      <c r="S256" s="220">
        <v>435</v>
      </c>
      <c r="T256" s="157"/>
      <c r="U256" s="157"/>
      <c r="V256" s="157">
        <v>2270</v>
      </c>
      <c r="W256" s="157"/>
      <c r="Y256" s="69"/>
      <c r="Z256" s="69"/>
    </row>
    <row r="257" spans="1:26">
      <c r="A257" s="2332">
        <v>1</v>
      </c>
      <c r="B257" s="2332"/>
      <c r="C257" s="2230" t="s">
        <v>285</v>
      </c>
      <c r="D257" s="2030" t="s">
        <v>254</v>
      </c>
      <c r="E257" s="2472" t="s">
        <v>7705</v>
      </c>
      <c r="F257" s="175"/>
      <c r="G257" s="172"/>
      <c r="H257" s="242"/>
      <c r="I257" s="242"/>
      <c r="J257" s="243"/>
      <c r="K257" s="2071"/>
      <c r="L257" s="2470">
        <v>96</v>
      </c>
      <c r="M257" s="2007">
        <f>W257*[3]коеф!$P$76+10</f>
        <v>775.62800000000004</v>
      </c>
      <c r="N257" s="156"/>
      <c r="O257" s="2007"/>
      <c r="P257" s="156">
        <f>W257</f>
        <v>691</v>
      </c>
      <c r="Q257" s="157"/>
      <c r="T257" s="157"/>
      <c r="U257" s="157"/>
      <c r="V257" s="157">
        <v>691</v>
      </c>
      <c r="W257" s="157">
        <v>691</v>
      </c>
    </row>
    <row r="258" spans="1:26">
      <c r="A258" s="2333">
        <v>1</v>
      </c>
      <c r="B258" s="2332"/>
      <c r="C258" s="2230" t="s">
        <v>10477</v>
      </c>
      <c r="D258" s="2030" t="s">
        <v>10563</v>
      </c>
      <c r="E258" s="2472" t="s">
        <v>7702</v>
      </c>
      <c r="F258" s="2370" t="s">
        <v>8522</v>
      </c>
      <c r="G258" s="2054" t="s">
        <v>7703</v>
      </c>
      <c r="H258" s="2053"/>
      <c r="I258" s="2053"/>
      <c r="J258" s="2055"/>
      <c r="K258" s="2493"/>
      <c r="L258" s="2470">
        <v>96</v>
      </c>
      <c r="M258" s="2009">
        <f>P258</f>
        <v>744</v>
      </c>
      <c r="N258" s="156"/>
      <c r="O258" s="2007"/>
      <c r="P258" s="156">
        <v>744</v>
      </c>
      <c r="Q258" s="69"/>
      <c r="R258" s="69"/>
      <c r="S258" s="69"/>
      <c r="T258" s="69"/>
      <c r="U258" s="69"/>
      <c r="V258" s="69"/>
      <c r="W258" s="69"/>
      <c r="X258" s="69"/>
      <c r="Y258" s="69"/>
      <c r="Z258" s="69"/>
    </row>
    <row r="259" spans="1:26" s="157" customFormat="1">
      <c r="A259" s="2330">
        <v>1</v>
      </c>
      <c r="B259" s="2330"/>
      <c r="C259" s="2231" t="s">
        <v>9430</v>
      </c>
      <c r="D259" s="2032" t="s">
        <v>7704</v>
      </c>
      <c r="E259" s="2467" t="s">
        <v>7705</v>
      </c>
      <c r="F259" s="175" t="s">
        <v>8522</v>
      </c>
      <c r="G259" s="168" t="s">
        <v>7706</v>
      </c>
      <c r="H259" s="246"/>
      <c r="I259" s="246"/>
      <c r="J259" s="247"/>
      <c r="K259" s="251"/>
      <c r="L259" s="2466">
        <v>96</v>
      </c>
      <c r="M259" s="2006">
        <f>X259*[3]коеф!$P$74+10</f>
        <v>941.44600000000003</v>
      </c>
      <c r="N259" s="2228"/>
      <c r="O259" s="2006"/>
      <c r="P259" s="156">
        <f>X259</f>
        <v>846</v>
      </c>
      <c r="Q259" s="157">
        <v>2304</v>
      </c>
      <c r="R259" s="157">
        <v>2557</v>
      </c>
      <c r="U259" s="157">
        <v>806</v>
      </c>
      <c r="V259" s="2005">
        <v>846</v>
      </c>
      <c r="X259" s="157">
        <v>846</v>
      </c>
    </row>
    <row r="260" spans="1:26" s="157" customFormat="1">
      <c r="A260" s="620">
        <v>1</v>
      </c>
      <c r="B260" s="234"/>
      <c r="C260" s="2464" t="s">
        <v>9430</v>
      </c>
      <c r="D260" s="2018" t="s">
        <v>7707</v>
      </c>
      <c r="E260" s="2463" t="s">
        <v>7708</v>
      </c>
      <c r="F260" s="175" t="s">
        <v>7709</v>
      </c>
      <c r="G260" s="168" t="s">
        <v>7710</v>
      </c>
      <c r="H260" s="246"/>
      <c r="I260" s="246"/>
      <c r="J260" s="247"/>
      <c r="K260" s="251"/>
      <c r="L260" s="2462">
        <v>48</v>
      </c>
      <c r="M260" s="2009">
        <f>X260*[3]коеф!$P$74+10</f>
        <v>1185.8679999999999</v>
      </c>
      <c r="N260" s="2479"/>
      <c r="O260" s="2009"/>
      <c r="P260" s="156">
        <f>X260</f>
        <v>1068</v>
      </c>
      <c r="Q260" s="157">
        <v>2897</v>
      </c>
      <c r="R260" s="157">
        <v>3215</v>
      </c>
      <c r="U260" s="157">
        <v>1017</v>
      </c>
      <c r="V260" s="2005">
        <v>1069</v>
      </c>
      <c r="X260" s="157">
        <v>1068</v>
      </c>
    </row>
    <row r="261" spans="1:26" s="157" customFormat="1" ht="12.75" hidden="1" customHeight="1">
      <c r="A261" s="238">
        <v>0</v>
      </c>
      <c r="B261" s="242"/>
      <c r="C261" s="171" t="s">
        <v>9434</v>
      </c>
      <c r="D261" s="241" t="s">
        <v>7711</v>
      </c>
      <c r="E261" s="172" t="s">
        <v>7712</v>
      </c>
      <c r="F261" s="172" t="s">
        <v>8524</v>
      </c>
      <c r="G261" s="165" t="s">
        <v>7713</v>
      </c>
      <c r="H261" s="238"/>
      <c r="I261" s="238"/>
      <c r="J261" s="240"/>
      <c r="K261" s="240"/>
      <c r="L261" s="243">
        <v>96</v>
      </c>
      <c r="M261" s="173" t="e">
        <f>#REF!*[3]коеф!$P$83*[3]коеф!$O$7+10</f>
        <v>#REF!</v>
      </c>
      <c r="N261" s="156"/>
      <c r="O261" s="156"/>
      <c r="P261" s="156">
        <v>560</v>
      </c>
      <c r="S261" s="244">
        <v>530</v>
      </c>
      <c r="U261" s="157" t="e">
        <f>#REF!*0.28</f>
        <v>#REF!</v>
      </c>
      <c r="V261" s="157">
        <v>1010</v>
      </c>
    </row>
    <row r="262" spans="1:26" s="157" customFormat="1" ht="12.75" customHeight="1">
      <c r="A262" s="2333">
        <v>1</v>
      </c>
      <c r="B262" s="2333"/>
      <c r="C262" s="2464" t="s">
        <v>285</v>
      </c>
      <c r="D262" s="2018" t="s">
        <v>255</v>
      </c>
      <c r="E262" s="2463" t="s">
        <v>292</v>
      </c>
      <c r="F262" s="175"/>
      <c r="G262" s="172"/>
      <c r="H262" s="242"/>
      <c r="I262" s="242"/>
      <c r="J262" s="243"/>
      <c r="K262" s="250"/>
      <c r="L262" s="2462">
        <v>96</v>
      </c>
      <c r="M262" s="2009">
        <f>W262*[3]коеф!$P$76+10</f>
        <v>817.73200000000008</v>
      </c>
      <c r="N262" s="2479"/>
      <c r="O262" s="2009"/>
      <c r="P262" s="156">
        <f>W262</f>
        <v>729</v>
      </c>
      <c r="S262" s="244"/>
      <c r="V262" s="157">
        <v>729</v>
      </c>
      <c r="W262" s="157">
        <v>729</v>
      </c>
    </row>
    <row r="263" spans="1:26" s="157" customFormat="1">
      <c r="A263" s="2330">
        <v>1</v>
      </c>
      <c r="B263" s="2330"/>
      <c r="C263" s="2464" t="s">
        <v>9430</v>
      </c>
      <c r="D263" s="2018" t="s">
        <v>7714</v>
      </c>
      <c r="E263" s="2463" t="s">
        <v>7715</v>
      </c>
      <c r="F263" s="175" t="s">
        <v>8524</v>
      </c>
      <c r="G263" s="168" t="s">
        <v>7716</v>
      </c>
      <c r="H263" s="246"/>
      <c r="I263" s="246"/>
      <c r="J263" s="247"/>
      <c r="K263" s="251"/>
      <c r="L263" s="2462">
        <v>96</v>
      </c>
      <c r="M263" s="2009">
        <f>X263*[3]коеф!$P$74+10</f>
        <v>1028.425</v>
      </c>
      <c r="N263" s="2479"/>
      <c r="O263" s="2009"/>
      <c r="P263" s="156">
        <f>X263</f>
        <v>925</v>
      </c>
      <c r="Q263" s="157">
        <v>2511</v>
      </c>
      <c r="R263" s="157">
        <v>2787</v>
      </c>
      <c r="U263" s="157">
        <v>881</v>
      </c>
      <c r="V263" s="2005">
        <v>925</v>
      </c>
      <c r="X263" s="157">
        <v>925</v>
      </c>
    </row>
    <row r="264" spans="1:26" s="157" customFormat="1">
      <c r="A264" s="2333">
        <v>1</v>
      </c>
      <c r="B264" s="2332"/>
      <c r="C264" s="2230" t="s">
        <v>285</v>
      </c>
      <c r="D264" s="2030" t="s">
        <v>256</v>
      </c>
      <c r="E264" s="2472" t="s">
        <v>293</v>
      </c>
      <c r="F264" s="175"/>
      <c r="G264" s="168"/>
      <c r="H264" s="246"/>
      <c r="I264" s="246"/>
      <c r="J264" s="247"/>
      <c r="K264" s="251"/>
      <c r="L264" s="2470">
        <v>96</v>
      </c>
      <c r="M264" s="2007">
        <f>W264*[3]коеф!$P$76+10</f>
        <v>817.73200000000008</v>
      </c>
      <c r="N264" s="156"/>
      <c r="O264" s="2007"/>
      <c r="P264" s="156">
        <f>W264</f>
        <v>729</v>
      </c>
      <c r="V264" s="157">
        <v>729</v>
      </c>
      <c r="W264" s="157">
        <v>729</v>
      </c>
    </row>
    <row r="265" spans="1:26" s="157" customFormat="1">
      <c r="A265" s="2330">
        <v>1</v>
      </c>
      <c r="B265" s="2332"/>
      <c r="C265" s="2230" t="s">
        <v>10477</v>
      </c>
      <c r="D265" s="2030" t="s">
        <v>10562</v>
      </c>
      <c r="E265" s="2472" t="s">
        <v>7718</v>
      </c>
      <c r="F265" s="2370" t="s">
        <v>8526</v>
      </c>
      <c r="G265" s="2054" t="s">
        <v>7719</v>
      </c>
      <c r="H265" s="2053"/>
      <c r="I265" s="2053"/>
      <c r="J265" s="2055"/>
      <c r="K265" s="2474"/>
      <c r="L265" s="2470">
        <v>96</v>
      </c>
      <c r="M265" s="2009">
        <f>P265</f>
        <v>744</v>
      </c>
      <c r="N265" s="156"/>
      <c r="O265" s="2007"/>
      <c r="P265" s="156">
        <v>744</v>
      </c>
    </row>
    <row r="266" spans="1:26" s="157" customFormat="1">
      <c r="A266" s="2330">
        <v>1</v>
      </c>
      <c r="B266" s="2330"/>
      <c r="C266" s="2231" t="s">
        <v>9430</v>
      </c>
      <c r="D266" s="2032" t="s">
        <v>7717</v>
      </c>
      <c r="E266" s="2467" t="s">
        <v>7718</v>
      </c>
      <c r="F266" s="175" t="s">
        <v>8526</v>
      </c>
      <c r="G266" s="184" t="s">
        <v>7719</v>
      </c>
      <c r="H266" s="206"/>
      <c r="I266" s="206"/>
      <c r="J266" s="252"/>
      <c r="K266" s="2019"/>
      <c r="L266" s="2466">
        <v>96</v>
      </c>
      <c r="M266" s="2006">
        <f>X266*[3]коеф!$P$74+10</f>
        <v>1226.605</v>
      </c>
      <c r="N266" s="2228"/>
      <c r="O266" s="2006"/>
      <c r="P266" s="156">
        <f>X266</f>
        <v>1105</v>
      </c>
      <c r="Q266" s="157">
        <v>3007</v>
      </c>
      <c r="R266" s="157">
        <v>3338</v>
      </c>
      <c r="U266" s="157">
        <v>1053</v>
      </c>
      <c r="V266" s="2005">
        <v>1105</v>
      </c>
      <c r="X266" s="157">
        <v>1105</v>
      </c>
    </row>
    <row r="267" spans="1:26" s="157" customFormat="1">
      <c r="A267" s="620">
        <v>1</v>
      </c>
      <c r="B267" s="234"/>
      <c r="C267" s="2229" t="s">
        <v>10477</v>
      </c>
      <c r="D267" s="2028" t="s">
        <v>10561</v>
      </c>
      <c r="E267" s="2469" t="s">
        <v>7721</v>
      </c>
      <c r="F267" s="2370" t="s">
        <v>7722</v>
      </c>
      <c r="G267" s="2054" t="s">
        <v>7723</v>
      </c>
      <c r="H267" s="2053"/>
      <c r="I267" s="2053"/>
      <c r="J267" s="2055"/>
      <c r="K267" s="2474"/>
      <c r="L267" s="2468">
        <v>96</v>
      </c>
      <c r="M267" s="2009">
        <f>P267</f>
        <v>744</v>
      </c>
      <c r="N267" s="2232"/>
      <c r="O267" s="2026"/>
      <c r="P267" s="156">
        <v>744</v>
      </c>
    </row>
    <row r="268" spans="1:26" s="157" customFormat="1">
      <c r="A268" s="620">
        <v>1</v>
      </c>
      <c r="B268" s="234"/>
      <c r="C268" s="2231" t="s">
        <v>9430</v>
      </c>
      <c r="D268" s="2032" t="s">
        <v>7720</v>
      </c>
      <c r="E268" s="2467" t="s">
        <v>7721</v>
      </c>
      <c r="F268" s="175" t="s">
        <v>7722</v>
      </c>
      <c r="G268" s="184" t="s">
        <v>7723</v>
      </c>
      <c r="H268" s="206"/>
      <c r="I268" s="206"/>
      <c r="J268" s="252"/>
      <c r="K268" s="2019"/>
      <c r="L268" s="2466">
        <v>48</v>
      </c>
      <c r="M268" s="2006">
        <f>X268*[3]коеф!$P$74+10</f>
        <v>1455.6130000000001</v>
      </c>
      <c r="N268" s="2228"/>
      <c r="O268" s="2006"/>
      <c r="P268" s="156">
        <f>X268</f>
        <v>1313</v>
      </c>
      <c r="Q268" s="157">
        <v>3573</v>
      </c>
      <c r="R268" s="157">
        <v>3966</v>
      </c>
      <c r="U268" s="157">
        <v>1251</v>
      </c>
      <c r="V268" s="2005">
        <v>1313</v>
      </c>
      <c r="X268" s="157">
        <v>1313</v>
      </c>
    </row>
    <row r="269" spans="1:26" s="157" customFormat="1">
      <c r="A269" s="248">
        <v>1</v>
      </c>
      <c r="B269" s="234"/>
      <c r="C269" s="2464" t="s">
        <v>9430</v>
      </c>
      <c r="D269" s="2018" t="s">
        <v>7724</v>
      </c>
      <c r="E269" s="2463" t="s">
        <v>7725</v>
      </c>
      <c r="F269" s="175" t="s">
        <v>7726</v>
      </c>
      <c r="G269" s="184" t="s">
        <v>7727</v>
      </c>
      <c r="H269" s="206"/>
      <c r="I269" s="206"/>
      <c r="J269" s="252"/>
      <c r="K269" s="2019"/>
      <c r="L269" s="2462">
        <v>96</v>
      </c>
      <c r="M269" s="2009">
        <f>X269*[3]коеф!$P$74+10</f>
        <v>1386.25</v>
      </c>
      <c r="N269" s="2479"/>
      <c r="O269" s="2009"/>
      <c r="P269" s="156">
        <f>X269</f>
        <v>1250</v>
      </c>
      <c r="Q269" s="157">
        <v>3255</v>
      </c>
      <c r="R269" s="157">
        <v>3613</v>
      </c>
      <c r="U269" s="157">
        <v>1134</v>
      </c>
      <c r="V269" s="2005">
        <v>1191</v>
      </c>
      <c r="X269" s="157">
        <v>1250</v>
      </c>
    </row>
    <row r="270" spans="1:26" s="157" customFormat="1">
      <c r="A270" s="248">
        <v>1</v>
      </c>
      <c r="B270" s="234"/>
      <c r="C270" s="2464" t="s">
        <v>9430</v>
      </c>
      <c r="D270" s="2018" t="s">
        <v>7728</v>
      </c>
      <c r="E270" s="2463" t="s">
        <v>7729</v>
      </c>
      <c r="F270" s="175" t="s">
        <v>7730</v>
      </c>
      <c r="G270" s="184" t="s">
        <v>7731</v>
      </c>
      <c r="H270" s="206"/>
      <c r="I270" s="206"/>
      <c r="J270" s="252"/>
      <c r="K270" s="2019"/>
      <c r="L270" s="2462">
        <v>96</v>
      </c>
      <c r="M270" s="2009">
        <f>X270*[3]коеф!$P$74+10</f>
        <v>1386.25</v>
      </c>
      <c r="N270" s="2479"/>
      <c r="O270" s="2009"/>
      <c r="P270" s="156">
        <f>X270</f>
        <v>1250</v>
      </c>
      <c r="Q270" s="157">
        <v>3255</v>
      </c>
      <c r="R270" s="157">
        <v>3613</v>
      </c>
      <c r="U270" s="157">
        <v>1134</v>
      </c>
      <c r="V270" s="2005">
        <v>1191</v>
      </c>
      <c r="X270" s="157">
        <v>1250</v>
      </c>
    </row>
    <row r="271" spans="1:26" s="157" customFormat="1">
      <c r="A271" s="2333">
        <v>1</v>
      </c>
      <c r="B271" s="2333"/>
      <c r="C271" s="2229" t="s">
        <v>9434</v>
      </c>
      <c r="D271" s="2028" t="s">
        <v>7732</v>
      </c>
      <c r="E271" s="2469" t="s">
        <v>7733</v>
      </c>
      <c r="F271" s="175" t="s">
        <v>8529</v>
      </c>
      <c r="G271" s="165" t="s">
        <v>7733</v>
      </c>
      <c r="H271" s="238"/>
      <c r="I271" s="238"/>
      <c r="J271" s="240"/>
      <c r="K271" s="249"/>
      <c r="L271" s="2468">
        <v>96</v>
      </c>
      <c r="M271" s="2026">
        <f>V271*[3]коеф!$O$7*[3]коеф!$P$83+10</f>
        <v>714.79413999999997</v>
      </c>
      <c r="N271" s="2232"/>
      <c r="O271" s="2026"/>
      <c r="P271" s="156">
        <v>460</v>
      </c>
      <c r="S271" s="244">
        <v>435</v>
      </c>
      <c r="V271" s="157">
        <v>2270</v>
      </c>
    </row>
    <row r="272" spans="1:26" s="157" customFormat="1">
      <c r="A272" s="2332">
        <v>1</v>
      </c>
      <c r="B272" s="2332"/>
      <c r="C272" s="2230" t="s">
        <v>285</v>
      </c>
      <c r="D272" s="2030" t="s">
        <v>250</v>
      </c>
      <c r="E272" s="2472" t="s">
        <v>7733</v>
      </c>
      <c r="F272" s="175"/>
      <c r="G272" s="165"/>
      <c r="H272" s="238"/>
      <c r="I272" s="238"/>
      <c r="J272" s="240"/>
      <c r="K272" s="249"/>
      <c r="L272" s="2470">
        <v>96</v>
      </c>
      <c r="M272" s="2007">
        <f>W272*[3]коеф!$P$76+10</f>
        <v>775.62800000000004</v>
      </c>
      <c r="N272" s="156"/>
      <c r="O272" s="2007"/>
      <c r="P272" s="156">
        <f>W272</f>
        <v>691</v>
      </c>
      <c r="V272" s="157">
        <v>691</v>
      </c>
      <c r="W272" s="157">
        <v>691</v>
      </c>
    </row>
    <row r="273" spans="1:24" s="157" customFormat="1">
      <c r="A273" s="2333">
        <v>1</v>
      </c>
      <c r="B273" s="2332"/>
      <c r="C273" s="2230" t="s">
        <v>10477</v>
      </c>
      <c r="D273" s="2030" t="s">
        <v>10560</v>
      </c>
      <c r="E273" s="2472" t="s">
        <v>10559</v>
      </c>
      <c r="F273" s="2370" t="s">
        <v>8529</v>
      </c>
      <c r="G273" s="2054" t="s">
        <v>7733</v>
      </c>
      <c r="H273" s="2053"/>
      <c r="I273" s="2053"/>
      <c r="J273" s="2055"/>
      <c r="K273" s="2474"/>
      <c r="L273" s="2470">
        <v>96</v>
      </c>
      <c r="M273" s="2009">
        <f>P273</f>
        <v>744</v>
      </c>
      <c r="N273" s="156"/>
      <c r="O273" s="2007"/>
      <c r="P273" s="156">
        <v>744</v>
      </c>
    </row>
    <row r="274" spans="1:24" s="157" customFormat="1">
      <c r="A274" s="2330">
        <v>1</v>
      </c>
      <c r="B274" s="2330"/>
      <c r="C274" s="2231" t="s">
        <v>9430</v>
      </c>
      <c r="D274" s="2032" t="s">
        <v>7734</v>
      </c>
      <c r="E274" s="2467" t="s">
        <v>7733</v>
      </c>
      <c r="F274" s="175" t="s">
        <v>8529</v>
      </c>
      <c r="G274" s="168" t="s">
        <v>7733</v>
      </c>
      <c r="H274" s="246"/>
      <c r="I274" s="246"/>
      <c r="J274" s="247"/>
      <c r="K274" s="251"/>
      <c r="L274" s="2466">
        <v>96</v>
      </c>
      <c r="M274" s="2006">
        <f>X274*[3]коеф!$P$74+10</f>
        <v>1054.8489999999999</v>
      </c>
      <c r="N274" s="2228"/>
      <c r="O274" s="2006"/>
      <c r="P274" s="156">
        <f>X274</f>
        <v>949</v>
      </c>
      <c r="Q274" s="157">
        <v>2579</v>
      </c>
      <c r="R274" s="157">
        <v>2863</v>
      </c>
      <c r="U274" s="157">
        <v>903</v>
      </c>
      <c r="V274" s="2005">
        <v>949</v>
      </c>
      <c r="X274" s="157">
        <v>949</v>
      </c>
    </row>
    <row r="275" spans="1:24" s="157" customFormat="1">
      <c r="A275" s="620">
        <v>1</v>
      </c>
      <c r="B275" s="234"/>
      <c r="C275" s="2229" t="s">
        <v>10477</v>
      </c>
      <c r="D275" s="2028" t="s">
        <v>10558</v>
      </c>
      <c r="E275" s="2469" t="s">
        <v>7736</v>
      </c>
      <c r="F275" s="2370" t="s">
        <v>7737</v>
      </c>
      <c r="G275" s="2054" t="s">
        <v>7738</v>
      </c>
      <c r="H275" s="2053"/>
      <c r="I275" s="2053"/>
      <c r="J275" s="2055"/>
      <c r="K275" s="2474"/>
      <c r="L275" s="2468">
        <v>48</v>
      </c>
      <c r="M275" s="2009">
        <f>P275</f>
        <v>744</v>
      </c>
      <c r="N275" s="2232"/>
      <c r="O275" s="2026"/>
      <c r="P275" s="156">
        <v>744</v>
      </c>
    </row>
    <row r="276" spans="1:24" s="157" customFormat="1">
      <c r="A276" s="620">
        <v>1</v>
      </c>
      <c r="B276" s="234"/>
      <c r="C276" s="2231" t="s">
        <v>9430</v>
      </c>
      <c r="D276" s="2032" t="s">
        <v>7735</v>
      </c>
      <c r="E276" s="2467" t="s">
        <v>7736</v>
      </c>
      <c r="F276" s="175" t="s">
        <v>7737</v>
      </c>
      <c r="G276" s="184" t="s">
        <v>7738</v>
      </c>
      <c r="H276" s="206"/>
      <c r="I276" s="206"/>
      <c r="J276" s="252"/>
      <c r="K276" s="2019"/>
      <c r="L276" s="2466">
        <v>48</v>
      </c>
      <c r="M276" s="2006">
        <f>X276*[3]коеф!$P$74+10</f>
        <v>1166.05</v>
      </c>
      <c r="N276" s="2228"/>
      <c r="O276" s="2006"/>
      <c r="P276" s="156">
        <f>X276</f>
        <v>1050</v>
      </c>
      <c r="Q276" s="157">
        <v>2855</v>
      </c>
      <c r="R276" s="157">
        <v>3169</v>
      </c>
      <c r="U276" s="157">
        <v>1000</v>
      </c>
      <c r="V276" s="2005">
        <v>1050</v>
      </c>
      <c r="X276" s="157">
        <v>1050</v>
      </c>
    </row>
    <row r="277" spans="1:24" s="157" customFormat="1" ht="12.75" hidden="1" customHeight="1">
      <c r="A277" s="238">
        <v>0</v>
      </c>
      <c r="B277" s="242"/>
      <c r="C277" s="171" t="s">
        <v>9434</v>
      </c>
      <c r="D277" s="241" t="s">
        <v>7739</v>
      </c>
      <c r="E277" s="172" t="s">
        <v>7740</v>
      </c>
      <c r="F277" s="172" t="s">
        <v>8533</v>
      </c>
      <c r="G277" s="165" t="s">
        <v>7740</v>
      </c>
      <c r="H277" s="238"/>
      <c r="I277" s="238"/>
      <c r="J277" s="240"/>
      <c r="K277" s="240"/>
      <c r="L277" s="243">
        <v>96</v>
      </c>
      <c r="M277" s="173" t="e">
        <f>#REF!*[3]коеф!$P$83*[3]коеф!$O$7+10</f>
        <v>#REF!</v>
      </c>
      <c r="N277" s="156"/>
      <c r="O277" s="156"/>
      <c r="P277" s="156">
        <v>640</v>
      </c>
      <c r="S277" s="244">
        <v>605</v>
      </c>
      <c r="U277" s="157" t="e">
        <f>#REF!*0.28</f>
        <v>#REF!</v>
      </c>
    </row>
    <row r="278" spans="1:24" s="157" customFormat="1" ht="12.75" customHeight="1">
      <c r="A278" s="2333">
        <v>1</v>
      </c>
      <c r="B278" s="2333"/>
      <c r="C278" s="2229" t="s">
        <v>285</v>
      </c>
      <c r="D278" s="2028" t="s">
        <v>251</v>
      </c>
      <c r="E278" s="2469" t="s">
        <v>294</v>
      </c>
      <c r="F278" s="175"/>
      <c r="G278" s="172"/>
      <c r="H278" s="242"/>
      <c r="I278" s="242"/>
      <c r="J278" s="243"/>
      <c r="K278" s="250"/>
      <c r="L278" s="2468">
        <v>96</v>
      </c>
      <c r="M278" s="2026">
        <f>W278*[3]коеф!$P$76+10</f>
        <v>817.73200000000008</v>
      </c>
      <c r="N278" s="2232"/>
      <c r="O278" s="2026"/>
      <c r="P278" s="156">
        <f>W278</f>
        <v>729</v>
      </c>
      <c r="S278" s="244"/>
      <c r="V278" s="157">
        <v>729</v>
      </c>
      <c r="W278" s="157">
        <v>729</v>
      </c>
    </row>
    <row r="279" spans="1:24" s="157" customFormat="1">
      <c r="A279" s="2330">
        <v>1</v>
      </c>
      <c r="B279" s="2330"/>
      <c r="C279" s="2231" t="s">
        <v>9430</v>
      </c>
      <c r="D279" s="2032" t="s">
        <v>7741</v>
      </c>
      <c r="E279" s="2467" t="s">
        <v>7740</v>
      </c>
      <c r="F279" s="175" t="s">
        <v>8533</v>
      </c>
      <c r="G279" s="168" t="s">
        <v>7740</v>
      </c>
      <c r="H279" s="246"/>
      <c r="I279" s="246"/>
      <c r="J279" s="247"/>
      <c r="K279" s="251"/>
      <c r="L279" s="2466">
        <v>96</v>
      </c>
      <c r="M279" s="2006">
        <f>X279*[3]коеф!$P$74+10</f>
        <v>1134.1209999999999</v>
      </c>
      <c r="N279" s="2228"/>
      <c r="O279" s="2006"/>
      <c r="P279" s="156">
        <f>X279</f>
        <v>1021</v>
      </c>
      <c r="Q279" s="157">
        <v>2773</v>
      </c>
      <c r="R279" s="157">
        <v>3078</v>
      </c>
      <c r="U279" s="157">
        <v>973</v>
      </c>
      <c r="V279" s="2005">
        <v>1021</v>
      </c>
      <c r="X279" s="157">
        <v>1021</v>
      </c>
    </row>
    <row r="280" spans="1:24" s="157" customFormat="1">
      <c r="A280" s="2333">
        <v>1</v>
      </c>
      <c r="B280" s="2333"/>
      <c r="C280" s="2229" t="s">
        <v>285</v>
      </c>
      <c r="D280" s="2028" t="s">
        <v>247</v>
      </c>
      <c r="E280" s="2469" t="s">
        <v>7743</v>
      </c>
      <c r="F280" s="175"/>
      <c r="G280" s="172"/>
      <c r="H280" s="242"/>
      <c r="I280" s="242"/>
      <c r="J280" s="243"/>
      <c r="K280" s="250"/>
      <c r="L280" s="2468">
        <v>96</v>
      </c>
      <c r="M280" s="2026">
        <f>W280*[3]коеф!$P$76</f>
        <v>765.62800000000004</v>
      </c>
      <c r="N280" s="2232"/>
      <c r="O280" s="2026"/>
      <c r="P280" s="156">
        <f>W280</f>
        <v>691</v>
      </c>
      <c r="V280" s="157">
        <v>419</v>
      </c>
      <c r="W280" s="2010">
        <v>691</v>
      </c>
    </row>
    <row r="281" spans="1:24" s="157" customFormat="1">
      <c r="A281" s="2332">
        <v>1</v>
      </c>
      <c r="B281" s="2332"/>
      <c r="C281" s="2230" t="s">
        <v>9434</v>
      </c>
      <c r="D281" s="2030" t="s">
        <v>7742</v>
      </c>
      <c r="E281" s="2472" t="s">
        <v>7743</v>
      </c>
      <c r="F281" s="170" t="s">
        <v>8535</v>
      </c>
      <c r="G281" s="165" t="s">
        <v>7744</v>
      </c>
      <c r="H281" s="238"/>
      <c r="I281" s="238"/>
      <c r="J281" s="240"/>
      <c r="K281" s="249"/>
      <c r="L281" s="2470">
        <v>96</v>
      </c>
      <c r="M281" s="2007">
        <f>V281*[3]коеф!$O$7*[3]коеф!$P$83+10</f>
        <v>714.79413999999997</v>
      </c>
      <c r="N281" s="156"/>
      <c r="O281" s="2007"/>
      <c r="P281" s="156">
        <v>460</v>
      </c>
      <c r="S281" s="244">
        <v>435</v>
      </c>
      <c r="V281" s="157">
        <v>2270</v>
      </c>
    </row>
    <row r="282" spans="1:24" s="157" customFormat="1">
      <c r="A282" s="2332">
        <v>1</v>
      </c>
      <c r="B282" s="2332"/>
      <c r="C282" s="2230" t="s">
        <v>10477</v>
      </c>
      <c r="D282" s="2030" t="s">
        <v>10557</v>
      </c>
      <c r="E282" s="2472" t="s">
        <v>10556</v>
      </c>
      <c r="F282" s="2370" t="s">
        <v>8535</v>
      </c>
      <c r="G282" s="2054" t="s">
        <v>7744</v>
      </c>
      <c r="H282" s="2053"/>
      <c r="I282" s="2053"/>
      <c r="J282" s="2055"/>
      <c r="K282" s="2474"/>
      <c r="L282" s="2470">
        <v>96</v>
      </c>
      <c r="M282" s="2009">
        <f>P282</f>
        <v>744</v>
      </c>
      <c r="N282" s="156"/>
      <c r="O282" s="2007"/>
      <c r="P282" s="156">
        <v>744</v>
      </c>
    </row>
    <row r="283" spans="1:24" s="157" customFormat="1">
      <c r="A283" s="2330">
        <v>1</v>
      </c>
      <c r="B283" s="2330"/>
      <c r="C283" s="2231" t="s">
        <v>9430</v>
      </c>
      <c r="D283" s="2032" t="s">
        <v>7745</v>
      </c>
      <c r="E283" s="2467" t="s">
        <v>7743</v>
      </c>
      <c r="F283" s="170" t="s">
        <v>8535</v>
      </c>
      <c r="G283" s="168" t="s">
        <v>7744</v>
      </c>
      <c r="H283" s="246"/>
      <c r="I283" s="246"/>
      <c r="J283" s="247"/>
      <c r="K283" s="251"/>
      <c r="L283" s="2466">
        <v>96</v>
      </c>
      <c r="M283" s="2006">
        <f>X283*[3]коеф!$P$74+10</f>
        <v>941.44600000000003</v>
      </c>
      <c r="N283" s="2228"/>
      <c r="O283" s="2006"/>
      <c r="P283" s="156">
        <f>X283</f>
        <v>846</v>
      </c>
      <c r="Q283" s="157">
        <v>2304</v>
      </c>
      <c r="R283" s="157">
        <v>2557</v>
      </c>
      <c r="U283" s="157">
        <v>806</v>
      </c>
      <c r="V283" s="2005">
        <v>846</v>
      </c>
      <c r="X283" s="157">
        <v>846</v>
      </c>
    </row>
    <row r="284" spans="1:24" s="157" customFormat="1">
      <c r="A284" s="2333">
        <v>1</v>
      </c>
      <c r="B284" s="2333"/>
      <c r="C284" s="2229" t="s">
        <v>9430</v>
      </c>
      <c r="D284" s="2028" t="s">
        <v>7746</v>
      </c>
      <c r="E284" s="2469" t="s">
        <v>7747</v>
      </c>
      <c r="F284" s="170" t="s">
        <v>8535</v>
      </c>
      <c r="G284" s="168" t="s">
        <v>7748</v>
      </c>
      <c r="H284" s="246"/>
      <c r="I284" s="246"/>
      <c r="J284" s="247"/>
      <c r="K284" s="251"/>
      <c r="L284" s="2468">
        <v>48</v>
      </c>
      <c r="M284" s="2026">
        <f>X284*[3]коеф!$P$74+10</f>
        <v>1178.1610000000001</v>
      </c>
      <c r="N284" s="2232"/>
      <c r="O284" s="2026"/>
      <c r="P284" s="156">
        <f>X284</f>
        <v>1061</v>
      </c>
      <c r="Q284" s="157">
        <v>2883</v>
      </c>
      <c r="R284" s="157">
        <v>3200</v>
      </c>
      <c r="U284" s="157">
        <v>1009</v>
      </c>
      <c r="V284" s="2005">
        <v>1061</v>
      </c>
      <c r="X284" s="157">
        <v>1061</v>
      </c>
    </row>
    <row r="285" spans="1:24" s="157" customFormat="1" ht="14.25" customHeight="1">
      <c r="A285" s="2330">
        <v>1</v>
      </c>
      <c r="B285" s="2330"/>
      <c r="C285" s="2231" t="s">
        <v>285</v>
      </c>
      <c r="D285" s="2032" t="s">
        <v>248</v>
      </c>
      <c r="E285" s="2467" t="s">
        <v>7747</v>
      </c>
      <c r="F285" s="170"/>
      <c r="G285" s="184"/>
      <c r="H285" s="206"/>
      <c r="I285" s="206"/>
      <c r="J285" s="252"/>
      <c r="K285" s="2019"/>
      <c r="L285" s="2466">
        <v>96</v>
      </c>
      <c r="M285" s="2006">
        <f>W285*[3]коеф!$P$76+10</f>
        <v>873.13200000000006</v>
      </c>
      <c r="N285" s="2228"/>
      <c r="O285" s="2006"/>
      <c r="P285" s="156">
        <f>W285</f>
        <v>779</v>
      </c>
      <c r="V285" s="157">
        <v>779</v>
      </c>
      <c r="W285" s="157">
        <v>779</v>
      </c>
    </row>
    <row r="286" spans="1:24" s="157" customFormat="1" ht="12.75" hidden="1" customHeight="1">
      <c r="A286" s="242">
        <v>0</v>
      </c>
      <c r="B286" s="242"/>
      <c r="C286" s="171" t="s">
        <v>9434</v>
      </c>
      <c r="D286" s="241" t="s">
        <v>7749</v>
      </c>
      <c r="E286" s="172" t="s">
        <v>7750</v>
      </c>
      <c r="F286" s="165" t="s">
        <v>8538</v>
      </c>
      <c r="G286" s="165" t="s">
        <v>7751</v>
      </c>
      <c r="H286" s="238"/>
      <c r="I286" s="238"/>
      <c r="J286" s="240"/>
      <c r="K286" s="240"/>
      <c r="L286" s="243">
        <v>96</v>
      </c>
      <c r="M286" s="173" t="e">
        <f>#REF!*[3]коеф!$P$83*[3]коеф!$O$7+10</f>
        <v>#REF!</v>
      </c>
      <c r="N286" s="156"/>
      <c r="O286" s="156"/>
      <c r="P286" s="156">
        <v>560</v>
      </c>
      <c r="S286" s="244">
        <v>530</v>
      </c>
      <c r="U286" s="157" t="e">
        <f>#REF!*0.28</f>
        <v>#REF!</v>
      </c>
      <c r="V286" s="157">
        <v>2832</v>
      </c>
    </row>
    <row r="287" spans="1:24" s="157" customFormat="1" ht="12.75" customHeight="1">
      <c r="A287" s="2333">
        <v>1</v>
      </c>
      <c r="B287" s="2333"/>
      <c r="C287" s="2229" t="s">
        <v>285</v>
      </c>
      <c r="D287" s="2028" t="s">
        <v>249</v>
      </c>
      <c r="E287" s="2469" t="s">
        <v>295</v>
      </c>
      <c r="F287" s="170"/>
      <c r="G287" s="172"/>
      <c r="H287" s="242"/>
      <c r="I287" s="242"/>
      <c r="J287" s="243"/>
      <c r="K287" s="250"/>
      <c r="L287" s="2468">
        <v>96</v>
      </c>
      <c r="M287" s="2026">
        <f>W287*[3]коеф!$P$76+10</f>
        <v>817.73200000000008</v>
      </c>
      <c r="N287" s="2232"/>
      <c r="O287" s="2026"/>
      <c r="P287" s="156">
        <f>W287</f>
        <v>729</v>
      </c>
      <c r="S287" s="244"/>
      <c r="V287" s="157">
        <v>729</v>
      </c>
      <c r="W287" s="157">
        <v>729</v>
      </c>
    </row>
    <row r="288" spans="1:24" s="157" customFormat="1">
      <c r="A288" s="2332">
        <v>1</v>
      </c>
      <c r="B288" s="2332"/>
      <c r="C288" s="2231" t="s">
        <v>9430</v>
      </c>
      <c r="D288" s="2032" t="s">
        <v>7752</v>
      </c>
      <c r="E288" s="2467" t="s">
        <v>7750</v>
      </c>
      <c r="F288" s="170" t="s">
        <v>8538</v>
      </c>
      <c r="G288" s="172" t="s">
        <v>7750</v>
      </c>
      <c r="H288" s="242"/>
      <c r="I288" s="242"/>
      <c r="J288" s="243"/>
      <c r="K288" s="250"/>
      <c r="L288" s="2466">
        <v>96</v>
      </c>
      <c r="M288" s="2006">
        <f>X288*[3]коеф!$P$74+10</f>
        <v>1028.425</v>
      </c>
      <c r="N288" s="2228"/>
      <c r="O288" s="2006"/>
      <c r="P288" s="156">
        <f>X288</f>
        <v>925</v>
      </c>
      <c r="Q288" s="157">
        <v>2511</v>
      </c>
      <c r="R288" s="157">
        <v>2787</v>
      </c>
      <c r="U288" s="157">
        <v>881</v>
      </c>
      <c r="V288" s="2005">
        <v>925</v>
      </c>
      <c r="X288" s="157">
        <v>925</v>
      </c>
    </row>
    <row r="289" spans="1:26" s="157" customFormat="1">
      <c r="A289" s="2330">
        <v>1</v>
      </c>
      <c r="B289" s="2332"/>
      <c r="C289" s="2229" t="s">
        <v>10477</v>
      </c>
      <c r="D289" s="2028" t="s">
        <v>10555</v>
      </c>
      <c r="E289" s="2469" t="s">
        <v>7754</v>
      </c>
      <c r="F289" s="2370" t="s">
        <v>8535</v>
      </c>
      <c r="G289" s="2054" t="s">
        <v>7744</v>
      </c>
      <c r="H289" s="2053"/>
      <c r="I289" s="2053"/>
      <c r="J289" s="2055"/>
      <c r="K289" s="2474"/>
      <c r="L289" s="2468">
        <v>96</v>
      </c>
      <c r="M289" s="2009">
        <f>P289</f>
        <v>1176</v>
      </c>
      <c r="N289" s="2232"/>
      <c r="O289" s="2026"/>
      <c r="P289" s="156">
        <v>1176</v>
      </c>
    </row>
    <row r="290" spans="1:26" s="157" customFormat="1">
      <c r="A290" s="2330">
        <v>1</v>
      </c>
      <c r="B290" s="2330"/>
      <c r="C290" s="2231" t="s">
        <v>9430</v>
      </c>
      <c r="D290" s="2032" t="s">
        <v>7753</v>
      </c>
      <c r="E290" s="2467" t="s">
        <v>7754</v>
      </c>
      <c r="F290" s="170" t="s">
        <v>7755</v>
      </c>
      <c r="G290" s="168" t="s">
        <v>7756</v>
      </c>
      <c r="H290" s="246"/>
      <c r="I290" s="246"/>
      <c r="J290" s="247"/>
      <c r="K290" s="251"/>
      <c r="L290" s="2466">
        <v>96</v>
      </c>
      <c r="M290" s="2006">
        <f>X290*[3]коеф!$P$74+10</f>
        <v>1435.7950000000001</v>
      </c>
      <c r="N290" s="2228"/>
      <c r="O290" s="2006"/>
      <c r="P290" s="156">
        <f>X290</f>
        <v>1295</v>
      </c>
      <c r="Q290" s="157">
        <v>2511</v>
      </c>
      <c r="R290" s="157">
        <v>2787</v>
      </c>
      <c r="U290" s="157">
        <v>1233</v>
      </c>
      <c r="V290" s="2005">
        <v>1295</v>
      </c>
      <c r="X290" s="157">
        <v>1295</v>
      </c>
    </row>
    <row r="291" spans="1:26" s="157" customFormat="1">
      <c r="A291" s="2333">
        <v>1</v>
      </c>
      <c r="B291" s="2333"/>
      <c r="C291" s="2229" t="s">
        <v>9434</v>
      </c>
      <c r="D291" s="2028" t="s">
        <v>7757</v>
      </c>
      <c r="E291" s="2469" t="s">
        <v>7758</v>
      </c>
      <c r="F291" s="170" t="s">
        <v>6881</v>
      </c>
      <c r="G291" s="172" t="s">
        <v>7759</v>
      </c>
      <c r="H291" s="242"/>
      <c r="I291" s="242"/>
      <c r="J291" s="243"/>
      <c r="K291" s="250"/>
      <c r="L291" s="2468">
        <v>96</v>
      </c>
      <c r="M291" s="2026">
        <f>V291*[3]коеф!$O$7*[3]коеф!$P$83+10</f>
        <v>714.79413999999997</v>
      </c>
      <c r="N291" s="2232"/>
      <c r="O291" s="2026"/>
      <c r="P291" s="156">
        <v>460</v>
      </c>
      <c r="S291" s="244">
        <v>435</v>
      </c>
      <c r="V291" s="157">
        <v>2270</v>
      </c>
    </row>
    <row r="292" spans="1:26" s="157" customFormat="1" ht="13.5" customHeight="1">
      <c r="A292" s="2332">
        <v>1</v>
      </c>
      <c r="B292" s="2332"/>
      <c r="C292" s="2230" t="s">
        <v>285</v>
      </c>
      <c r="D292" s="2030" t="s">
        <v>252</v>
      </c>
      <c r="E292" s="2472" t="s">
        <v>7758</v>
      </c>
      <c r="F292" s="170"/>
      <c r="G292" s="165"/>
      <c r="H292" s="238"/>
      <c r="I292" s="238"/>
      <c r="J292" s="240"/>
      <c r="K292" s="249"/>
      <c r="L292" s="2470">
        <v>96</v>
      </c>
      <c r="M292" s="2007">
        <f>W292*[3]коеф!$P$76+10</f>
        <v>730.2</v>
      </c>
      <c r="N292" s="156"/>
      <c r="O292" s="2007"/>
      <c r="P292" s="156">
        <f>W292</f>
        <v>650</v>
      </c>
      <c r="V292" s="157">
        <v>650</v>
      </c>
      <c r="W292" s="157">
        <v>650</v>
      </c>
    </row>
    <row r="293" spans="1:26" s="157" customFormat="1">
      <c r="A293" s="2332">
        <v>1</v>
      </c>
      <c r="B293" s="2332"/>
      <c r="C293" s="2231" t="s">
        <v>9430</v>
      </c>
      <c r="D293" s="2032" t="s">
        <v>7760</v>
      </c>
      <c r="E293" s="2467" t="s">
        <v>7758</v>
      </c>
      <c r="F293" s="170" t="s">
        <v>6881</v>
      </c>
      <c r="G293" s="172" t="s">
        <v>7759</v>
      </c>
      <c r="H293" s="242"/>
      <c r="I293" s="242"/>
      <c r="J293" s="243"/>
      <c r="K293" s="250"/>
      <c r="L293" s="2466">
        <v>96</v>
      </c>
      <c r="M293" s="2006">
        <f>X293*[3]коеф!$P$74+10</f>
        <v>941.44600000000003</v>
      </c>
      <c r="N293" s="2228"/>
      <c r="O293" s="2006"/>
      <c r="P293" s="156">
        <f>X293</f>
        <v>846</v>
      </c>
      <c r="Q293" s="157">
        <v>2304</v>
      </c>
      <c r="R293" s="157">
        <v>2557</v>
      </c>
      <c r="U293" s="157">
        <v>806</v>
      </c>
      <c r="V293" s="2005">
        <v>846</v>
      </c>
      <c r="X293" s="157">
        <v>846</v>
      </c>
    </row>
    <row r="294" spans="1:26" s="157" customFormat="1">
      <c r="A294" s="2330">
        <v>1</v>
      </c>
      <c r="B294" s="2332"/>
      <c r="C294" s="2229" t="s">
        <v>10477</v>
      </c>
      <c r="D294" s="2028" t="s">
        <v>10554</v>
      </c>
      <c r="E294" s="2469" t="s">
        <v>7762</v>
      </c>
      <c r="F294" s="2370" t="s">
        <v>7763</v>
      </c>
      <c r="G294" s="2054" t="s">
        <v>7764</v>
      </c>
      <c r="H294" s="2053"/>
      <c r="I294" s="2053"/>
      <c r="J294" s="2055"/>
      <c r="K294" s="2474"/>
      <c r="L294" s="2468">
        <v>96</v>
      </c>
      <c r="M294" s="2009">
        <f>P294</f>
        <v>864</v>
      </c>
      <c r="N294" s="2232"/>
      <c r="O294" s="2026"/>
      <c r="P294" s="156">
        <v>864</v>
      </c>
    </row>
    <row r="295" spans="1:26" s="157" customFormat="1">
      <c r="A295" s="2330">
        <v>1</v>
      </c>
      <c r="B295" s="2330"/>
      <c r="C295" s="2231" t="s">
        <v>9430</v>
      </c>
      <c r="D295" s="2032" t="s">
        <v>7761</v>
      </c>
      <c r="E295" s="2467" t="s">
        <v>7762</v>
      </c>
      <c r="F295" s="175" t="s">
        <v>7763</v>
      </c>
      <c r="G295" s="168" t="s">
        <v>7764</v>
      </c>
      <c r="H295" s="246"/>
      <c r="I295" s="246"/>
      <c r="J295" s="247"/>
      <c r="K295" s="251"/>
      <c r="L295" s="2466">
        <v>96</v>
      </c>
      <c r="M295" s="2006">
        <f>X295*[3]коеф!$P$74+10</f>
        <v>1558.0059999999999</v>
      </c>
      <c r="N295" s="2228"/>
      <c r="O295" s="2006"/>
      <c r="P295" s="156">
        <f>X295</f>
        <v>1406</v>
      </c>
      <c r="Q295" s="157">
        <v>3821</v>
      </c>
      <c r="R295" s="157">
        <v>4241</v>
      </c>
      <c r="U295" s="157">
        <v>1339</v>
      </c>
      <c r="V295" s="2005">
        <v>1406</v>
      </c>
      <c r="X295" s="157">
        <v>1406</v>
      </c>
    </row>
    <row r="296" spans="1:26" s="157" customFormat="1">
      <c r="A296" s="620">
        <v>1</v>
      </c>
      <c r="B296" s="234"/>
      <c r="C296" s="2464" t="s">
        <v>10477</v>
      </c>
      <c r="D296" s="2018" t="s">
        <v>10553</v>
      </c>
      <c r="E296" s="2463" t="s">
        <v>7765</v>
      </c>
      <c r="F296" s="2370" t="s">
        <v>7766</v>
      </c>
      <c r="G296" s="2054" t="s">
        <v>7767</v>
      </c>
      <c r="H296" s="2053"/>
      <c r="I296" s="2053"/>
      <c r="J296" s="2055"/>
      <c r="K296" s="2474"/>
      <c r="L296" s="2462">
        <v>48</v>
      </c>
      <c r="M296" s="2009">
        <f>P296</f>
        <v>744</v>
      </c>
      <c r="N296" s="2479"/>
      <c r="O296" s="2009"/>
      <c r="P296" s="156">
        <v>744</v>
      </c>
    </row>
    <row r="297" spans="1:26" s="157" customFormat="1" hidden="1">
      <c r="A297" s="242">
        <v>0</v>
      </c>
      <c r="B297" s="242"/>
      <c r="C297" s="171" t="s">
        <v>9434</v>
      </c>
      <c r="D297" s="241" t="s">
        <v>6333</v>
      </c>
      <c r="E297" s="172" t="s">
        <v>6334</v>
      </c>
      <c r="F297" s="184" t="s">
        <v>6885</v>
      </c>
      <c r="G297" s="165" t="s">
        <v>6335</v>
      </c>
      <c r="H297" s="238"/>
      <c r="I297" s="238"/>
      <c r="J297" s="240"/>
      <c r="K297" s="240"/>
      <c r="L297" s="243">
        <v>96</v>
      </c>
      <c r="M297" s="173" t="e">
        <f>#REF!*[3]коеф!$P$83*[3]коеф!$O$7+10</f>
        <v>#REF!</v>
      </c>
      <c r="N297" s="156"/>
      <c r="O297" s="156"/>
      <c r="P297" s="156">
        <v>460</v>
      </c>
      <c r="S297" s="244">
        <v>530</v>
      </c>
      <c r="U297" s="157" t="e">
        <f>#REF!*0.28</f>
        <v>#REF!</v>
      </c>
      <c r="V297" s="157">
        <v>2519</v>
      </c>
    </row>
    <row r="298" spans="1:26" s="157" customFormat="1">
      <c r="A298" s="2333">
        <v>1</v>
      </c>
      <c r="B298" s="2333"/>
      <c r="C298" s="2229" t="s">
        <v>285</v>
      </c>
      <c r="D298" s="2028" t="s">
        <v>253</v>
      </c>
      <c r="E298" s="2469" t="s">
        <v>6334</v>
      </c>
      <c r="F298" s="203"/>
      <c r="G298" s="172"/>
      <c r="H298" s="242"/>
      <c r="I298" s="242"/>
      <c r="J298" s="243"/>
      <c r="K298" s="250"/>
      <c r="L298" s="2468">
        <v>96</v>
      </c>
      <c r="M298" s="2026">
        <f>W298*[3]коеф!$P$76+10</f>
        <v>785.6</v>
      </c>
      <c r="N298" s="2232"/>
      <c r="O298" s="2026"/>
      <c r="P298" s="156">
        <f>W298</f>
        <v>700</v>
      </c>
      <c r="S298" s="244"/>
      <c r="V298" s="157">
        <v>700</v>
      </c>
      <c r="W298" s="157">
        <v>700</v>
      </c>
    </row>
    <row r="299" spans="1:26" s="157" customFormat="1">
      <c r="A299" s="2330">
        <v>1</v>
      </c>
      <c r="B299" s="2332"/>
      <c r="C299" s="2230" t="s">
        <v>10477</v>
      </c>
      <c r="D299" s="2030" t="s">
        <v>10552</v>
      </c>
      <c r="E299" s="2472" t="s">
        <v>6334</v>
      </c>
      <c r="F299" s="2370" t="s">
        <v>6885</v>
      </c>
      <c r="G299" s="2054" t="s">
        <v>6335</v>
      </c>
      <c r="H299" s="2053"/>
      <c r="I299" s="2053"/>
      <c r="J299" s="2055"/>
      <c r="K299" s="2474"/>
      <c r="L299" s="2470">
        <v>96</v>
      </c>
      <c r="M299" s="2009">
        <f>P299</f>
        <v>744</v>
      </c>
      <c r="N299" s="156"/>
      <c r="O299" s="2007"/>
      <c r="P299" s="156">
        <v>744</v>
      </c>
    </row>
    <row r="300" spans="1:26" s="157" customFormat="1">
      <c r="A300" s="2330">
        <v>1</v>
      </c>
      <c r="B300" s="2330"/>
      <c r="C300" s="2231" t="s">
        <v>9430</v>
      </c>
      <c r="D300" s="2032" t="s">
        <v>6336</v>
      </c>
      <c r="E300" s="2467" t="s">
        <v>6334</v>
      </c>
      <c r="F300" s="203" t="s">
        <v>6885</v>
      </c>
      <c r="G300" s="168" t="s">
        <v>6335</v>
      </c>
      <c r="H300" s="246"/>
      <c r="I300" s="246"/>
      <c r="J300" s="247"/>
      <c r="K300" s="251"/>
      <c r="L300" s="2466">
        <v>96</v>
      </c>
      <c r="M300" s="2006">
        <f>X300*[3]коеф!$P$74+10</f>
        <v>1028.425</v>
      </c>
      <c r="N300" s="2228"/>
      <c r="O300" s="2006"/>
      <c r="P300" s="156">
        <f>X300</f>
        <v>925</v>
      </c>
      <c r="Q300" s="157">
        <v>2511</v>
      </c>
      <c r="R300" s="157">
        <v>2787</v>
      </c>
      <c r="U300" s="157">
        <v>881</v>
      </c>
      <c r="V300" s="2005">
        <v>925</v>
      </c>
      <c r="X300" s="157">
        <v>925</v>
      </c>
    </row>
    <row r="301" spans="1:26" s="157" customFormat="1">
      <c r="A301" s="234"/>
      <c r="B301" s="234"/>
      <c r="C301" s="154"/>
      <c r="D301" s="235"/>
      <c r="E301" s="687"/>
      <c r="F301" s="155"/>
      <c r="G301" s="155"/>
      <c r="H301" s="234"/>
      <c r="I301" s="234"/>
      <c r="J301" s="205"/>
      <c r="K301" s="205"/>
      <c r="L301" s="1573"/>
      <c r="M301" s="156"/>
      <c r="N301" s="156"/>
      <c r="O301" s="156"/>
      <c r="P301" s="156"/>
    </row>
    <row r="302" spans="1:26" s="157" customFormat="1">
      <c r="A302" s="234"/>
      <c r="B302" s="234"/>
      <c r="C302" s="154"/>
      <c r="D302" s="235"/>
      <c r="E302" s="687"/>
      <c r="F302" s="155"/>
      <c r="G302" s="155"/>
      <c r="H302" s="234"/>
      <c r="I302" s="234"/>
      <c r="J302" s="205"/>
      <c r="K302" s="205"/>
      <c r="L302" s="1573"/>
      <c r="M302" s="156"/>
      <c r="N302" s="156"/>
      <c r="O302" s="156"/>
      <c r="P302" s="156"/>
    </row>
    <row r="303" spans="1:26" ht="23.25" customHeight="1">
      <c r="A303" s="89" t="s">
        <v>8692</v>
      </c>
      <c r="B303" s="89"/>
      <c r="C303" s="2668" t="s">
        <v>5587</v>
      </c>
      <c r="D303" s="2669"/>
      <c r="E303" s="2669"/>
      <c r="F303" s="2669"/>
      <c r="G303" s="2669"/>
      <c r="H303" s="2669"/>
      <c r="I303" s="2669"/>
      <c r="J303" s="2669"/>
      <c r="K303" s="2669"/>
      <c r="L303" s="2669"/>
      <c r="M303" s="2669"/>
      <c r="N303" s="2669"/>
      <c r="O303" s="2669"/>
      <c r="P303" s="156"/>
      <c r="S303" s="219"/>
      <c r="T303" s="157"/>
      <c r="V303" s="157"/>
      <c r="Y303" s="69"/>
      <c r="Z303" s="69"/>
    </row>
    <row r="304" spans="1:26" ht="23.25" hidden="1">
      <c r="A304" s="89" t="s">
        <v>8690</v>
      </c>
      <c r="B304" s="89"/>
      <c r="C304" s="2" t="s">
        <v>5588</v>
      </c>
      <c r="D304" s="3"/>
      <c r="E304" s="3"/>
      <c r="F304" s="3"/>
      <c r="G304" s="3"/>
      <c r="H304" s="3"/>
      <c r="I304" s="3"/>
      <c r="J304" s="3"/>
      <c r="K304" s="3"/>
      <c r="L304" s="3"/>
      <c r="M304" s="3"/>
      <c r="N304" s="3"/>
      <c r="O304" s="3"/>
      <c r="P304" s="156"/>
      <c r="S304" s="219"/>
      <c r="T304" s="157"/>
      <c r="V304" s="157">
        <v>2464</v>
      </c>
      <c r="Y304" s="69"/>
      <c r="Z304" s="69"/>
    </row>
    <row r="305" spans="1:26" ht="23.25" hidden="1">
      <c r="A305" s="89" t="s">
        <v>8690</v>
      </c>
      <c r="B305" s="89"/>
      <c r="C305" s="2" t="s">
        <v>5589</v>
      </c>
      <c r="D305" s="3"/>
      <c r="E305" s="3"/>
      <c r="F305" s="3"/>
      <c r="G305" s="3"/>
      <c r="H305" s="3"/>
      <c r="I305" s="3"/>
      <c r="J305" s="3"/>
      <c r="K305" s="3"/>
      <c r="L305" s="3"/>
      <c r="M305" s="3"/>
      <c r="N305" s="3"/>
      <c r="O305" s="3"/>
      <c r="P305" s="156"/>
      <c r="S305" s="219"/>
      <c r="T305" s="157"/>
      <c r="V305" s="157">
        <v>2068</v>
      </c>
    </row>
    <row r="306" spans="1:26" s="157" customFormat="1">
      <c r="A306" s="248">
        <v>1</v>
      </c>
      <c r="B306" s="234"/>
      <c r="C306" s="2229" t="s">
        <v>9430</v>
      </c>
      <c r="D306" s="2028" t="s">
        <v>6337</v>
      </c>
      <c r="E306" s="2469" t="s">
        <v>6338</v>
      </c>
      <c r="F306" s="203" t="s">
        <v>6339</v>
      </c>
      <c r="G306" s="184" t="s">
        <v>6340</v>
      </c>
      <c r="H306" s="206"/>
      <c r="I306" s="206"/>
      <c r="J306" s="252"/>
      <c r="K306" s="2019"/>
      <c r="L306" s="2468">
        <v>96</v>
      </c>
      <c r="M306" s="2026">
        <f>X306*[3]коеф!$P$74+10</f>
        <v>1057.0509999999999</v>
      </c>
      <c r="N306" s="2232"/>
      <c r="O306" s="2026"/>
      <c r="P306" s="156">
        <f>X306</f>
        <v>951</v>
      </c>
      <c r="Q306" s="157">
        <v>2345</v>
      </c>
      <c r="R306" s="157">
        <v>2603</v>
      </c>
      <c r="U306" s="157">
        <v>824</v>
      </c>
      <c r="V306" s="2005">
        <v>865</v>
      </c>
      <c r="X306" s="157">
        <v>951</v>
      </c>
    </row>
    <row r="307" spans="1:26" s="157" customFormat="1">
      <c r="A307" s="2333">
        <v>1</v>
      </c>
      <c r="B307" s="2332"/>
      <c r="C307" s="2230" t="s">
        <v>285</v>
      </c>
      <c r="D307" s="2030" t="s">
        <v>278</v>
      </c>
      <c r="E307" s="2472" t="s">
        <v>311</v>
      </c>
      <c r="F307" s="203"/>
      <c r="G307" s="184"/>
      <c r="H307" s="206"/>
      <c r="I307" s="206"/>
      <c r="J307" s="252"/>
      <c r="K307" s="2019"/>
      <c r="L307" s="2470">
        <v>96</v>
      </c>
      <c r="M307" s="2007">
        <f>W307*[3]коеф!$P$76+10</f>
        <v>1173.4000000000001</v>
      </c>
      <c r="N307" s="156"/>
      <c r="O307" s="2007"/>
      <c r="P307" s="156">
        <f>W307</f>
        <v>1050</v>
      </c>
      <c r="V307" s="157">
        <v>1050</v>
      </c>
      <c r="W307" s="157">
        <v>1050</v>
      </c>
    </row>
    <row r="308" spans="1:26">
      <c r="A308" s="2330">
        <v>1</v>
      </c>
      <c r="B308" s="2332"/>
      <c r="C308" s="2492" t="s">
        <v>9430</v>
      </c>
      <c r="D308" s="2491" t="s">
        <v>6341</v>
      </c>
      <c r="E308" s="2472" t="s">
        <v>6342</v>
      </c>
      <c r="F308" s="2072" t="s">
        <v>6343</v>
      </c>
      <c r="G308" s="258" t="s">
        <v>6342</v>
      </c>
      <c r="H308" s="259"/>
      <c r="I308" s="259"/>
      <c r="J308" s="260"/>
      <c r="K308" s="2033"/>
      <c r="L308" s="2470">
        <v>96</v>
      </c>
      <c r="M308" s="2007">
        <f>X308*[3]коеф!$P$74+10</f>
        <v>1389.5529999999999</v>
      </c>
      <c r="N308" s="156"/>
      <c r="O308" s="2007"/>
      <c r="P308" s="156">
        <f>X308</f>
        <v>1253</v>
      </c>
      <c r="Q308" s="261">
        <v>3242</v>
      </c>
      <c r="R308" s="220">
        <v>3598</v>
      </c>
      <c r="S308" s="262"/>
      <c r="T308" s="157"/>
      <c r="U308" s="157">
        <v>1136</v>
      </c>
      <c r="V308" s="2005">
        <v>1193</v>
      </c>
      <c r="W308" s="262"/>
      <c r="X308" s="157">
        <v>1253</v>
      </c>
      <c r="Y308" s="262"/>
      <c r="Z308" s="262"/>
    </row>
    <row r="309" spans="1:26">
      <c r="A309" s="2465">
        <v>1</v>
      </c>
      <c r="B309" s="2330"/>
      <c r="C309" s="2231" t="s">
        <v>9430</v>
      </c>
      <c r="D309" s="2032" t="s">
        <v>6344</v>
      </c>
      <c r="E309" s="2467" t="s">
        <v>6345</v>
      </c>
      <c r="F309" s="203" t="s">
        <v>6346</v>
      </c>
      <c r="G309" s="184" t="s">
        <v>6347</v>
      </c>
      <c r="H309" s="206"/>
      <c r="I309" s="206"/>
      <c r="J309" s="252"/>
      <c r="K309" s="2019"/>
      <c r="L309" s="2466">
        <v>96</v>
      </c>
      <c r="M309" s="2006">
        <f>X309*[3]коеф!$P$74+10</f>
        <v>1173.7570000000001</v>
      </c>
      <c r="N309" s="2228"/>
      <c r="O309" s="2006"/>
      <c r="P309" s="156">
        <f>X309</f>
        <v>1057</v>
      </c>
      <c r="Q309" s="157">
        <v>2621</v>
      </c>
      <c r="R309" s="157">
        <v>2909</v>
      </c>
      <c r="S309" s="157"/>
      <c r="T309" s="157"/>
      <c r="U309" s="157">
        <v>921</v>
      </c>
      <c r="V309" s="2005">
        <v>961</v>
      </c>
      <c r="W309" s="157"/>
      <c r="X309" s="157">
        <v>1057</v>
      </c>
      <c r="Y309" s="157"/>
      <c r="Z309" s="157"/>
    </row>
    <row r="310" spans="1:26">
      <c r="A310" s="2052">
        <v>1</v>
      </c>
      <c r="B310" s="234"/>
      <c r="C310" s="2229" t="s">
        <v>9430</v>
      </c>
      <c r="D310" s="2028" t="s">
        <v>6348</v>
      </c>
      <c r="E310" s="2469" t="s">
        <v>6349</v>
      </c>
      <c r="F310" s="170" t="s">
        <v>6350</v>
      </c>
      <c r="G310" s="165" t="s">
        <v>6351</v>
      </c>
      <c r="H310" s="238"/>
      <c r="I310" s="238"/>
      <c r="J310" s="240"/>
      <c r="K310" s="249"/>
      <c r="L310" s="2468">
        <v>96</v>
      </c>
      <c r="M310" s="2026">
        <f>X310*[3]коеф!$P$74+10</f>
        <v>1388.452</v>
      </c>
      <c r="N310" s="2232"/>
      <c r="O310" s="2026"/>
      <c r="P310" s="156">
        <f>X310</f>
        <v>1252</v>
      </c>
      <c r="Q310" s="157">
        <v>3255</v>
      </c>
      <c r="R310" s="157">
        <v>3613</v>
      </c>
      <c r="S310" s="157"/>
      <c r="T310" s="157"/>
      <c r="U310" s="157">
        <v>1131</v>
      </c>
      <c r="V310" s="2005">
        <v>1192</v>
      </c>
      <c r="W310" s="157"/>
      <c r="X310" s="157">
        <v>1252</v>
      </c>
      <c r="Y310" s="157"/>
      <c r="Z310" s="157"/>
    </row>
    <row r="311" spans="1:26">
      <c r="A311" s="2017">
        <v>1</v>
      </c>
      <c r="B311" s="234"/>
      <c r="C311" s="2230" t="s">
        <v>9430</v>
      </c>
      <c r="D311" s="2030" t="s">
        <v>6352</v>
      </c>
      <c r="E311" s="2472" t="s">
        <v>6353</v>
      </c>
      <c r="F311" s="175" t="s">
        <v>6354</v>
      </c>
      <c r="G311" s="172" t="s">
        <v>6355</v>
      </c>
      <c r="H311" s="242"/>
      <c r="I311" s="242"/>
      <c r="J311" s="243"/>
      <c r="K311" s="250"/>
      <c r="L311" s="2470">
        <v>96</v>
      </c>
      <c r="M311" s="2007">
        <f>X311*[3]коеф!$P$74+10</f>
        <v>1386.25</v>
      </c>
      <c r="N311" s="156"/>
      <c r="O311" s="2007"/>
      <c r="P311" s="156">
        <f>X311</f>
        <v>1250</v>
      </c>
      <c r="Q311" s="157">
        <v>3255</v>
      </c>
      <c r="R311" s="157">
        <v>3613</v>
      </c>
      <c r="S311" s="157"/>
      <c r="T311" s="157"/>
      <c r="U311" s="157">
        <v>1134</v>
      </c>
      <c r="V311" s="2005">
        <v>1192</v>
      </c>
      <c r="W311" s="157"/>
      <c r="X311" s="157">
        <v>1250</v>
      </c>
      <c r="Y311" s="157"/>
      <c r="Z311" s="157"/>
    </row>
    <row r="312" spans="1:26">
      <c r="A312" s="248">
        <v>1</v>
      </c>
      <c r="B312" s="234"/>
      <c r="C312" s="2231" t="s">
        <v>9430</v>
      </c>
      <c r="D312" s="2032" t="s">
        <v>6356</v>
      </c>
      <c r="E312" s="2467" t="s">
        <v>6357</v>
      </c>
      <c r="F312" s="176" t="s">
        <v>6358</v>
      </c>
      <c r="G312" s="168" t="s">
        <v>6359</v>
      </c>
      <c r="H312" s="246"/>
      <c r="I312" s="246"/>
      <c r="J312" s="247"/>
      <c r="K312" s="251"/>
      <c r="L312" s="2466">
        <v>96</v>
      </c>
      <c r="M312" s="2006">
        <f>X312*[3]коеф!$P$74+10</f>
        <v>1388.452</v>
      </c>
      <c r="N312" s="2228"/>
      <c r="O312" s="2006"/>
      <c r="P312" s="156">
        <f>X312</f>
        <v>1252</v>
      </c>
      <c r="Q312" s="157">
        <v>3255</v>
      </c>
      <c r="R312" s="157">
        <v>3613</v>
      </c>
      <c r="S312" s="157"/>
      <c r="T312" s="157"/>
      <c r="U312" s="157">
        <v>1134</v>
      </c>
      <c r="V312" s="2005">
        <v>1192</v>
      </c>
      <c r="W312" s="157"/>
      <c r="X312" s="157">
        <v>1252</v>
      </c>
      <c r="Y312" s="157"/>
      <c r="Z312" s="157"/>
    </row>
    <row r="313" spans="1:26">
      <c r="A313" s="2333">
        <v>1</v>
      </c>
      <c r="B313" s="2333"/>
      <c r="C313" s="2229" t="s">
        <v>285</v>
      </c>
      <c r="D313" s="2028" t="s">
        <v>272</v>
      </c>
      <c r="E313" s="2469" t="s">
        <v>296</v>
      </c>
      <c r="F313" s="175"/>
      <c r="G313" s="172"/>
      <c r="H313" s="242"/>
      <c r="I313" s="242"/>
      <c r="J313" s="243"/>
      <c r="K313" s="250"/>
      <c r="L313" s="2468">
        <v>96</v>
      </c>
      <c r="M313" s="2026">
        <f>W313*[3]коеф!$P$76+10</f>
        <v>999.44400000000007</v>
      </c>
      <c r="N313" s="2232"/>
      <c r="O313" s="2026"/>
      <c r="P313" s="156">
        <f>W313</f>
        <v>893</v>
      </c>
      <c r="Q313" s="157"/>
      <c r="R313" s="157"/>
      <c r="S313" s="157"/>
      <c r="T313" s="157"/>
      <c r="U313" s="157"/>
      <c r="V313" s="157">
        <v>893</v>
      </c>
      <c r="W313" s="157">
        <v>893</v>
      </c>
      <c r="X313" s="157"/>
      <c r="Y313" s="157"/>
      <c r="Z313" s="157"/>
    </row>
    <row r="314" spans="1:26">
      <c r="A314" s="2332">
        <v>1</v>
      </c>
      <c r="B314" s="2332"/>
      <c r="C314" s="2230" t="s">
        <v>285</v>
      </c>
      <c r="D314" s="2030" t="s">
        <v>271</v>
      </c>
      <c r="E314" s="2472" t="s">
        <v>299</v>
      </c>
      <c r="F314" s="175"/>
      <c r="G314" s="172"/>
      <c r="H314" s="242"/>
      <c r="I314" s="242"/>
      <c r="J314" s="243"/>
      <c r="K314" s="250"/>
      <c r="L314" s="2470">
        <v>96</v>
      </c>
      <c r="M314" s="2007">
        <f>W314*[3]коеф!$P$76+10</f>
        <v>1003.8760000000001</v>
      </c>
      <c r="N314" s="156"/>
      <c r="O314" s="2007"/>
      <c r="P314" s="156">
        <f>W314</f>
        <v>897</v>
      </c>
      <c r="Q314" s="157"/>
      <c r="R314" s="157"/>
      <c r="S314" s="157"/>
      <c r="T314" s="157"/>
      <c r="U314" s="157"/>
      <c r="V314" s="157">
        <v>897</v>
      </c>
      <c r="W314" s="157">
        <v>897</v>
      </c>
      <c r="X314" s="157"/>
      <c r="Y314" s="157"/>
      <c r="Z314" s="157"/>
    </row>
    <row r="315" spans="1:26">
      <c r="A315" s="2332">
        <v>1</v>
      </c>
      <c r="B315" s="2332"/>
      <c r="C315" s="2230" t="s">
        <v>285</v>
      </c>
      <c r="D315" s="2030" t="s">
        <v>273</v>
      </c>
      <c r="E315" s="2472" t="s">
        <v>297</v>
      </c>
      <c r="F315" s="175"/>
      <c r="G315" s="172"/>
      <c r="H315" s="242"/>
      <c r="I315" s="242"/>
      <c r="J315" s="243"/>
      <c r="K315" s="250"/>
      <c r="L315" s="2470">
        <v>96</v>
      </c>
      <c r="M315" s="2007">
        <f>W315*[3]коеф!$P$76+10</f>
        <v>1023.82</v>
      </c>
      <c r="N315" s="156"/>
      <c r="O315" s="2007"/>
      <c r="P315" s="156">
        <f>W315</f>
        <v>915</v>
      </c>
      <c r="Q315" s="157"/>
      <c r="R315" s="157"/>
      <c r="S315" s="157"/>
      <c r="T315" s="157"/>
      <c r="U315" s="157"/>
      <c r="V315" s="157">
        <v>915</v>
      </c>
      <c r="W315" s="157">
        <v>915</v>
      </c>
      <c r="X315" s="157"/>
      <c r="Y315" s="157"/>
      <c r="Z315" s="157"/>
    </row>
    <row r="316" spans="1:26">
      <c r="A316" s="2332">
        <v>1</v>
      </c>
      <c r="B316" s="2332"/>
      <c r="C316" s="2230" t="s">
        <v>285</v>
      </c>
      <c r="D316" s="2030" t="s">
        <v>274</v>
      </c>
      <c r="E316" s="2472" t="s">
        <v>298</v>
      </c>
      <c r="F316" s="175"/>
      <c r="G316" s="172"/>
      <c r="H316" s="242"/>
      <c r="I316" s="242"/>
      <c r="J316" s="243"/>
      <c r="K316" s="250"/>
      <c r="L316" s="2470">
        <v>96</v>
      </c>
      <c r="M316" s="2007">
        <f>W316*[3]коеф!$P$76+10</f>
        <v>1023.82</v>
      </c>
      <c r="N316" s="156"/>
      <c r="O316" s="2007"/>
      <c r="P316" s="156">
        <f>W316</f>
        <v>915</v>
      </c>
      <c r="Q316" s="157"/>
      <c r="R316" s="157"/>
      <c r="S316" s="157"/>
      <c r="T316" s="157"/>
      <c r="U316" s="157"/>
      <c r="V316" s="157">
        <v>915</v>
      </c>
      <c r="W316" s="157">
        <v>915</v>
      </c>
      <c r="X316" s="157"/>
      <c r="Y316" s="157"/>
      <c r="Z316" s="157"/>
    </row>
    <row r="317" spans="1:26">
      <c r="A317" s="2332">
        <v>1</v>
      </c>
      <c r="B317" s="2332"/>
      <c r="C317" s="2230" t="s">
        <v>9430</v>
      </c>
      <c r="D317" s="2030" t="s">
        <v>6368</v>
      </c>
      <c r="E317" s="2472" t="s">
        <v>315</v>
      </c>
      <c r="F317" s="175" t="s">
        <v>6369</v>
      </c>
      <c r="G317" s="172" t="s">
        <v>6370</v>
      </c>
      <c r="H317" s="242"/>
      <c r="I317" s="242"/>
      <c r="J317" s="243"/>
      <c r="K317" s="250"/>
      <c r="L317" s="2470">
        <v>96</v>
      </c>
      <c r="M317" s="2007">
        <f>X317*[3]коеф!$P$74+10</f>
        <v>1222.201</v>
      </c>
      <c r="N317" s="156"/>
      <c r="O317" s="2007"/>
      <c r="P317" s="156">
        <f>X317</f>
        <v>1101</v>
      </c>
      <c r="Q317" s="157">
        <v>2883</v>
      </c>
      <c r="R317" s="157">
        <v>3200</v>
      </c>
      <c r="S317" s="157"/>
      <c r="T317" s="157"/>
      <c r="U317" s="157">
        <v>1009</v>
      </c>
      <c r="V317" s="2005">
        <v>1041</v>
      </c>
      <c r="W317" s="157"/>
      <c r="X317" s="157">
        <v>1101</v>
      </c>
      <c r="Y317" s="157"/>
      <c r="Z317" s="157"/>
    </row>
    <row r="318" spans="1:26">
      <c r="A318" s="2490">
        <v>1</v>
      </c>
      <c r="B318" s="2507"/>
      <c r="C318" s="2231" t="s">
        <v>285</v>
      </c>
      <c r="D318" s="2032" t="s">
        <v>275</v>
      </c>
      <c r="E318" s="2467" t="s">
        <v>300</v>
      </c>
      <c r="F318" s="176"/>
      <c r="G318" s="168"/>
      <c r="H318" s="246"/>
      <c r="I318" s="246"/>
      <c r="J318" s="247"/>
      <c r="K318" s="251"/>
      <c r="L318" s="2466" t="s">
        <v>276</v>
      </c>
      <c r="M318" s="2006">
        <f>W318*[3]коеф!$P$76</f>
        <v>99.720000000000013</v>
      </c>
      <c r="N318" s="2228"/>
      <c r="O318" s="2006"/>
      <c r="P318" s="156">
        <f>W318</f>
        <v>90</v>
      </c>
      <c r="Q318" s="157"/>
      <c r="R318" s="157"/>
      <c r="S318" s="157"/>
      <c r="T318" s="157"/>
      <c r="U318" s="157"/>
      <c r="V318" s="157">
        <v>90</v>
      </c>
      <c r="W318" s="157">
        <v>90</v>
      </c>
      <c r="X318" s="157"/>
      <c r="Y318" s="157"/>
      <c r="Z318" s="157"/>
    </row>
    <row r="319" spans="1:26">
      <c r="A319" s="2333">
        <v>1</v>
      </c>
      <c r="B319" s="2333"/>
      <c r="C319" s="2229" t="s">
        <v>285</v>
      </c>
      <c r="D319" s="2028" t="s">
        <v>277</v>
      </c>
      <c r="E319" s="2469" t="s">
        <v>6361</v>
      </c>
      <c r="F319" s="175"/>
      <c r="G319" s="172"/>
      <c r="H319" s="242"/>
      <c r="I319" s="242"/>
      <c r="J319" s="243"/>
      <c r="K319" s="250"/>
      <c r="L319" s="2468">
        <v>96</v>
      </c>
      <c r="M319" s="2026">
        <f>W319*[3]коеф!$P$76+10</f>
        <v>961.77200000000005</v>
      </c>
      <c r="N319" s="2232"/>
      <c r="O319" s="2026"/>
      <c r="P319" s="156">
        <f>W319</f>
        <v>859</v>
      </c>
      <c r="Q319" s="157"/>
      <c r="R319" s="157"/>
      <c r="S319" s="157"/>
      <c r="T319" s="157"/>
      <c r="U319" s="157"/>
      <c r="V319" s="157">
        <v>859</v>
      </c>
      <c r="W319" s="157">
        <v>859</v>
      </c>
      <c r="X319" s="157"/>
      <c r="Y319" s="157"/>
      <c r="Z319" s="157"/>
    </row>
    <row r="320" spans="1:26">
      <c r="A320" s="2332">
        <v>1</v>
      </c>
      <c r="B320" s="2332"/>
      <c r="C320" s="2230" t="s">
        <v>9430</v>
      </c>
      <c r="D320" s="2030" t="s">
        <v>6360</v>
      </c>
      <c r="E320" s="2472" t="s">
        <v>6361</v>
      </c>
      <c r="F320" s="170" t="s">
        <v>6362</v>
      </c>
      <c r="G320" s="165" t="s">
        <v>6363</v>
      </c>
      <c r="H320" s="238"/>
      <c r="I320" s="238"/>
      <c r="J320" s="240"/>
      <c r="K320" s="249"/>
      <c r="L320" s="2470">
        <v>96</v>
      </c>
      <c r="M320" s="2007">
        <f>X320*[3]коеф!$P$74+10</f>
        <v>1148.434</v>
      </c>
      <c r="N320" s="156"/>
      <c r="O320" s="2007"/>
      <c r="P320" s="156">
        <f>X320</f>
        <v>1034</v>
      </c>
      <c r="Q320" s="157">
        <v>2676</v>
      </c>
      <c r="R320" s="157">
        <v>2970</v>
      </c>
      <c r="S320" s="157"/>
      <c r="T320" s="157"/>
      <c r="U320" s="157">
        <v>938</v>
      </c>
      <c r="V320" s="2005">
        <v>985</v>
      </c>
      <c r="W320" s="157"/>
      <c r="X320" s="157">
        <v>1034</v>
      </c>
      <c r="Y320" s="157"/>
      <c r="Z320" s="157"/>
    </row>
    <row r="321" spans="1:26">
      <c r="A321" s="2330">
        <v>1</v>
      </c>
      <c r="B321" s="2330"/>
      <c r="C321" s="2231" t="s">
        <v>9430</v>
      </c>
      <c r="D321" s="2032" t="s">
        <v>6364</v>
      </c>
      <c r="E321" s="2467" t="s">
        <v>6365</v>
      </c>
      <c r="F321" s="176" t="s">
        <v>6366</v>
      </c>
      <c r="G321" s="168" t="s">
        <v>6367</v>
      </c>
      <c r="H321" s="246"/>
      <c r="I321" s="246"/>
      <c r="J321" s="247"/>
      <c r="K321" s="251"/>
      <c r="L321" s="2466">
        <v>96</v>
      </c>
      <c r="M321" s="2006">
        <f>X321*[3]коеф!$P$74+10</f>
        <v>1192.4739999999999</v>
      </c>
      <c r="N321" s="2228"/>
      <c r="O321" s="2006"/>
      <c r="P321" s="156">
        <f>X321</f>
        <v>1074</v>
      </c>
      <c r="Q321" s="157">
        <v>2773</v>
      </c>
      <c r="R321" s="157">
        <v>3078</v>
      </c>
      <c r="S321" s="157"/>
      <c r="T321" s="157"/>
      <c r="U321" s="157">
        <v>973</v>
      </c>
      <c r="V321" s="2005">
        <v>1023</v>
      </c>
      <c r="W321" s="157"/>
      <c r="X321" s="157">
        <v>1074</v>
      </c>
      <c r="Y321" s="157"/>
      <c r="Z321" s="157"/>
    </row>
    <row r="322" spans="1:26">
      <c r="A322" s="248">
        <v>1</v>
      </c>
      <c r="B322" s="234"/>
      <c r="C322" s="2229" t="s">
        <v>10477</v>
      </c>
      <c r="D322" s="2028" t="s">
        <v>10551</v>
      </c>
      <c r="E322" s="2469" t="s">
        <v>6372</v>
      </c>
      <c r="F322" s="2370" t="s">
        <v>6373</v>
      </c>
      <c r="G322" s="2054" t="s">
        <v>6374</v>
      </c>
      <c r="H322" s="2053"/>
      <c r="I322" s="2053"/>
      <c r="J322" s="2055"/>
      <c r="K322" s="2474"/>
      <c r="L322" s="2468">
        <v>96</v>
      </c>
      <c r="M322" s="2009">
        <f>P322</f>
        <v>912</v>
      </c>
      <c r="N322" s="2232"/>
      <c r="O322" s="2026"/>
      <c r="P322" s="156">
        <v>912</v>
      </c>
      <c r="Q322" s="157"/>
      <c r="R322" s="69"/>
      <c r="S322" s="69"/>
      <c r="T322" s="69"/>
      <c r="U322" s="69"/>
      <c r="V322" s="69"/>
      <c r="W322" s="69"/>
      <c r="X322" s="69"/>
      <c r="Y322" s="69"/>
      <c r="Z322" s="69"/>
    </row>
    <row r="323" spans="1:26">
      <c r="A323" s="248">
        <v>1</v>
      </c>
      <c r="B323" s="234"/>
      <c r="C323" s="2230" t="s">
        <v>9430</v>
      </c>
      <c r="D323" s="2030" t="s">
        <v>6371</v>
      </c>
      <c r="E323" s="2472" t="s">
        <v>6372</v>
      </c>
      <c r="F323" s="170" t="s">
        <v>6373</v>
      </c>
      <c r="G323" s="165" t="s">
        <v>6374</v>
      </c>
      <c r="H323" s="238"/>
      <c r="I323" s="238"/>
      <c r="J323" s="240"/>
      <c r="K323" s="249"/>
      <c r="L323" s="2470">
        <v>96</v>
      </c>
      <c r="M323" s="2007">
        <f>X323*[3]коеф!$P$74+10</f>
        <v>1171.5550000000001</v>
      </c>
      <c r="N323" s="156"/>
      <c r="O323" s="2007"/>
      <c r="P323" s="156">
        <f>X323</f>
        <v>1055</v>
      </c>
      <c r="Q323" s="157">
        <v>2731</v>
      </c>
      <c r="R323" s="157">
        <v>3032</v>
      </c>
      <c r="S323" s="157"/>
      <c r="T323" s="157"/>
      <c r="U323" s="157">
        <v>956</v>
      </c>
      <c r="V323" s="2005">
        <v>1005</v>
      </c>
      <c r="W323" s="157"/>
      <c r="X323" s="157">
        <v>1055</v>
      </c>
      <c r="Y323" s="157"/>
      <c r="Z323" s="157"/>
    </row>
    <row r="324" spans="1:26">
      <c r="A324" s="2333">
        <v>1</v>
      </c>
      <c r="B324" s="2332"/>
      <c r="C324" s="2230" t="s">
        <v>9430</v>
      </c>
      <c r="D324" s="2030" t="s">
        <v>6375</v>
      </c>
      <c r="E324" s="2472" t="s">
        <v>4475</v>
      </c>
      <c r="F324" s="175" t="s">
        <v>4476</v>
      </c>
      <c r="G324" s="172" t="s">
        <v>4477</v>
      </c>
      <c r="H324" s="242"/>
      <c r="I324" s="242"/>
      <c r="J324" s="243"/>
      <c r="K324" s="250"/>
      <c r="L324" s="2470">
        <v>96</v>
      </c>
      <c r="M324" s="2007">
        <f>X324*[3]коеф!$P$74+10</f>
        <v>1171.5550000000001</v>
      </c>
      <c r="N324" s="156"/>
      <c r="O324" s="2007"/>
      <c r="P324" s="156">
        <f>X324</f>
        <v>1055</v>
      </c>
      <c r="Q324" s="157">
        <v>2731</v>
      </c>
      <c r="R324" s="157">
        <v>3032</v>
      </c>
      <c r="S324" s="157"/>
      <c r="T324" s="157"/>
      <c r="U324" s="157">
        <v>956</v>
      </c>
      <c r="V324" s="2005">
        <v>1005</v>
      </c>
      <c r="W324" s="157"/>
      <c r="X324" s="157">
        <v>1055</v>
      </c>
      <c r="Y324" s="157"/>
      <c r="Z324" s="157"/>
    </row>
    <row r="325" spans="1:26">
      <c r="A325" s="2333">
        <v>1</v>
      </c>
      <c r="B325" s="2332"/>
      <c r="C325" s="2230" t="s">
        <v>10477</v>
      </c>
      <c r="D325" s="2030" t="s">
        <v>10550</v>
      </c>
      <c r="E325" s="2472" t="s">
        <v>4475</v>
      </c>
      <c r="F325" s="2370" t="s">
        <v>4476</v>
      </c>
      <c r="G325" s="2054" t="s">
        <v>4477</v>
      </c>
      <c r="H325" s="2053"/>
      <c r="I325" s="2053"/>
      <c r="J325" s="2055"/>
      <c r="K325" s="2474"/>
      <c r="L325" s="2470">
        <v>96</v>
      </c>
      <c r="M325" s="2009">
        <f>P325</f>
        <v>960</v>
      </c>
      <c r="N325" s="156"/>
      <c r="O325" s="2007"/>
      <c r="P325" s="156">
        <v>960</v>
      </c>
      <c r="Q325" s="157"/>
      <c r="R325" s="69"/>
      <c r="S325" s="69"/>
      <c r="T325" s="69"/>
      <c r="U325" s="69"/>
      <c r="V325" s="69"/>
      <c r="W325" s="69"/>
      <c r="X325" s="69"/>
      <c r="Y325" s="69"/>
      <c r="Z325" s="69"/>
    </row>
    <row r="326" spans="1:26">
      <c r="A326" s="2330">
        <v>1</v>
      </c>
      <c r="B326" s="2332"/>
      <c r="C326" s="2230" t="s">
        <v>285</v>
      </c>
      <c r="D326" s="2030" t="s">
        <v>260</v>
      </c>
      <c r="E326" s="2472" t="s">
        <v>4475</v>
      </c>
      <c r="F326" s="175"/>
      <c r="G326" s="172"/>
      <c r="H326" s="242"/>
      <c r="I326" s="242"/>
      <c r="J326" s="243"/>
      <c r="K326" s="250"/>
      <c r="L326" s="2470">
        <v>96</v>
      </c>
      <c r="M326" s="2007">
        <f>W326*[3]коеф!$P$76+10</f>
        <v>940.72</v>
      </c>
      <c r="N326" s="156"/>
      <c r="O326" s="2007"/>
      <c r="P326" s="156">
        <f>W326</f>
        <v>840</v>
      </c>
      <c r="Q326" s="157"/>
      <c r="R326" s="157"/>
      <c r="S326" s="157"/>
      <c r="T326" s="157"/>
      <c r="U326" s="157"/>
      <c r="V326" s="157">
        <v>840</v>
      </c>
      <c r="W326" s="157">
        <v>840</v>
      </c>
      <c r="X326" s="157"/>
      <c r="Y326" s="157"/>
      <c r="Z326" s="157"/>
    </row>
    <row r="327" spans="1:26">
      <c r="A327" s="2465">
        <v>1</v>
      </c>
      <c r="B327" s="2332"/>
      <c r="C327" s="2230" t="s">
        <v>285</v>
      </c>
      <c r="D327" s="2030" t="s">
        <v>259</v>
      </c>
      <c r="E327" s="2472" t="s">
        <v>301</v>
      </c>
      <c r="F327" s="175"/>
      <c r="G327" s="172"/>
      <c r="H327" s="242"/>
      <c r="I327" s="242"/>
      <c r="J327" s="243"/>
      <c r="K327" s="250"/>
      <c r="L327" s="2470">
        <v>96</v>
      </c>
      <c r="M327" s="2007">
        <f>W327*[3]коеф!$P$76+10</f>
        <v>940.72</v>
      </c>
      <c r="N327" s="156"/>
      <c r="O327" s="2007"/>
      <c r="P327" s="156">
        <f>W327</f>
        <v>840</v>
      </c>
      <c r="Q327" s="157"/>
      <c r="R327" s="157"/>
      <c r="S327" s="157"/>
      <c r="T327" s="157"/>
      <c r="U327" s="157"/>
      <c r="V327" s="157">
        <v>840</v>
      </c>
      <c r="W327" s="157">
        <v>840</v>
      </c>
      <c r="X327" s="157"/>
      <c r="Y327" s="157"/>
      <c r="Z327" s="157"/>
    </row>
    <row r="328" spans="1:26">
      <c r="A328" s="2333">
        <v>1</v>
      </c>
      <c r="B328" s="2332"/>
      <c r="C328" s="2230" t="s">
        <v>285</v>
      </c>
      <c r="D328" s="2030" t="s">
        <v>258</v>
      </c>
      <c r="E328" s="2472" t="s">
        <v>302</v>
      </c>
      <c r="F328" s="175"/>
      <c r="G328" s="172"/>
      <c r="H328" s="242"/>
      <c r="I328" s="242"/>
      <c r="J328" s="243"/>
      <c r="K328" s="250"/>
      <c r="L328" s="2470">
        <v>96</v>
      </c>
      <c r="M328" s="2007">
        <f>W328*[3]коеф!$P$76+10</f>
        <v>960.6640000000001</v>
      </c>
      <c r="N328" s="156"/>
      <c r="O328" s="2007"/>
      <c r="P328" s="156">
        <f>W328</f>
        <v>858</v>
      </c>
      <c r="Q328" s="157"/>
      <c r="R328" s="157"/>
      <c r="S328" s="157"/>
      <c r="T328" s="157"/>
      <c r="U328" s="157"/>
      <c r="V328" s="157">
        <v>858</v>
      </c>
      <c r="W328" s="157">
        <v>858</v>
      </c>
      <c r="X328" s="157"/>
      <c r="Y328" s="157"/>
      <c r="Z328" s="157"/>
    </row>
    <row r="329" spans="1:26">
      <c r="A329" s="2330">
        <v>1</v>
      </c>
      <c r="B329" s="2330"/>
      <c r="C329" s="2231" t="s">
        <v>9430</v>
      </c>
      <c r="D329" s="2032" t="s">
        <v>4478</v>
      </c>
      <c r="E329" s="2467" t="s">
        <v>312</v>
      </c>
      <c r="F329" s="203" t="s">
        <v>4479</v>
      </c>
      <c r="G329" s="184" t="s">
        <v>4480</v>
      </c>
      <c r="H329" s="246"/>
      <c r="I329" s="246"/>
      <c r="J329" s="247"/>
      <c r="K329" s="251"/>
      <c r="L329" s="2466">
        <v>96</v>
      </c>
      <c r="M329" s="2006">
        <f>X329*[3]коеф!$P$74+10</f>
        <v>1207.8879999999999</v>
      </c>
      <c r="N329" s="2228"/>
      <c r="O329" s="2006"/>
      <c r="P329" s="156">
        <f>X329</f>
        <v>1088</v>
      </c>
      <c r="Q329" s="157">
        <v>2814</v>
      </c>
      <c r="R329" s="157">
        <v>3124</v>
      </c>
      <c r="S329" s="157"/>
      <c r="T329" s="157"/>
      <c r="U329" s="157">
        <v>987</v>
      </c>
      <c r="V329" s="2005">
        <v>1037</v>
      </c>
      <c r="W329" s="157"/>
      <c r="X329" s="157">
        <v>1088</v>
      </c>
      <c r="Y329" s="157"/>
      <c r="Z329" s="157"/>
    </row>
    <row r="330" spans="1:26" s="157" customFormat="1" ht="13.5" customHeight="1">
      <c r="A330" s="2330">
        <v>1</v>
      </c>
      <c r="B330" s="2330"/>
      <c r="C330" s="2464" t="s">
        <v>10477</v>
      </c>
      <c r="D330" s="2018" t="s">
        <v>10493</v>
      </c>
      <c r="E330" s="2463" t="s">
        <v>10492</v>
      </c>
      <c r="F330" s="2370" t="s">
        <v>4594</v>
      </c>
      <c r="G330" s="2054" t="s">
        <v>4595</v>
      </c>
      <c r="H330" s="2053"/>
      <c r="I330" s="2053"/>
      <c r="J330" s="2055"/>
      <c r="K330" s="2474"/>
      <c r="L330" s="2462">
        <v>96</v>
      </c>
      <c r="M330" s="2009">
        <f t="shared" ref="M330:M335" si="1">P330</f>
        <v>740.4</v>
      </c>
      <c r="N330" s="2479"/>
      <c r="O330" s="2009"/>
      <c r="P330" s="156">
        <v>740.4</v>
      </c>
    </row>
    <row r="331" spans="1:26" s="157" customFormat="1" ht="13.5" customHeight="1">
      <c r="A331" s="2330">
        <v>1</v>
      </c>
      <c r="B331" s="2330"/>
      <c r="C331" s="2464" t="s">
        <v>10477</v>
      </c>
      <c r="D331" s="2018" t="s">
        <v>10491</v>
      </c>
      <c r="E331" s="2463" t="s">
        <v>10490</v>
      </c>
      <c r="F331" s="2370" t="s">
        <v>4598</v>
      </c>
      <c r="G331" s="2054" t="s">
        <v>4599</v>
      </c>
      <c r="H331" s="2053"/>
      <c r="I331" s="2053"/>
      <c r="J331" s="2055"/>
      <c r="K331" s="2474"/>
      <c r="L331" s="2462">
        <v>96</v>
      </c>
      <c r="M331" s="2009">
        <f t="shared" si="1"/>
        <v>700</v>
      </c>
      <c r="N331" s="2479"/>
      <c r="O331" s="2009"/>
      <c r="P331" s="156">
        <v>700</v>
      </c>
    </row>
    <row r="332" spans="1:26" s="157" customFormat="1" ht="13.5" customHeight="1">
      <c r="A332" s="2330">
        <v>1</v>
      </c>
      <c r="B332" s="2332"/>
      <c r="C332" s="2229" t="s">
        <v>10477</v>
      </c>
      <c r="D332" s="2028" t="s">
        <v>10489</v>
      </c>
      <c r="E332" s="2469" t="s">
        <v>10488</v>
      </c>
      <c r="F332" s="2489">
        <v>96</v>
      </c>
      <c r="G332" s="2054" t="s">
        <v>4603</v>
      </c>
      <c r="H332" s="2053"/>
      <c r="I332" s="2053"/>
      <c r="J332" s="2055"/>
      <c r="K332" s="2474"/>
      <c r="L332" s="2468">
        <v>12</v>
      </c>
      <c r="M332" s="2009">
        <f t="shared" si="1"/>
        <v>600</v>
      </c>
      <c r="N332" s="2232"/>
      <c r="O332" s="2026"/>
      <c r="P332" s="156">
        <v>600</v>
      </c>
    </row>
    <row r="333" spans="1:26" s="157" customFormat="1">
      <c r="A333" s="2330">
        <v>1</v>
      </c>
      <c r="B333" s="2330"/>
      <c r="C333" s="2231" t="s">
        <v>10477</v>
      </c>
      <c r="D333" s="2032" t="s">
        <v>10487</v>
      </c>
      <c r="E333" s="2467" t="s">
        <v>10486</v>
      </c>
      <c r="F333" s="2489">
        <v>96</v>
      </c>
      <c r="G333" s="2054" t="s">
        <v>4607</v>
      </c>
      <c r="H333" s="2053"/>
      <c r="I333" s="2053"/>
      <c r="J333" s="2055"/>
      <c r="K333" s="2474"/>
      <c r="L333" s="2466">
        <v>40</v>
      </c>
      <c r="M333" s="2009">
        <f t="shared" si="1"/>
        <v>500</v>
      </c>
      <c r="N333" s="2228"/>
      <c r="O333" s="2006"/>
      <c r="P333" s="156">
        <v>500</v>
      </c>
    </row>
    <row r="334" spans="1:26" s="157" customFormat="1">
      <c r="A334" s="2330">
        <v>1</v>
      </c>
      <c r="B334" s="2332"/>
      <c r="C334" s="2229" t="s">
        <v>10477</v>
      </c>
      <c r="D334" s="2028" t="s">
        <v>10483</v>
      </c>
      <c r="E334" s="2469" t="s">
        <v>10482</v>
      </c>
      <c r="F334" s="2489">
        <v>96</v>
      </c>
      <c r="G334" s="2054" t="s">
        <v>4612</v>
      </c>
      <c r="H334" s="2053"/>
      <c r="I334" s="2053"/>
      <c r="J334" s="2055"/>
      <c r="K334" s="2474"/>
      <c r="L334" s="2468">
        <v>24</v>
      </c>
      <c r="M334" s="2009">
        <f t="shared" si="1"/>
        <v>600</v>
      </c>
      <c r="N334" s="2232"/>
      <c r="O334" s="2026"/>
      <c r="P334" s="156">
        <v>600</v>
      </c>
    </row>
    <row r="335" spans="1:26" s="157" customFormat="1">
      <c r="A335" s="2330">
        <v>1</v>
      </c>
      <c r="B335" s="2330"/>
      <c r="C335" s="2231" t="s">
        <v>10477</v>
      </c>
      <c r="D335" s="2032" t="s">
        <v>10481</v>
      </c>
      <c r="E335" s="2467" t="s">
        <v>10480</v>
      </c>
      <c r="F335" s="2489">
        <v>96</v>
      </c>
      <c r="G335" s="2054" t="s">
        <v>4617</v>
      </c>
      <c r="H335" s="2053"/>
      <c r="I335" s="2053"/>
      <c r="J335" s="2055"/>
      <c r="K335" s="2474"/>
      <c r="L335" s="2466">
        <v>24</v>
      </c>
      <c r="M335" s="2009">
        <f t="shared" si="1"/>
        <v>528</v>
      </c>
      <c r="N335" s="2228"/>
      <c r="O335" s="2006"/>
      <c r="P335" s="156">
        <v>528</v>
      </c>
    </row>
    <row r="336" spans="1:26">
      <c r="A336" s="2465">
        <v>1</v>
      </c>
      <c r="B336" s="2333"/>
      <c r="C336" s="2229" t="s">
        <v>9430</v>
      </c>
      <c r="D336" s="2028" t="s">
        <v>4481</v>
      </c>
      <c r="E336" s="2469" t="s">
        <v>4482</v>
      </c>
      <c r="F336" s="203" t="s">
        <v>4483</v>
      </c>
      <c r="G336" s="184" t="s">
        <v>4484</v>
      </c>
      <c r="H336" s="206"/>
      <c r="I336" s="206"/>
      <c r="J336" s="252"/>
      <c r="K336" s="2019"/>
      <c r="L336" s="2468">
        <v>96</v>
      </c>
      <c r="M336" s="2026">
        <f>X336*[3]коеф!$P$74+10</f>
        <v>1062.556</v>
      </c>
      <c r="N336" s="2232"/>
      <c r="O336" s="2026"/>
      <c r="P336" s="156">
        <f t="shared" ref="P336:P344" si="2">X336</f>
        <v>956</v>
      </c>
      <c r="Q336" s="157">
        <v>2359</v>
      </c>
      <c r="R336" s="157">
        <v>2618</v>
      </c>
      <c r="S336" s="157"/>
      <c r="T336" s="157"/>
      <c r="U336" s="157">
        <v>828</v>
      </c>
      <c r="V336" s="2005">
        <v>911</v>
      </c>
      <c r="W336" s="157"/>
      <c r="X336" s="157">
        <v>956</v>
      </c>
      <c r="Y336" s="157"/>
      <c r="Z336" s="157"/>
    </row>
    <row r="337" spans="1:32">
      <c r="A337" s="2465">
        <v>1</v>
      </c>
      <c r="B337" s="2332"/>
      <c r="C337" s="2230" t="s">
        <v>9430</v>
      </c>
      <c r="D337" s="2030" t="s">
        <v>4485</v>
      </c>
      <c r="E337" s="2472" t="s">
        <v>4486</v>
      </c>
      <c r="F337" s="203" t="s">
        <v>4487</v>
      </c>
      <c r="G337" s="184" t="s">
        <v>4488</v>
      </c>
      <c r="H337" s="206"/>
      <c r="I337" s="206"/>
      <c r="J337" s="252"/>
      <c r="K337" s="2019"/>
      <c r="L337" s="2470">
        <v>96</v>
      </c>
      <c r="M337" s="2007">
        <f>X337*[3]коеф!$P$74+10</f>
        <v>1062.556</v>
      </c>
      <c r="N337" s="156"/>
      <c r="O337" s="2007"/>
      <c r="P337" s="156">
        <f t="shared" si="2"/>
        <v>956</v>
      </c>
      <c r="Q337" s="157">
        <v>2359</v>
      </c>
      <c r="R337" s="157">
        <v>2618</v>
      </c>
      <c r="S337" s="157"/>
      <c r="T337" s="157"/>
      <c r="U337" s="157">
        <v>828</v>
      </c>
      <c r="V337" s="2005">
        <v>870</v>
      </c>
      <c r="W337" s="157"/>
      <c r="X337" s="157">
        <v>956</v>
      </c>
      <c r="Y337" s="157"/>
      <c r="Z337" s="157"/>
    </row>
    <row r="338" spans="1:32">
      <c r="A338" s="2333">
        <v>1</v>
      </c>
      <c r="B338" s="2332"/>
      <c r="C338" s="2230" t="s">
        <v>9430</v>
      </c>
      <c r="D338" s="2030" t="s">
        <v>4489</v>
      </c>
      <c r="E338" s="2472" t="s">
        <v>4490</v>
      </c>
      <c r="F338" s="170" t="s">
        <v>4491</v>
      </c>
      <c r="G338" s="165" t="s">
        <v>4492</v>
      </c>
      <c r="H338" s="238"/>
      <c r="I338" s="238"/>
      <c r="J338" s="240"/>
      <c r="K338" s="249"/>
      <c r="L338" s="2470">
        <v>96</v>
      </c>
      <c r="M338" s="2007">
        <f>X338*[3]коеф!$P$74+10</f>
        <v>1231.009</v>
      </c>
      <c r="N338" s="156"/>
      <c r="O338" s="2007"/>
      <c r="P338" s="156">
        <f t="shared" si="2"/>
        <v>1109</v>
      </c>
      <c r="Q338" s="157">
        <v>2750</v>
      </c>
      <c r="R338" s="157">
        <v>3053</v>
      </c>
      <c r="S338" s="157"/>
      <c r="T338" s="157"/>
      <c r="U338" s="157">
        <v>960</v>
      </c>
      <c r="V338" s="2005">
        <v>1057</v>
      </c>
      <c r="W338" s="157"/>
      <c r="X338" s="157">
        <v>1109</v>
      </c>
      <c r="Y338" s="157"/>
      <c r="Z338" s="157"/>
    </row>
    <row r="339" spans="1:32">
      <c r="A339" s="2330">
        <v>1</v>
      </c>
      <c r="B339" s="2330"/>
      <c r="C339" s="2231" t="s">
        <v>9430</v>
      </c>
      <c r="D339" s="2032" t="s">
        <v>4493</v>
      </c>
      <c r="E339" s="2467" t="s">
        <v>4494</v>
      </c>
      <c r="F339" s="176" t="s">
        <v>4495</v>
      </c>
      <c r="G339" s="168" t="s">
        <v>4496</v>
      </c>
      <c r="H339" s="246"/>
      <c r="I339" s="246"/>
      <c r="J339" s="247"/>
      <c r="K339" s="251"/>
      <c r="L339" s="2466">
        <v>96</v>
      </c>
      <c r="M339" s="2006">
        <f>X339*[3]коеф!$P$74+10</f>
        <v>1556.905</v>
      </c>
      <c r="N339" s="2228"/>
      <c r="O339" s="2006"/>
      <c r="P339" s="156">
        <f t="shared" si="2"/>
        <v>1405</v>
      </c>
      <c r="Q339" s="157">
        <v>3850</v>
      </c>
      <c r="R339" s="157">
        <v>4274</v>
      </c>
      <c r="S339" s="157"/>
      <c r="T339" s="157"/>
      <c r="U339" s="157">
        <v>1339</v>
      </c>
      <c r="V339" s="2005">
        <v>1405</v>
      </c>
      <c r="W339" s="157"/>
      <c r="X339" s="157">
        <v>1405</v>
      </c>
      <c r="Y339" s="157"/>
      <c r="Z339" s="157"/>
    </row>
    <row r="340" spans="1:32">
      <c r="A340" s="2333">
        <v>1</v>
      </c>
      <c r="B340" s="2333"/>
      <c r="C340" s="2229" t="s">
        <v>9430</v>
      </c>
      <c r="D340" s="2028" t="s">
        <v>4497</v>
      </c>
      <c r="E340" s="2469" t="s">
        <v>4498</v>
      </c>
      <c r="F340" s="170" t="s">
        <v>4499</v>
      </c>
      <c r="G340" s="165" t="s">
        <v>4500</v>
      </c>
      <c r="H340" s="238"/>
      <c r="I340" s="238"/>
      <c r="J340" s="240"/>
      <c r="K340" s="249"/>
      <c r="L340" s="2468">
        <v>96</v>
      </c>
      <c r="M340" s="2026">
        <f>X340*[3]коеф!$P$74+10</f>
        <v>1112.1009999999999</v>
      </c>
      <c r="N340" s="2232"/>
      <c r="O340" s="2026"/>
      <c r="P340" s="156">
        <f t="shared" si="2"/>
        <v>1001</v>
      </c>
      <c r="Q340" s="157">
        <v>2550</v>
      </c>
      <c r="R340" s="157">
        <v>2831</v>
      </c>
      <c r="S340" s="157"/>
      <c r="T340" s="157"/>
      <c r="U340" s="157">
        <v>890</v>
      </c>
      <c r="V340" s="2005">
        <v>935</v>
      </c>
      <c r="W340" s="157"/>
      <c r="X340" s="157">
        <v>1001</v>
      </c>
      <c r="Y340" s="157"/>
      <c r="Z340" s="157"/>
      <c r="AA340" s="157"/>
      <c r="AB340" s="157"/>
      <c r="AC340" s="157"/>
      <c r="AD340" s="157"/>
      <c r="AE340" s="157"/>
      <c r="AF340" s="157"/>
    </row>
    <row r="341" spans="1:32" s="157" customFormat="1">
      <c r="A341" s="2332">
        <v>1</v>
      </c>
      <c r="B341" s="2332"/>
      <c r="C341" s="2230" t="s">
        <v>9430</v>
      </c>
      <c r="D341" s="2030" t="s">
        <v>4501</v>
      </c>
      <c r="E341" s="2472" t="s">
        <v>4502</v>
      </c>
      <c r="F341" s="170" t="s">
        <v>4503</v>
      </c>
      <c r="G341" s="172" t="s">
        <v>4504</v>
      </c>
      <c r="H341" s="242"/>
      <c r="I341" s="242"/>
      <c r="J341" s="243"/>
      <c r="K341" s="250"/>
      <c r="L341" s="2470">
        <v>96</v>
      </c>
      <c r="M341" s="2007">
        <f>X341*[3]коеф!$P$74+10</f>
        <v>1073.566</v>
      </c>
      <c r="N341" s="156"/>
      <c r="O341" s="2007"/>
      <c r="P341" s="156">
        <f t="shared" si="2"/>
        <v>966</v>
      </c>
      <c r="Q341" s="157">
        <v>2630</v>
      </c>
      <c r="R341" s="157">
        <v>2919</v>
      </c>
      <c r="U341" s="157">
        <v>921</v>
      </c>
      <c r="V341" s="2005">
        <v>967</v>
      </c>
      <c r="X341" s="157">
        <v>966</v>
      </c>
      <c r="AA341" s="69"/>
      <c r="AB341" s="69"/>
      <c r="AC341" s="69"/>
      <c r="AD341" s="69"/>
      <c r="AE341" s="69"/>
      <c r="AF341" s="69"/>
    </row>
    <row r="342" spans="1:32" s="157" customFormat="1">
      <c r="A342" s="2330">
        <v>1</v>
      </c>
      <c r="B342" s="2330"/>
      <c r="C342" s="2231" t="s">
        <v>9430</v>
      </c>
      <c r="D342" s="2032" t="s">
        <v>4505</v>
      </c>
      <c r="E342" s="2467" t="s">
        <v>4506</v>
      </c>
      <c r="F342" s="170" t="s">
        <v>4507</v>
      </c>
      <c r="G342" s="168" t="s">
        <v>4508</v>
      </c>
      <c r="H342" s="246"/>
      <c r="I342" s="246"/>
      <c r="J342" s="247"/>
      <c r="K342" s="251"/>
      <c r="L342" s="2466">
        <v>96</v>
      </c>
      <c r="M342" s="2006">
        <f>X342*[3]коеф!$P$74+10</f>
        <v>1107.6969999999999</v>
      </c>
      <c r="N342" s="2228"/>
      <c r="O342" s="2006"/>
      <c r="P342" s="156">
        <f t="shared" si="2"/>
        <v>997</v>
      </c>
      <c r="Q342" s="157">
        <v>2700</v>
      </c>
      <c r="R342" s="157">
        <v>2997</v>
      </c>
      <c r="U342" s="157">
        <v>947</v>
      </c>
      <c r="V342" s="2005">
        <v>997</v>
      </c>
      <c r="X342" s="157">
        <v>997</v>
      </c>
    </row>
    <row r="343" spans="1:32" s="157" customFormat="1">
      <c r="A343" s="2465">
        <v>1</v>
      </c>
      <c r="B343" s="2333"/>
      <c r="C343" s="2229" t="s">
        <v>9430</v>
      </c>
      <c r="D343" s="2028" t="s">
        <v>4509</v>
      </c>
      <c r="E343" s="2469" t="s">
        <v>4510</v>
      </c>
      <c r="F343" s="170" t="s">
        <v>4511</v>
      </c>
      <c r="G343" s="165" t="s">
        <v>4512</v>
      </c>
      <c r="H343" s="238"/>
      <c r="I343" s="238"/>
      <c r="J343" s="240"/>
      <c r="K343" s="249"/>
      <c r="L343" s="2468">
        <v>96</v>
      </c>
      <c r="M343" s="2026">
        <f>X343*[3]коеф!$P$74+10</f>
        <v>1072.4649999999999</v>
      </c>
      <c r="N343" s="2232"/>
      <c r="O343" s="2026"/>
      <c r="P343" s="156">
        <f t="shared" si="2"/>
        <v>965</v>
      </c>
      <c r="Q343" s="157">
        <v>2368</v>
      </c>
      <c r="R343" s="157">
        <v>2628</v>
      </c>
      <c r="U343" s="157">
        <v>832</v>
      </c>
      <c r="V343" s="2005">
        <v>873</v>
      </c>
      <c r="X343" s="157">
        <v>965</v>
      </c>
    </row>
    <row r="344" spans="1:32" s="157" customFormat="1">
      <c r="A344" s="2333">
        <v>1</v>
      </c>
      <c r="B344" s="2332"/>
      <c r="C344" s="2230" t="s">
        <v>9430</v>
      </c>
      <c r="D344" s="2030" t="s">
        <v>4513</v>
      </c>
      <c r="E344" s="2472" t="s">
        <v>4514</v>
      </c>
      <c r="F344" s="175" t="s">
        <v>4515</v>
      </c>
      <c r="G344" s="172" t="s">
        <v>4516</v>
      </c>
      <c r="H344" s="242"/>
      <c r="I344" s="242"/>
      <c r="J344" s="243"/>
      <c r="K344" s="250"/>
      <c r="L344" s="2470">
        <v>96</v>
      </c>
      <c r="M344" s="2007">
        <f>X344*[3]коеф!$P$74+10</f>
        <v>1019.617</v>
      </c>
      <c r="N344" s="156"/>
      <c r="O344" s="2007"/>
      <c r="P344" s="156">
        <f t="shared" si="2"/>
        <v>917</v>
      </c>
      <c r="Q344" s="157">
        <v>2368</v>
      </c>
      <c r="R344" s="157">
        <v>2628</v>
      </c>
      <c r="U344" s="157">
        <v>832</v>
      </c>
      <c r="V344" s="2005">
        <v>873</v>
      </c>
      <c r="X344" s="157">
        <v>917</v>
      </c>
    </row>
    <row r="345" spans="1:32" s="157" customFormat="1">
      <c r="A345" s="2330">
        <v>1</v>
      </c>
      <c r="B345" s="2332"/>
      <c r="C345" s="2230" t="s">
        <v>285</v>
      </c>
      <c r="D345" s="2030" t="s">
        <v>268</v>
      </c>
      <c r="E345" s="2472" t="s">
        <v>4514</v>
      </c>
      <c r="F345" s="175"/>
      <c r="G345" s="172"/>
      <c r="H345" s="242"/>
      <c r="I345" s="242"/>
      <c r="J345" s="243"/>
      <c r="K345" s="250"/>
      <c r="L345" s="2470">
        <v>96</v>
      </c>
      <c r="M345" s="2007">
        <f>W345*[3]коеф!$P$76+10</f>
        <v>972.85200000000009</v>
      </c>
      <c r="N345" s="156"/>
      <c r="O345" s="2007"/>
      <c r="P345" s="156">
        <f>W345</f>
        <v>869</v>
      </c>
      <c r="V345" s="157">
        <v>869</v>
      </c>
      <c r="W345" s="157">
        <v>869</v>
      </c>
    </row>
    <row r="346" spans="1:32" s="157" customFormat="1" ht="13.5" customHeight="1">
      <c r="A346" s="2052">
        <v>1</v>
      </c>
      <c r="B346" s="234"/>
      <c r="C346" s="2230" t="s">
        <v>9434</v>
      </c>
      <c r="D346" s="2030" t="s">
        <v>4529</v>
      </c>
      <c r="E346" s="2472" t="s">
        <v>4530</v>
      </c>
      <c r="F346" s="203" t="s">
        <v>4531</v>
      </c>
      <c r="G346" s="184" t="s">
        <v>4532</v>
      </c>
      <c r="H346" s="206"/>
      <c r="I346" s="206"/>
      <c r="J346" s="252"/>
      <c r="K346" s="2019"/>
      <c r="L346" s="2470">
        <v>96</v>
      </c>
      <c r="M346" s="2007">
        <f>V346*[3]коеф!$O$7*[3]коеф!$P$83+10</f>
        <v>863.82549999999981</v>
      </c>
      <c r="N346" s="156"/>
      <c r="O346" s="2007"/>
      <c r="P346" s="156">
        <v>560</v>
      </c>
      <c r="S346" s="244">
        <v>530</v>
      </c>
      <c r="V346" s="157">
        <v>2750</v>
      </c>
    </row>
    <row r="347" spans="1:32" s="157" customFormat="1">
      <c r="A347" s="620">
        <v>1</v>
      </c>
      <c r="B347" s="234"/>
      <c r="C347" s="2231" t="s">
        <v>9430</v>
      </c>
      <c r="D347" s="2032" t="s">
        <v>4517</v>
      </c>
      <c r="E347" s="2467" t="s">
        <v>4518</v>
      </c>
      <c r="F347" s="176" t="s">
        <v>4519</v>
      </c>
      <c r="G347" s="168" t="s">
        <v>4520</v>
      </c>
      <c r="H347" s="246"/>
      <c r="I347" s="246"/>
      <c r="J347" s="247"/>
      <c r="K347" s="251"/>
      <c r="L347" s="2466">
        <v>96</v>
      </c>
      <c r="M347" s="2006">
        <f>X347*[3]коеф!$P$74+10</f>
        <v>1072.4649999999999</v>
      </c>
      <c r="N347" s="2228"/>
      <c r="O347" s="2006"/>
      <c r="P347" s="156">
        <f>X347</f>
        <v>965</v>
      </c>
      <c r="Q347" s="157">
        <v>2368</v>
      </c>
      <c r="R347" s="157">
        <v>2628</v>
      </c>
      <c r="U347" s="157">
        <v>832</v>
      </c>
      <c r="V347" s="2005">
        <v>873</v>
      </c>
      <c r="X347" s="157">
        <v>965</v>
      </c>
    </row>
    <row r="348" spans="1:32" s="157" customFormat="1">
      <c r="A348" s="2333">
        <v>1</v>
      </c>
      <c r="B348" s="2333"/>
      <c r="C348" s="2229" t="s">
        <v>285</v>
      </c>
      <c r="D348" s="2028" t="s">
        <v>267</v>
      </c>
      <c r="E348" s="2469" t="s">
        <v>4522</v>
      </c>
      <c r="F348" s="175"/>
      <c r="G348" s="172"/>
      <c r="H348" s="242"/>
      <c r="I348" s="242"/>
      <c r="J348" s="243"/>
      <c r="K348" s="250"/>
      <c r="L348" s="2468">
        <v>96</v>
      </c>
      <c r="M348" s="2026">
        <f>W348*[3]коеф!$P$76+10</f>
        <v>807.7600000000001</v>
      </c>
      <c r="N348" s="2232"/>
      <c r="O348" s="2026"/>
      <c r="P348" s="156">
        <f>W348</f>
        <v>720</v>
      </c>
      <c r="V348" s="157">
        <v>720</v>
      </c>
      <c r="W348" s="157">
        <v>720</v>
      </c>
    </row>
    <row r="349" spans="1:32" s="157" customFormat="1">
      <c r="A349" s="2330">
        <v>1</v>
      </c>
      <c r="B349" s="2332"/>
      <c r="C349" s="2230" t="s">
        <v>9430</v>
      </c>
      <c r="D349" s="2030" t="s">
        <v>4521</v>
      </c>
      <c r="E349" s="2472" t="s">
        <v>4522</v>
      </c>
      <c r="F349" s="170" t="s">
        <v>4523</v>
      </c>
      <c r="G349" s="165" t="s">
        <v>4524</v>
      </c>
      <c r="H349" s="238"/>
      <c r="I349" s="238"/>
      <c r="J349" s="240"/>
      <c r="K349" s="249"/>
      <c r="L349" s="2470">
        <v>96</v>
      </c>
      <c r="M349" s="2007">
        <f>X349*[3]коеф!$P$74+10</f>
        <v>1072.4649999999999</v>
      </c>
      <c r="N349" s="156"/>
      <c r="O349" s="2007"/>
      <c r="P349" s="156">
        <f>X349</f>
        <v>965</v>
      </c>
      <c r="Q349" s="157">
        <v>2368</v>
      </c>
      <c r="R349" s="157">
        <v>2628</v>
      </c>
      <c r="U349" s="157">
        <v>832</v>
      </c>
      <c r="V349" s="2005">
        <v>873</v>
      </c>
      <c r="X349" s="157">
        <v>965</v>
      </c>
    </row>
    <row r="350" spans="1:32" s="157" customFormat="1">
      <c r="A350" s="2333">
        <v>1</v>
      </c>
      <c r="B350" s="2332"/>
      <c r="C350" s="2230" t="s">
        <v>285</v>
      </c>
      <c r="D350" s="2030" t="s">
        <v>266</v>
      </c>
      <c r="E350" s="2472" t="s">
        <v>4526</v>
      </c>
      <c r="F350" s="175"/>
      <c r="G350" s="172"/>
      <c r="H350" s="242"/>
      <c r="I350" s="242"/>
      <c r="J350" s="243"/>
      <c r="K350" s="250"/>
      <c r="L350" s="2470">
        <v>96</v>
      </c>
      <c r="M350" s="2007">
        <f>W350*[3]коеф!$P$76+10</f>
        <v>785.6</v>
      </c>
      <c r="N350" s="156"/>
      <c r="O350" s="2007"/>
      <c r="P350" s="156">
        <f>W350</f>
        <v>700</v>
      </c>
      <c r="V350" s="157">
        <v>700</v>
      </c>
      <c r="W350" s="157">
        <v>700</v>
      </c>
    </row>
    <row r="351" spans="1:32" s="157" customFormat="1">
      <c r="A351" s="2332">
        <v>1</v>
      </c>
      <c r="B351" s="2332"/>
      <c r="C351" s="2231" t="s">
        <v>9430</v>
      </c>
      <c r="D351" s="2032" t="s">
        <v>4525</v>
      </c>
      <c r="E351" s="2467" t="s">
        <v>4526</v>
      </c>
      <c r="F351" s="175" t="s">
        <v>4527</v>
      </c>
      <c r="G351" s="172" t="s">
        <v>4528</v>
      </c>
      <c r="H351" s="242"/>
      <c r="I351" s="242"/>
      <c r="J351" s="243"/>
      <c r="K351" s="250"/>
      <c r="L351" s="2466">
        <v>96</v>
      </c>
      <c r="M351" s="2006">
        <f>X351*[3]коеф!$P$74+10</f>
        <v>1019.617</v>
      </c>
      <c r="N351" s="2228"/>
      <c r="O351" s="2006"/>
      <c r="P351" s="156">
        <f>X351</f>
        <v>917</v>
      </c>
      <c r="Q351" s="157">
        <v>2368</v>
      </c>
      <c r="R351" s="157">
        <v>2628</v>
      </c>
      <c r="U351" s="157">
        <v>832</v>
      </c>
      <c r="V351" s="2005">
        <v>873</v>
      </c>
      <c r="X351" s="157">
        <v>917</v>
      </c>
    </row>
    <row r="352" spans="1:32" s="157" customFormat="1" ht="13.5" customHeight="1">
      <c r="A352" s="2333">
        <v>1</v>
      </c>
      <c r="B352" s="2333"/>
      <c r="C352" s="2229" t="s">
        <v>285</v>
      </c>
      <c r="D352" s="2028" t="s">
        <v>279</v>
      </c>
      <c r="E352" s="2469" t="s">
        <v>4534</v>
      </c>
      <c r="F352" s="2068"/>
      <c r="G352" s="2056"/>
      <c r="H352" s="2050"/>
      <c r="I352" s="2050"/>
      <c r="J352" s="2057"/>
      <c r="K352" s="2476"/>
      <c r="L352" s="2468">
        <v>96</v>
      </c>
      <c r="M352" s="2026">
        <f>W352*[3]коеф!$P$76+10</f>
        <v>852.08</v>
      </c>
      <c r="N352" s="2232"/>
      <c r="O352" s="2026"/>
      <c r="P352" s="156">
        <f>W352</f>
        <v>760</v>
      </c>
      <c r="S352" s="244"/>
      <c r="V352" s="157">
        <v>760</v>
      </c>
      <c r="W352" s="157">
        <v>760</v>
      </c>
    </row>
    <row r="353" spans="1:24" s="157" customFormat="1">
      <c r="A353" s="2330">
        <v>1</v>
      </c>
      <c r="B353" s="2332"/>
      <c r="C353" s="2230" t="s">
        <v>9430</v>
      </c>
      <c r="D353" s="2030" t="s">
        <v>4533</v>
      </c>
      <c r="E353" s="2472" t="s">
        <v>4534</v>
      </c>
      <c r="F353" s="2069" t="s">
        <v>4535</v>
      </c>
      <c r="G353" s="2058" t="s">
        <v>4536</v>
      </c>
      <c r="H353" s="2051"/>
      <c r="I353" s="2051"/>
      <c r="J353" s="2059"/>
      <c r="K353" s="2475"/>
      <c r="L353" s="2470">
        <v>96</v>
      </c>
      <c r="M353" s="2007">
        <f>X353*[3]коеф!$P$74+10</f>
        <v>972.274</v>
      </c>
      <c r="N353" s="156"/>
      <c r="O353" s="2007"/>
      <c r="P353" s="156">
        <f>X353</f>
        <v>874</v>
      </c>
      <c r="Q353" s="157">
        <v>2166</v>
      </c>
      <c r="R353" s="157">
        <v>2404</v>
      </c>
      <c r="U353" s="157">
        <v>758</v>
      </c>
      <c r="V353" s="2005">
        <v>833</v>
      </c>
      <c r="X353" s="157">
        <v>874</v>
      </c>
    </row>
    <row r="354" spans="1:24" s="157" customFormat="1">
      <c r="A354" s="2465">
        <v>1</v>
      </c>
      <c r="B354" s="2332"/>
      <c r="C354" s="2230" t="s">
        <v>9430</v>
      </c>
      <c r="D354" s="2030" t="s">
        <v>4537</v>
      </c>
      <c r="E354" s="2472" t="s">
        <v>4538</v>
      </c>
      <c r="F354" s="2370" t="s">
        <v>4539</v>
      </c>
      <c r="G354" s="2054" t="s">
        <v>4540</v>
      </c>
      <c r="H354" s="2053"/>
      <c r="I354" s="2053"/>
      <c r="J354" s="2055"/>
      <c r="K354" s="2474"/>
      <c r="L354" s="2470">
        <v>96</v>
      </c>
      <c r="M354" s="2007">
        <f>X354*[3]коеф!$P$74+10</f>
        <v>1047.1420000000001</v>
      </c>
      <c r="N354" s="156"/>
      <c r="O354" s="2007"/>
      <c r="P354" s="156">
        <f>X354</f>
        <v>942</v>
      </c>
      <c r="Q354" s="157">
        <v>2428</v>
      </c>
      <c r="R354" s="157">
        <v>2695</v>
      </c>
      <c r="U354" s="157">
        <v>850</v>
      </c>
      <c r="V354" s="2005">
        <v>897</v>
      </c>
      <c r="X354" s="157">
        <v>942</v>
      </c>
    </row>
    <row r="355" spans="1:24" s="157" customFormat="1">
      <c r="A355" s="2465">
        <v>1</v>
      </c>
      <c r="B355" s="2330"/>
      <c r="C355" s="2231" t="s">
        <v>9430</v>
      </c>
      <c r="D355" s="2032" t="s">
        <v>4541</v>
      </c>
      <c r="E355" s="2467" t="s">
        <v>4542</v>
      </c>
      <c r="F355" s="2370" t="s">
        <v>4543</v>
      </c>
      <c r="G355" s="2054" t="s">
        <v>4544</v>
      </c>
      <c r="H355" s="2053"/>
      <c r="I355" s="2053"/>
      <c r="J355" s="2055"/>
      <c r="K355" s="2474"/>
      <c r="L355" s="2466">
        <v>96</v>
      </c>
      <c r="M355" s="2006">
        <f>X355*[3]коеф!$P$74+10</f>
        <v>1066.96</v>
      </c>
      <c r="N355" s="2228"/>
      <c r="O355" s="2006"/>
      <c r="P355" s="156">
        <f>X355</f>
        <v>960</v>
      </c>
      <c r="Q355" s="157">
        <v>2442</v>
      </c>
      <c r="R355" s="157">
        <v>2710</v>
      </c>
      <c r="U355" s="157">
        <v>854</v>
      </c>
      <c r="V355" s="2005">
        <v>897</v>
      </c>
      <c r="X355" s="157">
        <v>960</v>
      </c>
    </row>
    <row r="356" spans="1:24" s="157" customFormat="1">
      <c r="A356" s="620">
        <v>1</v>
      </c>
      <c r="B356" s="234"/>
      <c r="C356" s="2464" t="s">
        <v>9430</v>
      </c>
      <c r="D356" s="2018" t="s">
        <v>4545</v>
      </c>
      <c r="E356" s="2463" t="s">
        <v>4546</v>
      </c>
      <c r="F356" s="175" t="s">
        <v>4547</v>
      </c>
      <c r="G356" s="172" t="s">
        <v>4548</v>
      </c>
      <c r="H356" s="242"/>
      <c r="I356" s="242"/>
      <c r="J356" s="243"/>
      <c r="K356" s="250"/>
      <c r="L356" s="2462">
        <v>96</v>
      </c>
      <c r="M356" s="2009">
        <f>X356*[3]коеф!$P$74+10</f>
        <v>928.23400000000004</v>
      </c>
      <c r="N356" s="2479"/>
      <c r="O356" s="2009"/>
      <c r="P356" s="156">
        <f>X356</f>
        <v>834</v>
      </c>
      <c r="Q356" s="157">
        <v>1998</v>
      </c>
      <c r="R356" s="157">
        <v>2217</v>
      </c>
      <c r="U356" s="157">
        <v>732</v>
      </c>
      <c r="V356" s="2005">
        <v>778</v>
      </c>
      <c r="X356" s="157">
        <v>834</v>
      </c>
    </row>
    <row r="357" spans="1:24" s="157" customFormat="1">
      <c r="A357" s="2333">
        <v>1</v>
      </c>
      <c r="B357" s="2333"/>
      <c r="C357" s="2229" t="s">
        <v>285</v>
      </c>
      <c r="D357" s="2028" t="s">
        <v>282</v>
      </c>
      <c r="E357" s="2469" t="s">
        <v>303</v>
      </c>
      <c r="F357" s="2068"/>
      <c r="G357" s="2056"/>
      <c r="H357" s="2050"/>
      <c r="I357" s="2050"/>
      <c r="J357" s="2057"/>
      <c r="K357" s="2476"/>
      <c r="L357" s="2468">
        <v>96</v>
      </c>
      <c r="M357" s="2026">
        <f>W357*[3]коеф!$P$76+10</f>
        <v>508.6</v>
      </c>
      <c r="N357" s="2232"/>
      <c r="O357" s="2026"/>
      <c r="P357" s="156">
        <f>W357</f>
        <v>450</v>
      </c>
      <c r="V357" s="157">
        <v>450</v>
      </c>
      <c r="W357" s="157">
        <v>450</v>
      </c>
    </row>
    <row r="358" spans="1:24" s="157" customFormat="1">
      <c r="A358" s="2330">
        <v>1</v>
      </c>
      <c r="B358" s="2332"/>
      <c r="C358" s="2230" t="s">
        <v>285</v>
      </c>
      <c r="D358" s="2030" t="s">
        <v>283</v>
      </c>
      <c r="E358" s="2472" t="s">
        <v>303</v>
      </c>
      <c r="F358" s="2069"/>
      <c r="G358" s="2058"/>
      <c r="H358" s="2051"/>
      <c r="I358" s="2051"/>
      <c r="J358" s="2059"/>
      <c r="K358" s="2475"/>
      <c r="L358" s="2470">
        <v>192</v>
      </c>
      <c r="M358" s="2007">
        <f>W358*[3]коеф!$P$76+10</f>
        <v>928.53200000000004</v>
      </c>
      <c r="N358" s="156"/>
      <c r="O358" s="2007"/>
      <c r="P358" s="156">
        <f>W358</f>
        <v>829</v>
      </c>
      <c r="V358" s="157">
        <v>720</v>
      </c>
      <c r="W358" s="2010">
        <v>829</v>
      </c>
    </row>
    <row r="359" spans="1:24" s="157" customFormat="1">
      <c r="A359" s="620">
        <v>1</v>
      </c>
      <c r="B359" s="234"/>
      <c r="C359" s="2231" t="s">
        <v>285</v>
      </c>
      <c r="D359" s="2032" t="s">
        <v>284</v>
      </c>
      <c r="E359" s="2467" t="s">
        <v>304</v>
      </c>
      <c r="F359" s="175"/>
      <c r="G359" s="172"/>
      <c r="H359" s="242"/>
      <c r="I359" s="242"/>
      <c r="J359" s="243"/>
      <c r="K359" s="250"/>
      <c r="L359" s="2466">
        <v>96</v>
      </c>
      <c r="M359" s="2006">
        <f>W359*[3]коеф!$P$76+10</f>
        <v>544.05600000000004</v>
      </c>
      <c r="N359" s="2228"/>
      <c r="O359" s="2006"/>
      <c r="P359" s="156">
        <f>W359</f>
        <v>482</v>
      </c>
      <c r="V359" s="157">
        <v>450</v>
      </c>
      <c r="W359" s="2010">
        <v>482</v>
      </c>
    </row>
    <row r="360" spans="1:24" s="157" customFormat="1">
      <c r="A360" s="2330">
        <v>1</v>
      </c>
      <c r="B360" s="2332"/>
      <c r="C360" s="2229" t="s">
        <v>10477</v>
      </c>
      <c r="D360" s="2028" t="s">
        <v>10544</v>
      </c>
      <c r="E360" s="2469" t="s">
        <v>10543</v>
      </c>
      <c r="F360" s="2370" t="s">
        <v>4555</v>
      </c>
      <c r="G360" s="2054" t="s">
        <v>4556</v>
      </c>
      <c r="H360" s="2053"/>
      <c r="I360" s="2053"/>
      <c r="J360" s="2055"/>
      <c r="K360" s="2474"/>
      <c r="L360" s="2468">
        <v>96</v>
      </c>
      <c r="M360" s="2009">
        <f t="shared" ref="M360:M369" si="3">P360</f>
        <v>726</v>
      </c>
      <c r="N360" s="2232"/>
      <c r="O360" s="2026"/>
      <c r="P360" s="156">
        <v>726</v>
      </c>
    </row>
    <row r="361" spans="1:24" s="157" customFormat="1">
      <c r="A361" s="2330">
        <v>1</v>
      </c>
      <c r="B361" s="2332"/>
      <c r="C361" s="2230" t="s">
        <v>10477</v>
      </c>
      <c r="D361" s="2030" t="s">
        <v>10542</v>
      </c>
      <c r="E361" s="2472" t="s">
        <v>10539</v>
      </c>
      <c r="F361" s="2370"/>
      <c r="G361" s="2054"/>
      <c r="H361" s="2053"/>
      <c r="I361" s="2053"/>
      <c r="J361" s="2055"/>
      <c r="K361" s="2474"/>
      <c r="L361" s="2470">
        <v>96</v>
      </c>
      <c r="M361" s="2009">
        <f t="shared" si="3"/>
        <v>624</v>
      </c>
      <c r="N361" s="156"/>
      <c r="O361" s="2007"/>
      <c r="P361" s="156">
        <v>624</v>
      </c>
    </row>
    <row r="362" spans="1:24" s="157" customFormat="1">
      <c r="A362" s="2330">
        <v>1</v>
      </c>
      <c r="B362" s="2332"/>
      <c r="C362" s="2230" t="s">
        <v>10477</v>
      </c>
      <c r="D362" s="2030" t="s">
        <v>10541</v>
      </c>
      <c r="E362" s="2472" t="s">
        <v>10539</v>
      </c>
      <c r="F362" s="2370"/>
      <c r="G362" s="2054"/>
      <c r="H362" s="2053"/>
      <c r="I362" s="2053"/>
      <c r="J362" s="2055"/>
      <c r="K362" s="2474"/>
      <c r="L362" s="2470">
        <v>192</v>
      </c>
      <c r="M362" s="2009">
        <f t="shared" si="3"/>
        <v>1056</v>
      </c>
      <c r="N362" s="156"/>
      <c r="O362" s="2007"/>
      <c r="P362" s="156">
        <v>1056</v>
      </c>
    </row>
    <row r="363" spans="1:24" s="157" customFormat="1">
      <c r="A363" s="2330">
        <v>1</v>
      </c>
      <c r="B363" s="2332"/>
      <c r="C363" s="2230" t="s">
        <v>10477</v>
      </c>
      <c r="D363" s="2030" t="s">
        <v>10540</v>
      </c>
      <c r="E363" s="2472" t="s">
        <v>10539</v>
      </c>
      <c r="F363" s="2370"/>
      <c r="G363" s="2054"/>
      <c r="H363" s="2053"/>
      <c r="I363" s="2053"/>
      <c r="J363" s="2055"/>
      <c r="K363" s="2474"/>
      <c r="L363" s="2470">
        <v>480</v>
      </c>
      <c r="M363" s="2009">
        <f t="shared" si="3"/>
        <v>1920</v>
      </c>
      <c r="N363" s="156"/>
      <c r="O363" s="2007"/>
      <c r="P363" s="156">
        <v>1920</v>
      </c>
    </row>
    <row r="364" spans="1:24" s="157" customFormat="1">
      <c r="A364" s="2333">
        <v>1</v>
      </c>
      <c r="B364" s="2332"/>
      <c r="C364" s="2231" t="s">
        <v>10477</v>
      </c>
      <c r="D364" s="2032" t="s">
        <v>10546</v>
      </c>
      <c r="E364" s="2467" t="s">
        <v>10545</v>
      </c>
      <c r="F364" s="2370" t="s">
        <v>4551</v>
      </c>
      <c r="G364" s="2054" t="s">
        <v>4552</v>
      </c>
      <c r="H364" s="2053"/>
      <c r="I364" s="2053"/>
      <c r="J364" s="2055"/>
      <c r="K364" s="2474"/>
      <c r="L364" s="2466">
        <v>96</v>
      </c>
      <c r="M364" s="2009">
        <f t="shared" si="3"/>
        <v>648</v>
      </c>
      <c r="N364" s="2228"/>
      <c r="O364" s="2006"/>
      <c r="P364" s="156">
        <v>648</v>
      </c>
    </row>
    <row r="365" spans="1:24" s="157" customFormat="1">
      <c r="A365" s="2330">
        <v>1</v>
      </c>
      <c r="B365" s="2332"/>
      <c r="C365" s="2229" t="s">
        <v>10477</v>
      </c>
      <c r="D365" s="2028" t="s">
        <v>10538</v>
      </c>
      <c r="E365" s="2469" t="s">
        <v>10535</v>
      </c>
      <c r="F365" s="2370" t="s">
        <v>4559</v>
      </c>
      <c r="G365" s="2054" t="s">
        <v>4560</v>
      </c>
      <c r="H365" s="2053"/>
      <c r="I365" s="2053"/>
      <c r="J365" s="2055"/>
      <c r="K365" s="2474"/>
      <c r="L365" s="2468">
        <v>96</v>
      </c>
      <c r="M365" s="2009">
        <f t="shared" si="3"/>
        <v>528</v>
      </c>
      <c r="N365" s="2232"/>
      <c r="O365" s="2026"/>
      <c r="P365" s="156">
        <v>528</v>
      </c>
    </row>
    <row r="366" spans="1:24" s="157" customFormat="1">
      <c r="A366" s="2330">
        <v>1</v>
      </c>
      <c r="B366" s="2332"/>
      <c r="C366" s="2230" t="s">
        <v>10477</v>
      </c>
      <c r="D366" s="2030" t="s">
        <v>10537</v>
      </c>
      <c r="E366" s="2472" t="s">
        <v>10535</v>
      </c>
      <c r="F366" s="2489">
        <v>96</v>
      </c>
      <c r="G366" s="2054"/>
      <c r="H366" s="2053"/>
      <c r="I366" s="2053"/>
      <c r="J366" s="2055"/>
      <c r="K366" s="2474"/>
      <c r="L366" s="2470">
        <v>192</v>
      </c>
      <c r="M366" s="2009">
        <f t="shared" si="3"/>
        <v>1056</v>
      </c>
      <c r="N366" s="156"/>
      <c r="O366" s="2007"/>
      <c r="P366" s="156">
        <v>1056</v>
      </c>
    </row>
    <row r="367" spans="1:24" s="157" customFormat="1">
      <c r="A367" s="2330">
        <v>1</v>
      </c>
      <c r="B367" s="2330"/>
      <c r="C367" s="2231" t="s">
        <v>10477</v>
      </c>
      <c r="D367" s="2032" t="s">
        <v>10536</v>
      </c>
      <c r="E367" s="2467" t="s">
        <v>10535</v>
      </c>
      <c r="F367" s="2489">
        <v>96</v>
      </c>
      <c r="G367" s="2054" t="s">
        <v>4560</v>
      </c>
      <c r="H367" s="2053"/>
      <c r="I367" s="2053"/>
      <c r="J367" s="2055"/>
      <c r="K367" s="2474"/>
      <c r="L367" s="2466">
        <v>480</v>
      </c>
      <c r="M367" s="2009">
        <f t="shared" si="3"/>
        <v>2400</v>
      </c>
      <c r="N367" s="2228"/>
      <c r="O367" s="2006"/>
      <c r="P367" s="156">
        <v>2400</v>
      </c>
    </row>
    <row r="368" spans="1:24" s="157" customFormat="1">
      <c r="A368" s="2330">
        <v>1</v>
      </c>
      <c r="B368" s="2332"/>
      <c r="C368" s="2229" t="s">
        <v>10477</v>
      </c>
      <c r="D368" s="2028" t="s">
        <v>10534</v>
      </c>
      <c r="E368" s="2469" t="s">
        <v>10532</v>
      </c>
      <c r="F368" s="2489"/>
      <c r="G368" s="2054"/>
      <c r="H368" s="2053"/>
      <c r="I368" s="2053"/>
      <c r="J368" s="2055"/>
      <c r="K368" s="2474"/>
      <c r="L368" s="2468">
        <v>500</v>
      </c>
      <c r="M368" s="2009">
        <f t="shared" si="3"/>
        <v>575</v>
      </c>
      <c r="N368" s="2232"/>
      <c r="O368" s="2026"/>
      <c r="P368" s="156">
        <v>575</v>
      </c>
    </row>
    <row r="369" spans="1:24" s="157" customFormat="1">
      <c r="A369" s="2330">
        <v>1</v>
      </c>
      <c r="B369" s="2330"/>
      <c r="C369" s="2231" t="s">
        <v>10477</v>
      </c>
      <c r="D369" s="2032" t="s">
        <v>10533</v>
      </c>
      <c r="E369" s="2467" t="s">
        <v>10532</v>
      </c>
      <c r="F369" s="2489">
        <v>96</v>
      </c>
      <c r="G369" s="2054"/>
      <c r="H369" s="2053"/>
      <c r="I369" s="2053"/>
      <c r="J369" s="2055"/>
      <c r="K369" s="2474"/>
      <c r="L369" s="2466">
        <v>500</v>
      </c>
      <c r="M369" s="2009">
        <f t="shared" si="3"/>
        <v>575</v>
      </c>
      <c r="N369" s="2228"/>
      <c r="O369" s="2006"/>
      <c r="P369" s="156">
        <v>575</v>
      </c>
    </row>
    <row r="370" spans="1:24" s="157" customFormat="1">
      <c r="A370" s="2333">
        <v>1</v>
      </c>
      <c r="B370" s="2333"/>
      <c r="C370" s="2229" t="s">
        <v>9430</v>
      </c>
      <c r="D370" s="2028" t="s">
        <v>4549</v>
      </c>
      <c r="E370" s="2469" t="s">
        <v>4550</v>
      </c>
      <c r="F370" s="2068" t="s">
        <v>4551</v>
      </c>
      <c r="G370" s="2056" t="s">
        <v>4552</v>
      </c>
      <c r="H370" s="2050"/>
      <c r="I370" s="2050"/>
      <c r="J370" s="2057"/>
      <c r="K370" s="2476"/>
      <c r="L370" s="2468">
        <v>96</v>
      </c>
      <c r="M370" s="2026">
        <f>X370*[3]коеф!$P$74+10</f>
        <v>547.28800000000001</v>
      </c>
      <c r="N370" s="2232"/>
      <c r="O370" s="2026"/>
      <c r="P370" s="156">
        <f>X370</f>
        <v>488</v>
      </c>
      <c r="Q370" s="157">
        <v>1324</v>
      </c>
      <c r="R370" s="157">
        <v>1470</v>
      </c>
      <c r="U370" s="157">
        <v>462</v>
      </c>
      <c r="V370" s="2005">
        <v>488</v>
      </c>
      <c r="X370" s="157">
        <v>488</v>
      </c>
    </row>
    <row r="371" spans="1:24" s="157" customFormat="1">
      <c r="A371" s="2330">
        <v>1</v>
      </c>
      <c r="B371" s="2332"/>
      <c r="C371" s="2230" t="s">
        <v>9430</v>
      </c>
      <c r="D371" s="2030" t="s">
        <v>4553</v>
      </c>
      <c r="E371" s="2472" t="s">
        <v>4554</v>
      </c>
      <c r="F371" s="2069" t="s">
        <v>4555</v>
      </c>
      <c r="G371" s="2058" t="s">
        <v>4556</v>
      </c>
      <c r="H371" s="2051"/>
      <c r="I371" s="2051"/>
      <c r="J371" s="2059"/>
      <c r="K371" s="2475"/>
      <c r="L371" s="2470">
        <v>96</v>
      </c>
      <c r="M371" s="2007">
        <f>X371*[3]коеф!$P$74+10</f>
        <v>803.82100000000003</v>
      </c>
      <c r="N371" s="156"/>
      <c r="O371" s="2007"/>
      <c r="P371" s="156">
        <f>X371</f>
        <v>721</v>
      </c>
      <c r="Q371" s="157">
        <v>1945</v>
      </c>
      <c r="R371" s="157">
        <v>2159</v>
      </c>
      <c r="U371" s="157">
        <v>683</v>
      </c>
      <c r="V371" s="2005">
        <v>721</v>
      </c>
      <c r="X371" s="157">
        <v>721</v>
      </c>
    </row>
    <row r="372" spans="1:24" s="157" customFormat="1">
      <c r="A372" s="2333">
        <v>1</v>
      </c>
      <c r="B372" s="2332"/>
      <c r="C372" s="2230" t="s">
        <v>9430</v>
      </c>
      <c r="D372" s="2030" t="s">
        <v>4557</v>
      </c>
      <c r="E372" s="2472" t="s">
        <v>4558</v>
      </c>
      <c r="F372" s="2068" t="s">
        <v>4559</v>
      </c>
      <c r="G372" s="2056" t="s">
        <v>4560</v>
      </c>
      <c r="H372" s="2050"/>
      <c r="I372" s="2050"/>
      <c r="J372" s="2057"/>
      <c r="K372" s="2476"/>
      <c r="L372" s="2470">
        <v>96</v>
      </c>
      <c r="M372" s="2007">
        <f>X372*[3]коеф!$P$74+10</f>
        <v>494.44</v>
      </c>
      <c r="N372" s="156"/>
      <c r="O372" s="2007"/>
      <c r="P372" s="156">
        <f>X372</f>
        <v>440</v>
      </c>
      <c r="Q372" s="157">
        <v>1214</v>
      </c>
      <c r="R372" s="157">
        <v>1347</v>
      </c>
      <c r="U372" s="157">
        <v>423</v>
      </c>
      <c r="V372" s="2005">
        <v>440</v>
      </c>
      <c r="X372" s="157">
        <v>440</v>
      </c>
    </row>
    <row r="373" spans="1:24" s="157" customFormat="1">
      <c r="A373" s="2330">
        <v>1</v>
      </c>
      <c r="B373" s="2330"/>
      <c r="C373" s="2231" t="s">
        <v>9430</v>
      </c>
      <c r="D373" s="2032" t="s">
        <v>4561</v>
      </c>
      <c r="E373" s="2467" t="s">
        <v>4558</v>
      </c>
      <c r="F373" s="2069" t="s">
        <v>4559</v>
      </c>
      <c r="G373" s="2058" t="s">
        <v>4560</v>
      </c>
      <c r="H373" s="2051"/>
      <c r="I373" s="2051"/>
      <c r="J373" s="2059"/>
      <c r="K373" s="2475"/>
      <c r="L373" s="2466">
        <v>192</v>
      </c>
      <c r="M373" s="2006">
        <f>X373*[3]коеф!$P$74+10</f>
        <v>649.68100000000004</v>
      </c>
      <c r="N373" s="2228"/>
      <c r="O373" s="2006"/>
      <c r="P373" s="156">
        <f>X373</f>
        <v>581</v>
      </c>
      <c r="Q373" s="157">
        <v>1573</v>
      </c>
      <c r="R373" s="157">
        <v>1745</v>
      </c>
      <c r="U373" s="157">
        <v>551</v>
      </c>
      <c r="V373" s="2005">
        <v>581</v>
      </c>
      <c r="X373" s="157">
        <v>581</v>
      </c>
    </row>
    <row r="374" spans="1:24" s="157" customFormat="1">
      <c r="A374" s="2330">
        <v>1</v>
      </c>
      <c r="B374" s="2332"/>
      <c r="C374" s="2229" t="s">
        <v>10477</v>
      </c>
      <c r="D374" s="2028" t="s">
        <v>10531</v>
      </c>
      <c r="E374" s="2469" t="s">
        <v>10528</v>
      </c>
      <c r="F374" s="2489">
        <v>96</v>
      </c>
      <c r="G374" s="2054"/>
      <c r="H374" s="2053"/>
      <c r="I374" s="2053"/>
      <c r="J374" s="2055"/>
      <c r="K374" s="2474"/>
      <c r="L374" s="2468">
        <v>96</v>
      </c>
      <c r="M374" s="2009">
        <f t="shared" ref="M374:M380" si="4">P374</f>
        <v>744</v>
      </c>
      <c r="N374" s="2232"/>
      <c r="O374" s="2026"/>
      <c r="P374" s="156">
        <v>744</v>
      </c>
    </row>
    <row r="375" spans="1:24" s="157" customFormat="1">
      <c r="A375" s="2330">
        <v>1</v>
      </c>
      <c r="B375" s="2332"/>
      <c r="C375" s="2230" t="s">
        <v>10477</v>
      </c>
      <c r="D375" s="2030" t="s">
        <v>10530</v>
      </c>
      <c r="E375" s="2472" t="s">
        <v>10528</v>
      </c>
      <c r="F375" s="2489">
        <v>192</v>
      </c>
      <c r="G375" s="2054"/>
      <c r="H375" s="2053"/>
      <c r="I375" s="2053"/>
      <c r="J375" s="2055"/>
      <c r="K375" s="2474"/>
      <c r="L375" s="2470">
        <v>192</v>
      </c>
      <c r="M375" s="2009">
        <f t="shared" si="4"/>
        <v>1344</v>
      </c>
      <c r="N375" s="156"/>
      <c r="O375" s="2007"/>
      <c r="P375" s="156">
        <v>1344</v>
      </c>
    </row>
    <row r="376" spans="1:24" s="157" customFormat="1">
      <c r="A376" s="2330">
        <v>1</v>
      </c>
      <c r="B376" s="2330"/>
      <c r="C376" s="2231" t="s">
        <v>10477</v>
      </c>
      <c r="D376" s="2032" t="s">
        <v>10529</v>
      </c>
      <c r="E376" s="2467" t="s">
        <v>10528</v>
      </c>
      <c r="F376" s="2489">
        <v>480</v>
      </c>
      <c r="G376" s="2054"/>
      <c r="H376" s="2053"/>
      <c r="I376" s="2053"/>
      <c r="J376" s="2055"/>
      <c r="K376" s="2474"/>
      <c r="L376" s="2466">
        <v>480</v>
      </c>
      <c r="M376" s="2009">
        <f t="shared" si="4"/>
        <v>2880</v>
      </c>
      <c r="N376" s="2228"/>
      <c r="O376" s="2006"/>
      <c r="P376" s="156">
        <v>2880</v>
      </c>
    </row>
    <row r="377" spans="1:24" s="157" customFormat="1">
      <c r="A377" s="2330">
        <v>1</v>
      </c>
      <c r="B377" s="2332"/>
      <c r="C377" s="2229" t="s">
        <v>10477</v>
      </c>
      <c r="D377" s="2028" t="s">
        <v>10527</v>
      </c>
      <c r="E377" s="2469" t="s">
        <v>10524</v>
      </c>
      <c r="F377" s="2370" t="s">
        <v>4564</v>
      </c>
      <c r="G377" s="2054" t="s">
        <v>4565</v>
      </c>
      <c r="H377" s="2053"/>
      <c r="I377" s="2053"/>
      <c r="J377" s="2055"/>
      <c r="K377" s="2474"/>
      <c r="L377" s="2468">
        <v>96</v>
      </c>
      <c r="M377" s="2009">
        <f t="shared" si="4"/>
        <v>1368</v>
      </c>
      <c r="N377" s="2232"/>
      <c r="O377" s="2026"/>
      <c r="P377" s="156">
        <v>1368</v>
      </c>
    </row>
    <row r="378" spans="1:24" s="157" customFormat="1">
      <c r="A378" s="2330">
        <v>1</v>
      </c>
      <c r="B378" s="2332"/>
      <c r="C378" s="2230" t="s">
        <v>10477</v>
      </c>
      <c r="D378" s="2030" t="s">
        <v>10526</v>
      </c>
      <c r="E378" s="2472" t="s">
        <v>10524</v>
      </c>
      <c r="F378" s="2370"/>
      <c r="G378" s="2054"/>
      <c r="H378" s="2053"/>
      <c r="I378" s="2053"/>
      <c r="J378" s="2055"/>
      <c r="K378" s="2474"/>
      <c r="L378" s="2470">
        <v>192</v>
      </c>
      <c r="M378" s="2009">
        <f t="shared" si="4"/>
        <v>2640</v>
      </c>
      <c r="N378" s="156"/>
      <c r="O378" s="2007"/>
      <c r="P378" s="156">
        <v>2640</v>
      </c>
    </row>
    <row r="379" spans="1:24" s="157" customFormat="1">
      <c r="A379" s="2330">
        <v>1</v>
      </c>
      <c r="B379" s="2332"/>
      <c r="C379" s="2230" t="s">
        <v>10477</v>
      </c>
      <c r="D379" s="2030" t="s">
        <v>10525</v>
      </c>
      <c r="E379" s="2472" t="s">
        <v>10524</v>
      </c>
      <c r="F379" s="2370"/>
      <c r="G379" s="2054"/>
      <c r="H379" s="2053"/>
      <c r="I379" s="2053"/>
      <c r="J379" s="2055"/>
      <c r="K379" s="2474"/>
      <c r="L379" s="2470">
        <v>480</v>
      </c>
      <c r="M379" s="2009">
        <f t="shared" si="4"/>
        <v>6360</v>
      </c>
      <c r="N379" s="156"/>
      <c r="O379" s="2007"/>
      <c r="P379" s="156">
        <v>6360</v>
      </c>
    </row>
    <row r="380" spans="1:24" s="157" customFormat="1">
      <c r="A380" s="2330">
        <v>1</v>
      </c>
      <c r="B380" s="2330"/>
      <c r="C380" s="2231" t="s">
        <v>10477</v>
      </c>
      <c r="D380" s="2032" t="s">
        <v>10523</v>
      </c>
      <c r="E380" s="2482" t="s">
        <v>10522</v>
      </c>
      <c r="F380" s="2370"/>
      <c r="G380" s="2054"/>
      <c r="H380" s="2053"/>
      <c r="I380" s="2053"/>
      <c r="J380" s="2055"/>
      <c r="K380" s="2474"/>
      <c r="L380" s="2466">
        <v>96</v>
      </c>
      <c r="M380" s="2009">
        <f t="shared" si="4"/>
        <v>4176</v>
      </c>
      <c r="N380" s="2228"/>
      <c r="O380" s="2006"/>
      <c r="P380" s="156">
        <v>4176</v>
      </c>
    </row>
    <row r="381" spans="1:24" s="157" customFormat="1">
      <c r="A381" s="2333">
        <v>1</v>
      </c>
      <c r="B381" s="2333"/>
      <c r="C381" s="2464" t="s">
        <v>9430</v>
      </c>
      <c r="D381" s="2018" t="s">
        <v>4562</v>
      </c>
      <c r="E381" s="2463" t="s">
        <v>4563</v>
      </c>
      <c r="F381" s="2068" t="s">
        <v>4564</v>
      </c>
      <c r="G381" s="2056" t="s">
        <v>4565</v>
      </c>
      <c r="H381" s="2050"/>
      <c r="I381" s="2050"/>
      <c r="J381" s="2057"/>
      <c r="K381" s="2476"/>
      <c r="L381" s="2462">
        <v>96</v>
      </c>
      <c r="M381" s="2009">
        <f>X381*[3]коеф!$P$74+10</f>
        <v>755.37699999999995</v>
      </c>
      <c r="N381" s="2479"/>
      <c r="O381" s="2009"/>
      <c r="P381" s="156">
        <f>X381</f>
        <v>677</v>
      </c>
      <c r="Q381" s="157">
        <v>1840</v>
      </c>
      <c r="R381" s="157">
        <v>2042</v>
      </c>
      <c r="U381" s="157">
        <v>643</v>
      </c>
      <c r="V381" s="2005">
        <v>677</v>
      </c>
      <c r="X381" s="157">
        <v>677</v>
      </c>
    </row>
    <row r="382" spans="1:24" s="157" customFormat="1">
      <c r="A382" s="2330">
        <v>1</v>
      </c>
      <c r="B382" s="2330"/>
      <c r="C382" s="2464" t="s">
        <v>10477</v>
      </c>
      <c r="D382" s="2018" t="s">
        <v>10521</v>
      </c>
      <c r="E382" s="2463" t="s">
        <v>10518</v>
      </c>
      <c r="F382" s="2370" t="s">
        <v>4573</v>
      </c>
      <c r="G382" s="2054" t="s">
        <v>4574</v>
      </c>
      <c r="H382" s="2053"/>
      <c r="I382" s="2053"/>
      <c r="J382" s="2055"/>
      <c r="K382" s="2474"/>
      <c r="L382" s="2462">
        <v>96</v>
      </c>
      <c r="M382" s="2009">
        <f>P382</f>
        <v>1824</v>
      </c>
      <c r="N382" s="2479"/>
      <c r="O382" s="2009"/>
      <c r="P382" s="156">
        <v>1824</v>
      </c>
    </row>
    <row r="383" spans="1:24" s="157" customFormat="1" ht="20.100000000000001" customHeight="1">
      <c r="A383" s="2330">
        <v>1</v>
      </c>
      <c r="B383" s="2330"/>
      <c r="C383" s="2464" t="s">
        <v>10477</v>
      </c>
      <c r="D383" s="2018" t="s">
        <v>10519</v>
      </c>
      <c r="E383" s="2463" t="s">
        <v>10518</v>
      </c>
      <c r="F383" s="2488" t="s">
        <v>4569</v>
      </c>
      <c r="G383" s="2327" t="s">
        <v>4570</v>
      </c>
      <c r="H383" s="2053"/>
      <c r="I383" s="2053"/>
      <c r="J383" s="2055"/>
      <c r="K383" s="2474"/>
      <c r="L383" s="2462">
        <v>480</v>
      </c>
      <c r="M383" s="2009">
        <f>P383</f>
        <v>7032</v>
      </c>
      <c r="N383" s="2479"/>
      <c r="O383" s="2009"/>
      <c r="P383" s="156">
        <v>7032</v>
      </c>
    </row>
    <row r="384" spans="1:24" s="157" customFormat="1">
      <c r="A384" s="2332">
        <v>1</v>
      </c>
      <c r="B384" s="2332"/>
      <c r="C384" s="2464" t="s">
        <v>9430</v>
      </c>
      <c r="D384" s="2018" t="s">
        <v>4571</v>
      </c>
      <c r="E384" s="2463" t="s">
        <v>4572</v>
      </c>
      <c r="F384" s="2478" t="s">
        <v>4573</v>
      </c>
      <c r="G384" s="2061" t="s">
        <v>4574</v>
      </c>
      <c r="H384" s="2060"/>
      <c r="I384" s="2060"/>
      <c r="J384" s="2062"/>
      <c r="K384" s="2477"/>
      <c r="L384" s="2462">
        <v>96</v>
      </c>
      <c r="M384" s="2009">
        <f>X384*[3]коеф!$P$74+10</f>
        <v>1730.8630000000001</v>
      </c>
      <c r="N384" s="2479"/>
      <c r="O384" s="2009"/>
      <c r="P384" s="156">
        <f>X384</f>
        <v>1563</v>
      </c>
      <c r="Q384" s="157">
        <v>4460</v>
      </c>
      <c r="R384" s="157">
        <v>4951</v>
      </c>
      <c r="U384" s="157">
        <v>1564</v>
      </c>
      <c r="V384" s="2005">
        <v>1564</v>
      </c>
      <c r="X384" s="157">
        <v>1563</v>
      </c>
    </row>
    <row r="385" spans="1:24" s="157" customFormat="1" ht="17.850000000000001" customHeight="1">
      <c r="A385" s="2332">
        <v>1</v>
      </c>
      <c r="B385" s="2332"/>
      <c r="C385" s="2464" t="s">
        <v>9430</v>
      </c>
      <c r="D385" s="2018" t="s">
        <v>4566</v>
      </c>
      <c r="E385" s="2463" t="s">
        <v>4563</v>
      </c>
      <c r="F385" s="2478" t="s">
        <v>4564</v>
      </c>
      <c r="G385" s="2061" t="s">
        <v>4565</v>
      </c>
      <c r="H385" s="2060"/>
      <c r="I385" s="2060"/>
      <c r="J385" s="2062"/>
      <c r="K385" s="2477"/>
      <c r="L385" s="2462">
        <v>192</v>
      </c>
      <c r="M385" s="2009">
        <f>X385*[3]коеф!$P$74+10</f>
        <v>1403.866</v>
      </c>
      <c r="N385" s="2479"/>
      <c r="O385" s="2009"/>
      <c r="P385" s="156">
        <f>X385</f>
        <v>1266</v>
      </c>
      <c r="Q385" s="157">
        <v>2580</v>
      </c>
      <c r="R385" s="157">
        <v>2864</v>
      </c>
      <c r="U385" s="157">
        <v>903</v>
      </c>
      <c r="V385" s="2005">
        <v>949</v>
      </c>
      <c r="X385" s="157">
        <v>1266</v>
      </c>
    </row>
    <row r="386" spans="1:24" s="157" customFormat="1">
      <c r="A386" s="2330">
        <v>1</v>
      </c>
      <c r="B386" s="2330"/>
      <c r="C386" s="2464" t="s">
        <v>10477</v>
      </c>
      <c r="D386" s="2018" t="s">
        <v>10517</v>
      </c>
      <c r="E386" s="2463" t="s">
        <v>10516</v>
      </c>
      <c r="F386" s="2370" t="s">
        <v>4573</v>
      </c>
      <c r="G386" s="2054" t="s">
        <v>4574</v>
      </c>
      <c r="H386" s="2053"/>
      <c r="I386" s="2053"/>
      <c r="J386" s="2055"/>
      <c r="K386" s="2474"/>
      <c r="L386" s="2462">
        <v>16</v>
      </c>
      <c r="M386" s="2009">
        <f>P386</f>
        <v>8040</v>
      </c>
      <c r="N386" s="2479"/>
      <c r="O386" s="2009"/>
      <c r="P386" s="156">
        <v>8040</v>
      </c>
    </row>
    <row r="387" spans="1:24" s="157" customFormat="1" ht="20.100000000000001" customHeight="1">
      <c r="A387" s="2332">
        <v>1</v>
      </c>
      <c r="B387" s="2332"/>
      <c r="C387" s="2464" t="s">
        <v>9430</v>
      </c>
      <c r="D387" s="2018" t="s">
        <v>4567</v>
      </c>
      <c r="E387" s="2323" t="s">
        <v>4568</v>
      </c>
      <c r="F387" s="2487" t="s">
        <v>4569</v>
      </c>
      <c r="G387" s="2064" t="s">
        <v>4570</v>
      </c>
      <c r="H387" s="2060"/>
      <c r="I387" s="2060"/>
      <c r="J387" s="2062"/>
      <c r="K387" s="2477"/>
      <c r="L387" s="2462">
        <v>192</v>
      </c>
      <c r="M387" s="2009">
        <f>X387*[3]коеф!$P$74+10</f>
        <v>1490.845</v>
      </c>
      <c r="N387" s="2479"/>
      <c r="O387" s="2009"/>
      <c r="P387" s="156">
        <f>X387</f>
        <v>1345</v>
      </c>
      <c r="Q387" s="157">
        <v>3920</v>
      </c>
      <c r="R387" s="157">
        <v>4351</v>
      </c>
      <c r="U387" s="157">
        <v>1374</v>
      </c>
      <c r="V387" s="2005">
        <v>1343</v>
      </c>
      <c r="X387" s="157">
        <v>1345</v>
      </c>
    </row>
    <row r="388" spans="1:24" s="157" customFormat="1">
      <c r="A388" s="2330">
        <v>1</v>
      </c>
      <c r="B388" s="2330"/>
      <c r="C388" s="2464" t="s">
        <v>9430</v>
      </c>
      <c r="D388" s="2018" t="s">
        <v>4575</v>
      </c>
      <c r="E388" s="2463" t="s">
        <v>4572</v>
      </c>
      <c r="F388" s="2069" t="s">
        <v>4573</v>
      </c>
      <c r="G388" s="2058" t="s">
        <v>4574</v>
      </c>
      <c r="H388" s="2051"/>
      <c r="I388" s="2051"/>
      <c r="J388" s="2059"/>
      <c r="K388" s="2475"/>
      <c r="L388" s="2462">
        <v>192</v>
      </c>
      <c r="M388" s="2009">
        <f>X388*[3]коеф!$P$74+10</f>
        <v>2962.8820000000001</v>
      </c>
      <c r="N388" s="2479"/>
      <c r="O388" s="2009"/>
      <c r="P388" s="156">
        <f>X388</f>
        <v>2682</v>
      </c>
      <c r="Q388" s="157">
        <v>6380</v>
      </c>
      <c r="R388" s="157">
        <v>7082</v>
      </c>
      <c r="U388" s="157">
        <v>2237</v>
      </c>
      <c r="V388" s="2005">
        <v>2237</v>
      </c>
      <c r="X388" s="157">
        <v>2682</v>
      </c>
    </row>
    <row r="389" spans="1:24" s="157" customFormat="1">
      <c r="A389" s="2330">
        <v>1</v>
      </c>
      <c r="B389" s="2332"/>
      <c r="C389" s="2229" t="s">
        <v>10477</v>
      </c>
      <c r="D389" s="2028" t="s">
        <v>10515</v>
      </c>
      <c r="E389" s="2469" t="s">
        <v>10514</v>
      </c>
      <c r="F389" s="2370"/>
      <c r="G389" s="2054"/>
      <c r="H389" s="2053"/>
      <c r="I389" s="2053"/>
      <c r="J389" s="2055"/>
      <c r="K389" s="2474"/>
      <c r="L389" s="2468">
        <v>24</v>
      </c>
      <c r="M389" s="2009">
        <f t="shared" ref="M389:M399" si="5">P389</f>
        <v>1008</v>
      </c>
      <c r="N389" s="2232"/>
      <c r="O389" s="2026"/>
      <c r="P389" s="156">
        <v>1008</v>
      </c>
    </row>
    <row r="390" spans="1:24" s="157" customFormat="1">
      <c r="A390" s="2330">
        <v>1</v>
      </c>
      <c r="B390" s="2332"/>
      <c r="C390" s="2230" t="s">
        <v>10477</v>
      </c>
      <c r="D390" s="2030" t="s">
        <v>10513</v>
      </c>
      <c r="E390" s="2472" t="s">
        <v>10512</v>
      </c>
      <c r="F390" s="2370"/>
      <c r="G390" s="2054"/>
      <c r="H390" s="2053"/>
      <c r="I390" s="2053"/>
      <c r="J390" s="2055"/>
      <c r="K390" s="2474"/>
      <c r="L390" s="2470">
        <v>24</v>
      </c>
      <c r="M390" s="2009">
        <f t="shared" si="5"/>
        <v>1161.5999999999999</v>
      </c>
      <c r="N390" s="156"/>
      <c r="O390" s="2007"/>
      <c r="P390" s="156">
        <v>1161.5999999999999</v>
      </c>
    </row>
    <row r="391" spans="1:24" s="157" customFormat="1">
      <c r="A391" s="2330">
        <v>1</v>
      </c>
      <c r="B391" s="2332"/>
      <c r="C391" s="2230" t="s">
        <v>10477</v>
      </c>
      <c r="D391" s="2030" t="s">
        <v>10511</v>
      </c>
      <c r="E391" s="2472" t="s">
        <v>10510</v>
      </c>
      <c r="F391" s="2370"/>
      <c r="G391" s="2054"/>
      <c r="H391" s="2053"/>
      <c r="I391" s="2053"/>
      <c r="J391" s="2055"/>
      <c r="K391" s="2474"/>
      <c r="L391" s="2470">
        <v>8</v>
      </c>
      <c r="M391" s="2009">
        <f t="shared" si="5"/>
        <v>3240</v>
      </c>
      <c r="N391" s="156"/>
      <c r="O391" s="2007"/>
      <c r="P391" s="156">
        <v>3240</v>
      </c>
    </row>
    <row r="392" spans="1:24" s="157" customFormat="1">
      <c r="A392" s="2330">
        <v>1</v>
      </c>
      <c r="B392" s="2332"/>
      <c r="C392" s="2230" t="s">
        <v>10477</v>
      </c>
      <c r="D392" s="2030" t="s">
        <v>10509</v>
      </c>
      <c r="E392" s="2484" t="s">
        <v>10508</v>
      </c>
      <c r="F392" s="2370"/>
      <c r="G392" s="2054"/>
      <c r="H392" s="2053"/>
      <c r="I392" s="2053"/>
      <c r="J392" s="2055"/>
      <c r="K392" s="2474"/>
      <c r="L392" s="2470">
        <v>11</v>
      </c>
      <c r="M392" s="2009">
        <f t="shared" si="5"/>
        <v>4212</v>
      </c>
      <c r="N392" s="156"/>
      <c r="O392" s="2007"/>
      <c r="P392" s="156">
        <v>4212</v>
      </c>
    </row>
    <row r="393" spans="1:24" s="157" customFormat="1">
      <c r="A393" s="2330">
        <v>1</v>
      </c>
      <c r="B393" s="2332"/>
      <c r="C393" s="2230" t="s">
        <v>10477</v>
      </c>
      <c r="D393" s="2030" t="s">
        <v>10507</v>
      </c>
      <c r="E393" s="2472" t="s">
        <v>10506</v>
      </c>
      <c r="F393" s="2370"/>
      <c r="G393" s="2054"/>
      <c r="H393" s="2053"/>
      <c r="I393" s="2053"/>
      <c r="J393" s="2055"/>
      <c r="K393" s="2474"/>
      <c r="L393" s="2470">
        <v>20</v>
      </c>
      <c r="M393" s="2009">
        <f t="shared" si="5"/>
        <v>2754</v>
      </c>
      <c r="N393" s="156"/>
      <c r="O393" s="2007"/>
      <c r="P393" s="156">
        <v>2754</v>
      </c>
    </row>
    <row r="394" spans="1:24" s="157" customFormat="1">
      <c r="A394" s="2330">
        <v>1</v>
      </c>
      <c r="B394" s="2332"/>
      <c r="C394" s="2230" t="s">
        <v>10477</v>
      </c>
      <c r="D394" s="2030" t="s">
        <v>10505</v>
      </c>
      <c r="E394" s="2486" t="s">
        <v>10504</v>
      </c>
      <c r="H394" s="2325"/>
      <c r="I394" s="2325"/>
      <c r="J394" s="2325"/>
      <c r="K394" s="2485"/>
      <c r="L394" s="2470">
        <v>24</v>
      </c>
      <c r="M394" s="2009">
        <f t="shared" si="5"/>
        <v>792</v>
      </c>
      <c r="O394" s="2483"/>
      <c r="P394" s="156">
        <v>792</v>
      </c>
    </row>
    <row r="395" spans="1:24" s="157" customFormat="1">
      <c r="A395" s="2330">
        <v>1</v>
      </c>
      <c r="B395" s="2332"/>
      <c r="C395" s="2230" t="s">
        <v>10477</v>
      </c>
      <c r="D395" s="2030" t="s">
        <v>10503</v>
      </c>
      <c r="E395" s="2484" t="s">
        <v>10502</v>
      </c>
      <c r="F395" s="2323"/>
      <c r="G395" s="2322"/>
      <c r="H395" s="2321"/>
      <c r="I395" s="2321"/>
      <c r="J395" s="2321"/>
      <c r="K395" s="2322"/>
      <c r="L395" s="2470">
        <v>24</v>
      </c>
      <c r="M395" s="2009">
        <f t="shared" si="5"/>
        <v>840</v>
      </c>
      <c r="O395" s="2483"/>
      <c r="P395" s="156">
        <v>840</v>
      </c>
    </row>
    <row r="396" spans="1:24" s="157" customFormat="1">
      <c r="A396" s="2330">
        <v>1</v>
      </c>
      <c r="B396" s="2332"/>
      <c r="C396" s="2230" t="s">
        <v>10477</v>
      </c>
      <c r="D396" s="2030" t="s">
        <v>10501</v>
      </c>
      <c r="E396" s="2484" t="s">
        <v>10500</v>
      </c>
      <c r="F396" s="2323"/>
      <c r="G396" s="2321"/>
      <c r="H396" s="2321"/>
      <c r="I396" s="2321"/>
      <c r="J396" s="2321"/>
      <c r="K396" s="2322"/>
      <c r="L396" s="2470">
        <v>96</v>
      </c>
      <c r="M396" s="2009">
        <f t="shared" si="5"/>
        <v>4680</v>
      </c>
      <c r="O396" s="2483"/>
      <c r="P396" s="156">
        <v>4680</v>
      </c>
    </row>
    <row r="397" spans="1:24" s="157" customFormat="1">
      <c r="A397" s="2330">
        <v>1</v>
      </c>
      <c r="B397" s="2332"/>
      <c r="C397" s="2230" t="s">
        <v>10477</v>
      </c>
      <c r="D397" s="2030" t="s">
        <v>10499</v>
      </c>
      <c r="E397" s="2484" t="s">
        <v>10498</v>
      </c>
      <c r="F397" s="2323"/>
      <c r="G397" s="2321"/>
      <c r="H397" s="2321"/>
      <c r="I397" s="2321"/>
      <c r="J397" s="2321"/>
      <c r="K397" s="2322"/>
      <c r="L397" s="2470">
        <v>24</v>
      </c>
      <c r="M397" s="2009">
        <f t="shared" si="5"/>
        <v>840</v>
      </c>
      <c r="O397" s="2483"/>
      <c r="P397" s="156">
        <v>840</v>
      </c>
    </row>
    <row r="398" spans="1:24" s="157" customFormat="1">
      <c r="A398" s="2330">
        <v>1</v>
      </c>
      <c r="B398" s="2332"/>
      <c r="C398" s="2230" t="s">
        <v>10477</v>
      </c>
      <c r="D398" s="2030" t="s">
        <v>10497</v>
      </c>
      <c r="E398" s="2484" t="s">
        <v>10496</v>
      </c>
      <c r="F398" s="2323"/>
      <c r="G398" s="2321"/>
      <c r="H398" s="2321"/>
      <c r="I398" s="2321"/>
      <c r="J398" s="2321"/>
      <c r="K398" s="2322"/>
      <c r="L398" s="2470">
        <v>160</v>
      </c>
      <c r="M398" s="2009">
        <f t="shared" si="5"/>
        <v>2016</v>
      </c>
      <c r="O398" s="2483"/>
      <c r="P398" s="156">
        <v>2016</v>
      </c>
    </row>
    <row r="399" spans="1:24" s="157" customFormat="1">
      <c r="A399" s="2330">
        <v>1</v>
      </c>
      <c r="B399" s="2330"/>
      <c r="C399" s="2231" t="s">
        <v>10477</v>
      </c>
      <c r="D399" s="2032" t="s">
        <v>10495</v>
      </c>
      <c r="E399" s="2482" t="s">
        <v>10494</v>
      </c>
      <c r="F399" s="2323"/>
      <c r="G399" s="2321"/>
      <c r="H399" s="2321"/>
      <c r="I399" s="2321"/>
      <c r="J399" s="2321"/>
      <c r="K399" s="2322"/>
      <c r="L399" s="2466">
        <v>96</v>
      </c>
      <c r="M399" s="2009">
        <f t="shared" si="5"/>
        <v>4536</v>
      </c>
      <c r="N399" s="2481"/>
      <c r="O399" s="2480"/>
      <c r="P399" s="156">
        <v>4536</v>
      </c>
    </row>
    <row r="400" spans="1:24" s="157" customFormat="1">
      <c r="A400" s="2333">
        <v>1</v>
      </c>
      <c r="B400" s="2333"/>
      <c r="C400" s="2229" t="s">
        <v>285</v>
      </c>
      <c r="D400" s="2028" t="s">
        <v>280</v>
      </c>
      <c r="E400" s="2469" t="s">
        <v>4577</v>
      </c>
      <c r="F400" s="2068"/>
      <c r="G400" s="2056"/>
      <c r="H400" s="2050"/>
      <c r="I400" s="2050"/>
      <c r="J400" s="2057"/>
      <c r="K400" s="2476"/>
      <c r="L400" s="2468">
        <v>96</v>
      </c>
      <c r="M400" s="2026">
        <f>W400*[3]коеф!$P$76+10</f>
        <v>915.2360000000001</v>
      </c>
      <c r="N400" s="2232"/>
      <c r="O400" s="2026"/>
      <c r="P400" s="156">
        <f>W400</f>
        <v>817</v>
      </c>
      <c r="V400" s="157">
        <v>817</v>
      </c>
      <c r="W400" s="157">
        <v>817</v>
      </c>
    </row>
    <row r="401" spans="1:24" s="157" customFormat="1">
      <c r="A401" s="2330">
        <v>1</v>
      </c>
      <c r="B401" s="2332"/>
      <c r="C401" s="2230" t="s">
        <v>9430</v>
      </c>
      <c r="D401" s="2030" t="s">
        <v>4576</v>
      </c>
      <c r="E401" s="2472" t="s">
        <v>4577</v>
      </c>
      <c r="F401" s="2069" t="s">
        <v>4578</v>
      </c>
      <c r="G401" s="2058" t="s">
        <v>4579</v>
      </c>
      <c r="H401" s="2051"/>
      <c r="I401" s="2051"/>
      <c r="J401" s="2059"/>
      <c r="K401" s="2475"/>
      <c r="L401" s="2470">
        <v>96</v>
      </c>
      <c r="M401" s="2007">
        <f>X401*[3]коеф!$P$74+10</f>
        <v>1009.708</v>
      </c>
      <c r="N401" s="156"/>
      <c r="O401" s="2007"/>
      <c r="P401" s="156">
        <f>X401</f>
        <v>908</v>
      </c>
      <c r="Q401" s="157">
        <v>2344</v>
      </c>
      <c r="R401" s="157">
        <v>2603</v>
      </c>
      <c r="U401" s="157">
        <v>824</v>
      </c>
      <c r="V401" s="2005">
        <v>865</v>
      </c>
      <c r="X401" s="157">
        <v>908</v>
      </c>
    </row>
    <row r="402" spans="1:24" s="157" customFormat="1">
      <c r="A402" s="2333">
        <v>1</v>
      </c>
      <c r="B402" s="2332"/>
      <c r="C402" s="2231" t="s">
        <v>9430</v>
      </c>
      <c r="D402" s="2032" t="s">
        <v>4580</v>
      </c>
      <c r="E402" s="2467" t="s">
        <v>4581</v>
      </c>
      <c r="F402" s="2068" t="s">
        <v>4582</v>
      </c>
      <c r="G402" s="2056" t="s">
        <v>4583</v>
      </c>
      <c r="H402" s="2050"/>
      <c r="I402" s="2050"/>
      <c r="J402" s="2057"/>
      <c r="K402" s="2476"/>
      <c r="L402" s="2466">
        <v>96</v>
      </c>
      <c r="M402" s="2006">
        <f>X402*[3]коеф!$P$74+10</f>
        <v>1090.0809999999999</v>
      </c>
      <c r="N402" s="2228"/>
      <c r="O402" s="2006"/>
      <c r="P402" s="156">
        <f>X402</f>
        <v>981</v>
      </c>
      <c r="Q402" s="157">
        <v>2538</v>
      </c>
      <c r="R402" s="157">
        <v>2817</v>
      </c>
      <c r="U402" s="157">
        <v>890</v>
      </c>
      <c r="V402" s="2005">
        <v>934</v>
      </c>
      <c r="X402" s="157">
        <v>981</v>
      </c>
    </row>
    <row r="403" spans="1:24" s="157" customFormat="1">
      <c r="A403" s="2330">
        <v>1</v>
      </c>
      <c r="B403" s="234"/>
      <c r="C403" s="154" t="s">
        <v>9430</v>
      </c>
      <c r="D403" s="2030" t="s">
        <v>4584</v>
      </c>
      <c r="E403" s="687" t="s">
        <v>4585</v>
      </c>
      <c r="F403" s="2069" t="s">
        <v>4586</v>
      </c>
      <c r="G403" s="2058" t="s">
        <v>4587</v>
      </c>
      <c r="H403" s="2051"/>
      <c r="I403" s="2051"/>
      <c r="J403" s="2059"/>
      <c r="K403" s="2475"/>
      <c r="L403" s="1573">
        <v>96</v>
      </c>
      <c r="M403" s="2007">
        <f>X403*[3]коеф!$P$74+10</f>
        <v>1156.1410000000001</v>
      </c>
      <c r="N403" s="156"/>
      <c r="O403" s="2007"/>
      <c r="P403" s="156">
        <f>X403</f>
        <v>1041</v>
      </c>
      <c r="Q403" s="157">
        <v>2737</v>
      </c>
      <c r="R403" s="157">
        <v>3039</v>
      </c>
      <c r="U403" s="157">
        <v>945</v>
      </c>
      <c r="V403" s="2005">
        <v>992</v>
      </c>
      <c r="X403" s="157">
        <v>1041</v>
      </c>
    </row>
    <row r="404" spans="1:24" s="157" customFormat="1">
      <c r="A404" s="2333">
        <v>1</v>
      </c>
      <c r="B404" s="2333"/>
      <c r="C404" s="2229" t="s">
        <v>285</v>
      </c>
      <c r="D404" s="2028" t="s">
        <v>281</v>
      </c>
      <c r="E404" s="2469" t="s">
        <v>305</v>
      </c>
      <c r="F404" s="2068"/>
      <c r="G404" s="2056"/>
      <c r="H404" s="2050"/>
      <c r="I404" s="2050"/>
      <c r="J404" s="2057"/>
      <c r="K404" s="2476"/>
      <c r="L404" s="2468"/>
      <c r="M404" s="2026">
        <f>W404*[3]коеф!$P$76+10</f>
        <v>850.97200000000009</v>
      </c>
      <c r="N404" s="2232"/>
      <c r="O404" s="2026"/>
      <c r="P404" s="156">
        <f>W404</f>
        <v>759</v>
      </c>
      <c r="V404" s="157">
        <v>759</v>
      </c>
      <c r="W404" s="157">
        <v>759</v>
      </c>
    </row>
    <row r="405" spans="1:24" s="157" customFormat="1">
      <c r="A405" s="2330">
        <v>1</v>
      </c>
      <c r="B405" s="2330"/>
      <c r="C405" s="2231" t="s">
        <v>9430</v>
      </c>
      <c r="D405" s="2032" t="s">
        <v>4588</v>
      </c>
      <c r="E405" s="2467" t="s">
        <v>4589</v>
      </c>
      <c r="F405" s="2069" t="s">
        <v>4590</v>
      </c>
      <c r="G405" s="2058" t="s">
        <v>4591</v>
      </c>
      <c r="H405" s="2051"/>
      <c r="I405" s="2051"/>
      <c r="J405" s="2059"/>
      <c r="K405" s="2475"/>
      <c r="L405" s="2466">
        <v>96</v>
      </c>
      <c r="M405" s="2006">
        <f>X405*[3]коеф!$P$74+10</f>
        <v>1019.617</v>
      </c>
      <c r="N405" s="2228"/>
      <c r="O405" s="2006"/>
      <c r="P405" s="156">
        <f>X405</f>
        <v>917</v>
      </c>
      <c r="Q405" s="157">
        <v>2368</v>
      </c>
      <c r="R405" s="157">
        <v>2628</v>
      </c>
      <c r="U405" s="157">
        <v>828</v>
      </c>
      <c r="V405" s="2005">
        <v>873</v>
      </c>
      <c r="X405" s="157">
        <v>917</v>
      </c>
    </row>
    <row r="406" spans="1:24" s="157" customFormat="1" ht="13.5" customHeight="1">
      <c r="A406" s="2333">
        <v>1</v>
      </c>
      <c r="B406" s="2333"/>
      <c r="C406" s="2229" t="s">
        <v>9430</v>
      </c>
      <c r="D406" s="2028" t="s">
        <v>4592</v>
      </c>
      <c r="E406" s="2469" t="s">
        <v>4593</v>
      </c>
      <c r="F406" s="2068" t="s">
        <v>4594</v>
      </c>
      <c r="G406" s="2056" t="s">
        <v>4595</v>
      </c>
      <c r="H406" s="2050"/>
      <c r="I406" s="2050"/>
      <c r="J406" s="2057"/>
      <c r="K406" s="2476"/>
      <c r="L406" s="2468">
        <v>96</v>
      </c>
      <c r="M406" s="2026">
        <f>X406*[3]коеф!$P$74+10</f>
        <v>1942.2549999999999</v>
      </c>
      <c r="N406" s="2232"/>
      <c r="O406" s="2026"/>
      <c r="P406" s="156">
        <f>X406</f>
        <v>1755</v>
      </c>
      <c r="Q406" s="157">
        <v>4069</v>
      </c>
      <c r="R406" s="157">
        <v>4517</v>
      </c>
      <c r="U406" s="157">
        <v>1418</v>
      </c>
      <c r="V406" s="2005">
        <v>1640</v>
      </c>
      <c r="X406" s="157">
        <v>1755</v>
      </c>
    </row>
    <row r="407" spans="1:24" s="157" customFormat="1" ht="13.5" customHeight="1">
      <c r="A407" s="2332">
        <v>1</v>
      </c>
      <c r="B407" s="2332"/>
      <c r="C407" s="2230" t="s">
        <v>9430</v>
      </c>
      <c r="D407" s="2030" t="s">
        <v>4596</v>
      </c>
      <c r="E407" s="2472" t="s">
        <v>4597</v>
      </c>
      <c r="F407" s="2478" t="s">
        <v>4598</v>
      </c>
      <c r="G407" s="2061" t="s">
        <v>4599</v>
      </c>
      <c r="H407" s="2060"/>
      <c r="I407" s="2060"/>
      <c r="J407" s="2062"/>
      <c r="K407" s="2477"/>
      <c r="L407" s="2470">
        <v>96</v>
      </c>
      <c r="M407" s="2007">
        <f>X407*[3]коеф!$P$74+10</f>
        <v>1941.154</v>
      </c>
      <c r="N407" s="156"/>
      <c r="O407" s="2007"/>
      <c r="P407" s="156">
        <f>X407</f>
        <v>1754</v>
      </c>
      <c r="Q407" s="157">
        <v>4069</v>
      </c>
      <c r="R407" s="157">
        <v>4517</v>
      </c>
      <c r="U407" s="157">
        <v>1418</v>
      </c>
      <c r="V407" s="2005">
        <v>1640</v>
      </c>
      <c r="X407" s="157">
        <v>1754</v>
      </c>
    </row>
    <row r="408" spans="1:24" s="157" customFormat="1" ht="13.5" customHeight="1">
      <c r="A408" s="2330">
        <v>1</v>
      </c>
      <c r="B408" s="2330"/>
      <c r="C408" s="2231" t="s">
        <v>9430</v>
      </c>
      <c r="D408" s="2032" t="s">
        <v>4600</v>
      </c>
      <c r="E408" s="2467" t="s">
        <v>4601</v>
      </c>
      <c r="F408" s="2069" t="s">
        <v>4602</v>
      </c>
      <c r="G408" s="2058" t="s">
        <v>4603</v>
      </c>
      <c r="H408" s="2051"/>
      <c r="I408" s="2051"/>
      <c r="J408" s="2059"/>
      <c r="K408" s="2475"/>
      <c r="L408" s="2466">
        <v>96</v>
      </c>
      <c r="M408" s="2006">
        <f>X408*[3]коеф!$P$74+10</f>
        <v>1941.154</v>
      </c>
      <c r="N408" s="2228"/>
      <c r="O408" s="2006"/>
      <c r="P408" s="156">
        <f>X408</f>
        <v>1754</v>
      </c>
      <c r="Q408" s="157">
        <v>4069</v>
      </c>
      <c r="R408" s="157">
        <v>4517</v>
      </c>
      <c r="U408" s="157">
        <v>1418</v>
      </c>
      <c r="V408" s="2005">
        <v>1640</v>
      </c>
      <c r="X408" s="157">
        <v>1754</v>
      </c>
    </row>
    <row r="409" spans="1:24" s="157" customFormat="1">
      <c r="A409" s="620">
        <v>1</v>
      </c>
      <c r="B409" s="234"/>
      <c r="C409" s="2464" t="s">
        <v>9430</v>
      </c>
      <c r="D409" s="2018" t="s">
        <v>4604</v>
      </c>
      <c r="E409" s="2463" t="s">
        <v>4605</v>
      </c>
      <c r="F409" s="175" t="s">
        <v>4606</v>
      </c>
      <c r="G409" s="172" t="s">
        <v>4607</v>
      </c>
      <c r="H409" s="242"/>
      <c r="I409" s="242"/>
      <c r="J409" s="243"/>
      <c r="K409" s="250"/>
      <c r="L409" s="2462">
        <v>96</v>
      </c>
      <c r="M409" s="2009">
        <f>X409*[3]коеф!$P$74+10</f>
        <v>954.65800000000002</v>
      </c>
      <c r="N409" s="2479"/>
      <c r="O409" s="2009"/>
      <c r="P409" s="156">
        <f>X409</f>
        <v>858</v>
      </c>
      <c r="Q409" s="157">
        <v>2221</v>
      </c>
      <c r="R409" s="157">
        <v>2465</v>
      </c>
      <c r="U409" s="157">
        <v>780</v>
      </c>
      <c r="V409" s="2005">
        <v>858</v>
      </c>
      <c r="X409" s="157">
        <v>858</v>
      </c>
    </row>
    <row r="410" spans="1:24" s="157" customFormat="1">
      <c r="A410" s="2333">
        <v>1</v>
      </c>
      <c r="B410" s="2333"/>
      <c r="C410" s="2229" t="s">
        <v>285</v>
      </c>
      <c r="D410" s="2028" t="s">
        <v>269</v>
      </c>
      <c r="E410" s="2469" t="s">
        <v>4609</v>
      </c>
      <c r="F410" s="2068"/>
      <c r="G410" s="2056"/>
      <c r="H410" s="2050"/>
      <c r="I410" s="2050"/>
      <c r="J410" s="2057"/>
      <c r="K410" s="2476"/>
      <c r="L410" s="2468"/>
      <c r="M410" s="2026">
        <f>W410*[3]коеф!$P$76+10</f>
        <v>807.7600000000001</v>
      </c>
      <c r="N410" s="2232"/>
      <c r="O410" s="2026"/>
      <c r="P410" s="156">
        <f>W410</f>
        <v>720</v>
      </c>
      <c r="V410" s="157">
        <v>720</v>
      </c>
      <c r="W410" s="157">
        <v>720</v>
      </c>
    </row>
    <row r="411" spans="1:24" s="157" customFormat="1">
      <c r="A411" s="2330">
        <v>1</v>
      </c>
      <c r="B411" s="2332"/>
      <c r="C411" s="2230" t="s">
        <v>9430</v>
      </c>
      <c r="D411" s="2030" t="s">
        <v>4608</v>
      </c>
      <c r="E411" s="2472" t="s">
        <v>4609</v>
      </c>
      <c r="F411" s="2069" t="s">
        <v>4610</v>
      </c>
      <c r="G411" s="2058" t="s">
        <v>4609</v>
      </c>
      <c r="H411" s="2051"/>
      <c r="I411" s="2051"/>
      <c r="J411" s="2059"/>
      <c r="K411" s="2475"/>
      <c r="L411" s="2470">
        <v>96</v>
      </c>
      <c r="M411" s="2007">
        <f>X411*[3]коеф!$P$74+10</f>
        <v>1072.4649999999999</v>
      </c>
      <c r="N411" s="156"/>
      <c r="O411" s="2007"/>
      <c r="P411" s="156">
        <f>X411</f>
        <v>965</v>
      </c>
      <c r="Q411" s="157">
        <v>2368</v>
      </c>
      <c r="R411" s="157">
        <v>2628</v>
      </c>
      <c r="U411" s="157">
        <v>832</v>
      </c>
      <c r="V411" s="2005">
        <v>873</v>
      </c>
      <c r="X411" s="157">
        <v>965</v>
      </c>
    </row>
    <row r="412" spans="1:24" s="157" customFormat="1">
      <c r="A412" s="2333">
        <v>1</v>
      </c>
      <c r="B412" s="2332"/>
      <c r="C412" s="2230" t="s">
        <v>285</v>
      </c>
      <c r="D412" s="2030" t="s">
        <v>270</v>
      </c>
      <c r="E412" s="2472" t="s">
        <v>4612</v>
      </c>
      <c r="F412" s="2068"/>
      <c r="G412" s="2056"/>
      <c r="H412" s="2050"/>
      <c r="I412" s="2050"/>
      <c r="J412" s="2057"/>
      <c r="K412" s="2476"/>
      <c r="L412" s="2470"/>
      <c r="M412" s="2007">
        <f>W412*[3]коеф!$P$76+10</f>
        <v>785.6</v>
      </c>
      <c r="N412" s="156"/>
      <c r="O412" s="2007"/>
      <c r="P412" s="156">
        <f>W412</f>
        <v>700</v>
      </c>
      <c r="V412" s="157">
        <v>700</v>
      </c>
      <c r="W412" s="157">
        <v>700</v>
      </c>
    </row>
    <row r="413" spans="1:24" s="157" customFormat="1">
      <c r="A413" s="2330">
        <v>1</v>
      </c>
      <c r="B413" s="2330"/>
      <c r="C413" s="2231" t="s">
        <v>9430</v>
      </c>
      <c r="D413" s="2032" t="s">
        <v>4611</v>
      </c>
      <c r="E413" s="2467" t="s">
        <v>4612</v>
      </c>
      <c r="F413" s="2069" t="s">
        <v>4613</v>
      </c>
      <c r="G413" s="2058" t="s">
        <v>4612</v>
      </c>
      <c r="H413" s="2051"/>
      <c r="I413" s="2051"/>
      <c r="J413" s="2059"/>
      <c r="K413" s="2475"/>
      <c r="L413" s="2466">
        <v>96</v>
      </c>
      <c r="M413" s="2006">
        <f>X413*[3]коеф!$P$74+10</f>
        <v>1019.617</v>
      </c>
      <c r="N413" s="2228"/>
      <c r="O413" s="2006"/>
      <c r="P413" s="156">
        <f>X413</f>
        <v>917</v>
      </c>
      <c r="Q413" s="157">
        <v>2368</v>
      </c>
      <c r="R413" s="157">
        <v>2628</v>
      </c>
      <c r="U413" s="157">
        <v>832</v>
      </c>
      <c r="V413" s="2005">
        <v>873</v>
      </c>
      <c r="X413" s="157">
        <v>917</v>
      </c>
    </row>
    <row r="414" spans="1:24" s="157" customFormat="1">
      <c r="A414" s="2333">
        <v>1</v>
      </c>
      <c r="B414" s="2333"/>
      <c r="C414" s="2229" t="s">
        <v>9430</v>
      </c>
      <c r="D414" s="2028" t="s">
        <v>4614</v>
      </c>
      <c r="E414" s="2469" t="s">
        <v>4615</v>
      </c>
      <c r="F414" s="2068" t="s">
        <v>4616</v>
      </c>
      <c r="G414" s="2056" t="s">
        <v>4617</v>
      </c>
      <c r="H414" s="2050"/>
      <c r="I414" s="2050"/>
      <c r="J414" s="2057"/>
      <c r="K414" s="2476"/>
      <c r="L414" s="2468">
        <v>96</v>
      </c>
      <c r="M414" s="2026">
        <f>X414*[3]коеф!$P$74+10</f>
        <v>1019.617</v>
      </c>
      <c r="N414" s="2232"/>
      <c r="O414" s="2026"/>
      <c r="P414" s="156">
        <f>X414</f>
        <v>917</v>
      </c>
      <c r="Q414" s="157">
        <v>2220</v>
      </c>
      <c r="R414" s="157">
        <v>2464</v>
      </c>
      <c r="U414" s="157">
        <v>828</v>
      </c>
      <c r="V414" s="2005">
        <v>873</v>
      </c>
      <c r="X414" s="157">
        <v>917</v>
      </c>
    </row>
    <row r="415" spans="1:24" s="157" customFormat="1">
      <c r="A415" s="2330">
        <v>1</v>
      </c>
      <c r="B415" s="2332"/>
      <c r="C415" s="2230" t="s">
        <v>9430</v>
      </c>
      <c r="D415" s="2030" t="s">
        <v>4618</v>
      </c>
      <c r="E415" s="2472" t="s">
        <v>4619</v>
      </c>
      <c r="F415" s="2069" t="s">
        <v>4620</v>
      </c>
      <c r="G415" s="2058" t="s">
        <v>4621</v>
      </c>
      <c r="H415" s="2051"/>
      <c r="I415" s="2051"/>
      <c r="J415" s="2059"/>
      <c r="K415" s="2475"/>
      <c r="L415" s="2470">
        <v>96</v>
      </c>
      <c r="M415" s="2007">
        <f>X415*[3]коеф!$P$74+10</f>
        <v>1072.4649999999999</v>
      </c>
      <c r="N415" s="156"/>
      <c r="O415" s="2007"/>
      <c r="P415" s="156">
        <f>X415</f>
        <v>965</v>
      </c>
      <c r="Q415" s="157">
        <v>2294</v>
      </c>
      <c r="R415" s="157">
        <v>2546</v>
      </c>
      <c r="U415" s="157">
        <v>828</v>
      </c>
      <c r="V415" s="2005">
        <v>873</v>
      </c>
      <c r="X415" s="157">
        <v>965</v>
      </c>
    </row>
    <row r="416" spans="1:24" s="157" customFormat="1">
      <c r="A416" s="2465">
        <v>1</v>
      </c>
      <c r="B416" s="2332"/>
      <c r="C416" s="2230" t="s">
        <v>285</v>
      </c>
      <c r="D416" s="2030" t="s">
        <v>261</v>
      </c>
      <c r="E416" s="2472" t="s">
        <v>314</v>
      </c>
      <c r="F416" s="2370"/>
      <c r="G416" s="2054"/>
      <c r="H416" s="2053"/>
      <c r="I416" s="2053"/>
      <c r="J416" s="2055"/>
      <c r="K416" s="2474"/>
      <c r="L416" s="2470">
        <v>96</v>
      </c>
      <c r="M416" s="2007">
        <f>W416*[3]коеф!$P$76+10</f>
        <v>638.2360000000001</v>
      </c>
      <c r="N416" s="156"/>
      <c r="O416" s="2007"/>
      <c r="P416" s="156">
        <f>W416</f>
        <v>567</v>
      </c>
      <c r="V416" s="157">
        <v>567</v>
      </c>
      <c r="W416" s="157">
        <v>567</v>
      </c>
    </row>
    <row r="417" spans="1:26" s="157" customFormat="1">
      <c r="A417" s="2333">
        <v>1</v>
      </c>
      <c r="B417" s="2332"/>
      <c r="C417" s="2230" t="s">
        <v>285</v>
      </c>
      <c r="D417" s="2030" t="s">
        <v>263</v>
      </c>
      <c r="E417" s="2472" t="s">
        <v>306</v>
      </c>
      <c r="F417" s="2068"/>
      <c r="G417" s="2056"/>
      <c r="H417" s="2050"/>
      <c r="I417" s="2050"/>
      <c r="J417" s="2057"/>
      <c r="K417" s="2476"/>
      <c r="L417" s="2470">
        <v>96</v>
      </c>
      <c r="M417" s="2007">
        <f>W417*[3]коеф!$P$76+10</f>
        <v>578.404</v>
      </c>
      <c r="N417" s="156"/>
      <c r="O417" s="2007"/>
      <c r="P417" s="156">
        <f>W417</f>
        <v>513</v>
      </c>
      <c r="V417" s="157">
        <v>513</v>
      </c>
      <c r="W417" s="157">
        <v>513</v>
      </c>
    </row>
    <row r="418" spans="1:26" s="157" customFormat="1">
      <c r="A418" s="2330">
        <v>1</v>
      </c>
      <c r="B418" s="2332"/>
      <c r="C418" s="2230" t="s">
        <v>10477</v>
      </c>
      <c r="D418" s="2030" t="s">
        <v>10479</v>
      </c>
      <c r="E418" s="2472" t="s">
        <v>306</v>
      </c>
      <c r="F418" s="2370" t="s">
        <v>4623</v>
      </c>
      <c r="G418" s="2054" t="s">
        <v>4624</v>
      </c>
      <c r="H418" s="2053"/>
      <c r="I418" s="2053"/>
      <c r="J418" s="2055"/>
      <c r="K418" s="2474"/>
      <c r="L418" s="2470">
        <v>96</v>
      </c>
      <c r="M418" s="2009">
        <f>P418</f>
        <v>528</v>
      </c>
      <c r="N418" s="156"/>
      <c r="O418" s="2007"/>
      <c r="P418" s="156">
        <v>528</v>
      </c>
    </row>
    <row r="419" spans="1:26" s="157" customFormat="1">
      <c r="A419" s="2330">
        <v>1</v>
      </c>
      <c r="B419" s="2332"/>
      <c r="C419" s="2230" t="s">
        <v>9430</v>
      </c>
      <c r="D419" s="2030" t="s">
        <v>4622</v>
      </c>
      <c r="E419" s="2472" t="s">
        <v>306</v>
      </c>
      <c r="F419" s="2069" t="s">
        <v>4623</v>
      </c>
      <c r="G419" s="2058" t="s">
        <v>4624</v>
      </c>
      <c r="H419" s="2051"/>
      <c r="I419" s="2051"/>
      <c r="J419" s="2059"/>
      <c r="K419" s="2475"/>
      <c r="L419" s="2470">
        <v>96</v>
      </c>
      <c r="M419" s="2007">
        <f>X419*[3]коеф!$P$74+10</f>
        <v>869.88099999999997</v>
      </c>
      <c r="N419" s="156"/>
      <c r="O419" s="2007"/>
      <c r="P419" s="156">
        <f>X419</f>
        <v>781</v>
      </c>
      <c r="Q419" s="157">
        <v>2000</v>
      </c>
      <c r="R419" s="157">
        <v>2220</v>
      </c>
      <c r="U419" s="157">
        <v>705</v>
      </c>
      <c r="V419" s="2005">
        <v>741</v>
      </c>
      <c r="X419" s="157">
        <v>781</v>
      </c>
    </row>
    <row r="420" spans="1:26" s="157" customFormat="1">
      <c r="A420" s="2333">
        <v>1</v>
      </c>
      <c r="B420" s="2332"/>
      <c r="C420" s="2230" t="s">
        <v>285</v>
      </c>
      <c r="D420" s="2030" t="s">
        <v>262</v>
      </c>
      <c r="E420" s="2472" t="s">
        <v>307</v>
      </c>
      <c r="F420" s="2068"/>
      <c r="G420" s="2056"/>
      <c r="H420" s="2050"/>
      <c r="I420" s="2050"/>
      <c r="J420" s="2057"/>
      <c r="K420" s="2476"/>
      <c r="L420" s="2470">
        <v>96</v>
      </c>
      <c r="M420" s="2007">
        <f>W420*[3]коеф!$P$76+10</f>
        <v>578.404</v>
      </c>
      <c r="N420" s="156"/>
      <c r="O420" s="2007"/>
      <c r="P420" s="156">
        <f>W420</f>
        <v>513</v>
      </c>
      <c r="V420" s="157">
        <v>513</v>
      </c>
      <c r="W420" s="157">
        <v>513</v>
      </c>
    </row>
    <row r="421" spans="1:26" s="157" customFormat="1">
      <c r="A421" s="2330">
        <v>1</v>
      </c>
      <c r="B421" s="2332"/>
      <c r="C421" s="2230" t="s">
        <v>10477</v>
      </c>
      <c r="D421" s="2030" t="s">
        <v>10478</v>
      </c>
      <c r="E421" s="2472" t="s">
        <v>307</v>
      </c>
      <c r="F421" s="2370" t="s">
        <v>4626</v>
      </c>
      <c r="G421" s="2054" t="s">
        <v>4627</v>
      </c>
      <c r="H421" s="2053"/>
      <c r="I421" s="2053"/>
      <c r="J421" s="2055"/>
      <c r="K421" s="2474"/>
      <c r="L421" s="2470">
        <v>96</v>
      </c>
      <c r="M421" s="2009">
        <f>P421</f>
        <v>528</v>
      </c>
      <c r="N421" s="156"/>
      <c r="O421" s="2007"/>
      <c r="P421" s="156">
        <v>528</v>
      </c>
    </row>
    <row r="422" spans="1:26" s="157" customFormat="1">
      <c r="A422" s="2332">
        <v>1</v>
      </c>
      <c r="B422" s="2332"/>
      <c r="C422" s="2230" t="s">
        <v>9430</v>
      </c>
      <c r="D422" s="2030" t="s">
        <v>4625</v>
      </c>
      <c r="E422" s="2472" t="s">
        <v>307</v>
      </c>
      <c r="F422" s="2478" t="s">
        <v>4626</v>
      </c>
      <c r="G422" s="2061" t="s">
        <v>4627</v>
      </c>
      <c r="H422" s="2060"/>
      <c r="I422" s="2060"/>
      <c r="J422" s="2062"/>
      <c r="K422" s="2477"/>
      <c r="L422" s="2470">
        <v>96</v>
      </c>
      <c r="M422" s="2007">
        <f>X422*[3]коеф!$P$74+10</f>
        <v>790.60900000000004</v>
      </c>
      <c r="N422" s="156"/>
      <c r="O422" s="2007"/>
      <c r="P422" s="156">
        <f>X422</f>
        <v>709</v>
      </c>
      <c r="Q422" s="157">
        <v>1821</v>
      </c>
      <c r="R422" s="157">
        <v>2021</v>
      </c>
      <c r="U422" s="157">
        <v>639</v>
      </c>
      <c r="V422" s="2005">
        <v>673</v>
      </c>
      <c r="X422" s="157">
        <v>709</v>
      </c>
    </row>
    <row r="423" spans="1:26" s="157" customFormat="1">
      <c r="A423" s="2332">
        <v>1</v>
      </c>
      <c r="B423" s="2332"/>
      <c r="C423" s="2230" t="s">
        <v>285</v>
      </c>
      <c r="D423" s="2030" t="s">
        <v>265</v>
      </c>
      <c r="E423" s="2472" t="s">
        <v>308</v>
      </c>
      <c r="F423" s="2478"/>
      <c r="G423" s="2061"/>
      <c r="H423" s="2060"/>
      <c r="I423" s="2060"/>
      <c r="J423" s="2062"/>
      <c r="K423" s="2477"/>
      <c r="L423" s="2470">
        <v>96</v>
      </c>
      <c r="M423" s="2007">
        <f>W423*[3]коеф!$P$76+10</f>
        <v>785.6</v>
      </c>
      <c r="N423" s="156"/>
      <c r="O423" s="2007"/>
      <c r="P423" s="156">
        <f>W423</f>
        <v>700</v>
      </c>
      <c r="V423" s="157">
        <v>700</v>
      </c>
      <c r="W423" s="157">
        <v>700</v>
      </c>
    </row>
    <row r="424" spans="1:26" s="157" customFormat="1">
      <c r="A424" s="2330">
        <v>1</v>
      </c>
      <c r="B424" s="2332"/>
      <c r="C424" s="2230" t="s">
        <v>9434</v>
      </c>
      <c r="D424" s="2030" t="s">
        <v>4628</v>
      </c>
      <c r="E424" s="2472" t="s">
        <v>307</v>
      </c>
      <c r="F424" s="2069" t="s">
        <v>4626</v>
      </c>
      <c r="G424" s="2058" t="s">
        <v>4627</v>
      </c>
      <c r="H424" s="2051"/>
      <c r="I424" s="2051"/>
      <c r="J424" s="2059"/>
      <c r="K424" s="2475"/>
      <c r="L424" s="2470">
        <v>96</v>
      </c>
      <c r="M424" s="2007">
        <f>V424*[3]коеф!$O$7*[3]коеф!$P$83+10</f>
        <v>863.82549999999981</v>
      </c>
      <c r="N424" s="156"/>
      <c r="O424" s="2007"/>
      <c r="P424" s="156">
        <v>560</v>
      </c>
      <c r="S424" s="244">
        <v>530</v>
      </c>
      <c r="V424" s="157">
        <v>2750</v>
      </c>
    </row>
    <row r="425" spans="1:26" s="157" customFormat="1">
      <c r="A425" s="2333">
        <v>1</v>
      </c>
      <c r="B425" s="2332"/>
      <c r="C425" s="2230" t="s">
        <v>285</v>
      </c>
      <c r="D425" s="2030" t="s">
        <v>264</v>
      </c>
      <c r="E425" s="2472" t="s">
        <v>309</v>
      </c>
      <c r="F425" s="2068"/>
      <c r="G425" s="2056"/>
      <c r="H425" s="2050"/>
      <c r="I425" s="2050"/>
      <c r="J425" s="2057"/>
      <c r="K425" s="2476"/>
      <c r="L425" s="2470">
        <v>96</v>
      </c>
      <c r="M425" s="2007">
        <f>W425*[3]коеф!$P$76+10</f>
        <v>708.04000000000008</v>
      </c>
      <c r="N425" s="156"/>
      <c r="O425" s="2007"/>
      <c r="P425" s="156">
        <f>W425</f>
        <v>630</v>
      </c>
      <c r="S425" s="244"/>
      <c r="V425" s="157">
        <v>630</v>
      </c>
      <c r="W425" s="157">
        <v>630</v>
      </c>
    </row>
    <row r="426" spans="1:26" s="157" customFormat="1">
      <c r="A426" s="2330">
        <v>1</v>
      </c>
      <c r="B426" s="2332"/>
      <c r="C426" s="2230" t="s">
        <v>9430</v>
      </c>
      <c r="D426" s="2030" t="s">
        <v>4629</v>
      </c>
      <c r="E426" s="2472" t="s">
        <v>309</v>
      </c>
      <c r="F426" s="2069" t="s">
        <v>4630</v>
      </c>
      <c r="G426" s="2058" t="s">
        <v>4631</v>
      </c>
      <c r="H426" s="2051"/>
      <c r="I426" s="2051"/>
      <c r="J426" s="2059"/>
      <c r="K426" s="2475"/>
      <c r="L426" s="2470">
        <v>96</v>
      </c>
      <c r="M426" s="2007">
        <f>X426*[3]коеф!$P$74+10</f>
        <v>869.88099999999997</v>
      </c>
      <c r="N426" s="156"/>
      <c r="O426" s="2007"/>
      <c r="P426" s="156">
        <f>X426</f>
        <v>781</v>
      </c>
      <c r="R426" s="157">
        <v>2266</v>
      </c>
      <c r="U426" s="157">
        <v>705</v>
      </c>
      <c r="V426" s="2005">
        <v>741</v>
      </c>
      <c r="X426" s="157">
        <v>781</v>
      </c>
    </row>
    <row r="427" spans="1:26" s="157" customFormat="1">
      <c r="A427" s="2465">
        <v>1</v>
      </c>
      <c r="B427" s="2330"/>
      <c r="C427" s="2231" t="s">
        <v>9430</v>
      </c>
      <c r="D427" s="2032" t="s">
        <v>4632</v>
      </c>
      <c r="E427" s="2467" t="s">
        <v>313</v>
      </c>
      <c r="F427" s="2370" t="s">
        <v>4633</v>
      </c>
      <c r="G427" s="2054" t="s">
        <v>4634</v>
      </c>
      <c r="H427" s="2053"/>
      <c r="I427" s="2053"/>
      <c r="J427" s="2055"/>
      <c r="K427" s="2474"/>
      <c r="L427" s="2466">
        <v>96</v>
      </c>
      <c r="M427" s="2006">
        <f>X427*[3]коеф!$P$74+10</f>
        <v>1310.2809999999999</v>
      </c>
      <c r="N427" s="2228"/>
      <c r="O427" s="2006"/>
      <c r="P427" s="156">
        <f>X427</f>
        <v>1181</v>
      </c>
      <c r="Q427" s="157">
        <v>2368</v>
      </c>
      <c r="R427" s="157">
        <v>2628</v>
      </c>
      <c r="U427" s="157">
        <v>827</v>
      </c>
      <c r="V427" s="2005">
        <v>988</v>
      </c>
      <c r="X427" s="157">
        <v>1181</v>
      </c>
    </row>
    <row r="428" spans="1:26">
      <c r="C428" s="1732"/>
      <c r="D428" s="235"/>
      <c r="E428" s="1574"/>
      <c r="L428" s="2473"/>
      <c r="M428" s="2453"/>
      <c r="N428" s="2453"/>
      <c r="O428" s="2453"/>
      <c r="P428" s="156"/>
      <c r="S428" s="219"/>
      <c r="T428" s="157"/>
      <c r="Y428" s="69"/>
      <c r="Z428" s="69"/>
    </row>
    <row r="429" spans="1:26" s="157" customFormat="1">
      <c r="A429" s="234"/>
      <c r="B429" s="234"/>
      <c r="C429" s="154"/>
      <c r="D429" s="235"/>
      <c r="E429" s="687"/>
      <c r="F429" s="155"/>
      <c r="G429" s="155"/>
      <c r="H429" s="234"/>
      <c r="I429" s="234"/>
      <c r="J429" s="205"/>
      <c r="K429" s="205"/>
      <c r="L429" s="1573"/>
      <c r="M429" s="156"/>
      <c r="N429" s="156"/>
      <c r="O429" s="156"/>
      <c r="P429" s="156"/>
    </row>
    <row r="430" spans="1:26" ht="23.25" customHeight="1">
      <c r="A430" s="89" t="s">
        <v>8692</v>
      </c>
      <c r="B430" s="89"/>
      <c r="C430" s="2668" t="s">
        <v>4635</v>
      </c>
      <c r="D430" s="2669"/>
      <c r="E430" s="2669"/>
      <c r="F430" s="2669"/>
      <c r="G430" s="2669"/>
      <c r="H430" s="2669"/>
      <c r="I430" s="2669"/>
      <c r="J430" s="2669"/>
      <c r="K430" s="2669"/>
      <c r="L430" s="2669"/>
      <c r="M430" s="2669"/>
      <c r="N430" s="2669"/>
      <c r="O430" s="2669"/>
      <c r="P430" s="156"/>
      <c r="S430" s="219"/>
      <c r="T430" s="157"/>
      <c r="Y430" s="69"/>
      <c r="Z430" s="69"/>
    </row>
    <row r="431" spans="1:26" ht="23.25" hidden="1">
      <c r="A431" s="89" t="s">
        <v>8690</v>
      </c>
      <c r="B431" s="89"/>
      <c r="C431" s="2" t="s">
        <v>4636</v>
      </c>
      <c r="D431" s="3"/>
      <c r="E431" s="3"/>
      <c r="F431" s="3"/>
      <c r="G431" s="3"/>
      <c r="H431" s="3"/>
      <c r="I431" s="3"/>
      <c r="J431" s="3"/>
      <c r="K431" s="3"/>
      <c r="L431" s="3"/>
      <c r="M431" s="3"/>
      <c r="N431" s="3"/>
      <c r="O431" s="3"/>
      <c r="P431" s="156"/>
      <c r="S431" s="219"/>
      <c r="T431" s="157"/>
      <c r="Y431" s="69"/>
      <c r="Z431" s="69"/>
    </row>
    <row r="432" spans="1:26" ht="23.25" hidden="1">
      <c r="A432" s="89" t="s">
        <v>8690</v>
      </c>
      <c r="B432" s="89"/>
      <c r="C432" s="2" t="s">
        <v>4637</v>
      </c>
      <c r="D432" s="3"/>
      <c r="E432" s="3"/>
      <c r="F432" s="3"/>
      <c r="G432" s="3"/>
      <c r="H432" s="3"/>
      <c r="I432" s="3"/>
      <c r="J432" s="3"/>
      <c r="K432" s="3"/>
      <c r="L432" s="3"/>
      <c r="M432" s="3"/>
      <c r="N432" s="3"/>
      <c r="O432" s="3"/>
      <c r="P432" s="156"/>
      <c r="S432" s="219"/>
      <c r="T432" s="157"/>
      <c r="Y432" s="69"/>
      <c r="Z432" s="69"/>
    </row>
    <row r="433" spans="1:24" s="157" customFormat="1">
      <c r="A433" s="2333">
        <v>1</v>
      </c>
      <c r="B433" s="2333"/>
      <c r="C433" s="2229" t="s">
        <v>9434</v>
      </c>
      <c r="D433" s="2028" t="s">
        <v>4638</v>
      </c>
      <c r="E433" s="2469" t="s">
        <v>4639</v>
      </c>
      <c r="F433" s="170" t="s">
        <v>4640</v>
      </c>
      <c r="G433" s="165" t="s">
        <v>4641</v>
      </c>
      <c r="H433" s="238"/>
      <c r="I433" s="238"/>
      <c r="J433" s="240"/>
      <c r="K433" s="249"/>
      <c r="L433" s="2468">
        <v>96</v>
      </c>
      <c r="M433" s="2026">
        <f>V433*[3]коеф!$O$7*[3]коеф!$P$83+10</f>
        <v>863.82549999999981</v>
      </c>
      <c r="N433" s="2026"/>
      <c r="O433" s="2328"/>
      <c r="P433" s="156">
        <v>560</v>
      </c>
      <c r="S433" s="244">
        <v>530</v>
      </c>
      <c r="V433" s="157">
        <v>2750</v>
      </c>
    </row>
    <row r="434" spans="1:24" s="157" customFormat="1">
      <c r="A434" s="2330">
        <v>1</v>
      </c>
      <c r="B434" s="2330"/>
      <c r="C434" s="2231" t="s">
        <v>9430</v>
      </c>
      <c r="D434" s="2032" t="s">
        <v>4642</v>
      </c>
      <c r="E434" s="2467" t="s">
        <v>4643</v>
      </c>
      <c r="F434" s="176" t="s">
        <v>4644</v>
      </c>
      <c r="G434" s="168" t="s">
        <v>4645</v>
      </c>
      <c r="H434" s="246"/>
      <c r="I434" s="246"/>
      <c r="J434" s="247"/>
      <c r="K434" s="251"/>
      <c r="L434" s="2466">
        <v>96</v>
      </c>
      <c r="M434" s="2006">
        <f>X434*[3]коеф!$P$74+10</f>
        <v>1019.617</v>
      </c>
      <c r="N434" s="2006"/>
      <c r="O434" s="2329"/>
      <c r="P434" s="156">
        <f>X434</f>
        <v>917</v>
      </c>
      <c r="Q434" s="157">
        <v>2373</v>
      </c>
      <c r="R434" s="157">
        <v>2634</v>
      </c>
      <c r="U434" s="157">
        <v>832</v>
      </c>
      <c r="V434" s="2005">
        <v>917</v>
      </c>
      <c r="X434" s="157">
        <v>917</v>
      </c>
    </row>
    <row r="435" spans="1:24" s="157" customFormat="1">
      <c r="A435" s="2333">
        <v>1</v>
      </c>
      <c r="B435" s="2333"/>
      <c r="C435" s="2229" t="s">
        <v>9430</v>
      </c>
      <c r="D435" s="2028" t="s">
        <v>4646</v>
      </c>
      <c r="E435" s="2469" t="s">
        <v>4647</v>
      </c>
      <c r="F435" s="170" t="s">
        <v>4648</v>
      </c>
      <c r="G435" s="165" t="s">
        <v>4649</v>
      </c>
      <c r="H435" s="238"/>
      <c r="I435" s="238"/>
      <c r="J435" s="240"/>
      <c r="K435" s="249"/>
      <c r="L435" s="2468">
        <v>96</v>
      </c>
      <c r="M435" s="2026">
        <f>X435*[3]коеф!$P$74+10</f>
        <v>1068.0609999999999</v>
      </c>
      <c r="N435" s="2026"/>
      <c r="O435" s="2328"/>
      <c r="P435" s="156">
        <f>X435</f>
        <v>961</v>
      </c>
      <c r="Q435" s="157">
        <v>2483</v>
      </c>
      <c r="R435" s="157">
        <v>2756</v>
      </c>
      <c r="U435" s="157">
        <v>872</v>
      </c>
      <c r="V435" s="2005">
        <v>961</v>
      </c>
      <c r="X435" s="157">
        <v>961</v>
      </c>
    </row>
    <row r="436" spans="1:24" s="157" customFormat="1">
      <c r="A436" s="2330">
        <v>1</v>
      </c>
      <c r="B436" s="2330"/>
      <c r="C436" s="2231" t="s">
        <v>9434</v>
      </c>
      <c r="D436" s="2032" t="s">
        <v>4650</v>
      </c>
      <c r="E436" s="2467" t="s">
        <v>4651</v>
      </c>
      <c r="F436" s="175" t="s">
        <v>4652</v>
      </c>
      <c r="G436" s="172" t="s">
        <v>4653</v>
      </c>
      <c r="H436" s="242"/>
      <c r="I436" s="242"/>
      <c r="J436" s="243"/>
      <c r="K436" s="250"/>
      <c r="L436" s="2466">
        <v>96</v>
      </c>
      <c r="M436" s="2006">
        <f>V436*[3]коеф!$O$7*[3]коеф!$P$83+10</f>
        <v>1205.3556999999998</v>
      </c>
      <c r="N436" s="2006"/>
      <c r="O436" s="2329"/>
      <c r="P436" s="156">
        <v>755</v>
      </c>
      <c r="S436" s="244">
        <v>715</v>
      </c>
      <c r="V436" s="157">
        <v>3850</v>
      </c>
    </row>
    <row r="437" spans="1:24" s="157" customFormat="1" hidden="1">
      <c r="A437" s="242">
        <v>0</v>
      </c>
      <c r="B437" s="242"/>
      <c r="C437" s="171" t="s">
        <v>9434</v>
      </c>
      <c r="D437" s="241" t="s">
        <v>4654</v>
      </c>
      <c r="E437" s="172" t="s">
        <v>4655</v>
      </c>
      <c r="F437" s="184" t="s">
        <v>4656</v>
      </c>
      <c r="G437" s="184" t="s">
        <v>4657</v>
      </c>
      <c r="H437" s="206"/>
      <c r="I437" s="206"/>
      <c r="J437" s="252"/>
      <c r="K437" s="252"/>
      <c r="L437" s="243">
        <v>96</v>
      </c>
      <c r="M437" s="173" t="e">
        <f>#REF!*[3]коеф!$P$83*[3]коеф!$O$7+10</f>
        <v>#REF!</v>
      </c>
      <c r="N437" s="156"/>
      <c r="O437" s="156"/>
      <c r="P437" s="156">
        <v>1315</v>
      </c>
      <c r="S437" s="244">
        <v>1242</v>
      </c>
      <c r="U437" s="157" t="e">
        <f>#REF!*0.28</f>
        <v>#REF!</v>
      </c>
    </row>
    <row r="438" spans="1:24" s="157" customFormat="1">
      <c r="A438" s="248">
        <v>1</v>
      </c>
      <c r="B438" s="234"/>
      <c r="C438" s="2229" t="s">
        <v>9434</v>
      </c>
      <c r="D438" s="2028" t="s">
        <v>4658</v>
      </c>
      <c r="E438" s="2469" t="s">
        <v>4659</v>
      </c>
      <c r="F438" s="175" t="s">
        <v>4660</v>
      </c>
      <c r="G438" s="172" t="s">
        <v>4661</v>
      </c>
      <c r="H438" s="242"/>
      <c r="I438" s="242"/>
      <c r="J438" s="243"/>
      <c r="K438" s="250"/>
      <c r="L438" s="2468">
        <v>96</v>
      </c>
      <c r="M438" s="2026">
        <f>V438*[3]коеф!$O$7*[3]коеф!$P$83+10</f>
        <v>609.23025999999993</v>
      </c>
      <c r="N438" s="2026"/>
      <c r="O438" s="2328"/>
      <c r="P438" s="156">
        <v>430</v>
      </c>
      <c r="S438" s="244">
        <v>405</v>
      </c>
      <c r="U438" s="157">
        <v>525</v>
      </c>
      <c r="V438" s="157">
        <v>1930</v>
      </c>
    </row>
    <row r="439" spans="1:24" s="157" customFormat="1">
      <c r="A439" s="248">
        <v>1</v>
      </c>
      <c r="B439" s="234"/>
      <c r="C439" s="2230" t="s">
        <v>9438</v>
      </c>
      <c r="D439" s="2030" t="s">
        <v>4662</v>
      </c>
      <c r="E439" s="2472" t="s">
        <v>4659</v>
      </c>
      <c r="F439" s="175" t="s">
        <v>4660</v>
      </c>
      <c r="G439" s="172" t="s">
        <v>4661</v>
      </c>
      <c r="H439" s="242"/>
      <c r="I439" s="242"/>
      <c r="J439" s="243"/>
      <c r="K439" s="250"/>
      <c r="L439" s="2470">
        <v>96</v>
      </c>
      <c r="M439" s="2007">
        <f>V439*[3]коеф!$O$7*[3]коеф!$P$73+10</f>
        <v>816.10263999999984</v>
      </c>
      <c r="N439" s="2007"/>
      <c r="O439" s="2331"/>
      <c r="P439" s="156">
        <f>V439</f>
        <v>2460</v>
      </c>
      <c r="Q439" s="157">
        <v>1994</v>
      </c>
      <c r="T439" s="157">
        <v>2300</v>
      </c>
      <c r="U439" s="157">
        <v>670</v>
      </c>
      <c r="V439" s="157">
        <v>2460</v>
      </c>
    </row>
    <row r="440" spans="1:24" s="157" customFormat="1">
      <c r="A440" s="2465">
        <v>1</v>
      </c>
      <c r="B440" s="2332"/>
      <c r="C440" s="2230" t="s">
        <v>10477</v>
      </c>
      <c r="D440" s="2030" t="s">
        <v>10476</v>
      </c>
      <c r="E440" s="2472" t="s">
        <v>4659</v>
      </c>
      <c r="F440" s="2370" t="s">
        <v>4660</v>
      </c>
      <c r="G440" s="2054" t="s">
        <v>4661</v>
      </c>
      <c r="H440" s="2318" t="s">
        <v>10475</v>
      </c>
      <c r="I440" s="2318"/>
      <c r="J440" s="2318"/>
      <c r="K440" s="2471"/>
      <c r="L440" s="2470">
        <v>96</v>
      </c>
      <c r="M440" s="2009">
        <f>P440</f>
        <v>768</v>
      </c>
      <c r="N440" s="2007"/>
      <c r="O440" s="2331"/>
      <c r="P440" s="156">
        <v>768</v>
      </c>
    </row>
    <row r="441" spans="1:24" s="157" customFormat="1">
      <c r="A441" s="248">
        <v>1</v>
      </c>
      <c r="B441" s="234"/>
      <c r="C441" s="2231" t="s">
        <v>9430</v>
      </c>
      <c r="D441" s="2032" t="s">
        <v>4663</v>
      </c>
      <c r="E441" s="2467" t="s">
        <v>4664</v>
      </c>
      <c r="F441" s="175" t="s">
        <v>4665</v>
      </c>
      <c r="G441" s="172" t="s">
        <v>4666</v>
      </c>
      <c r="H441" s="242"/>
      <c r="I441" s="242"/>
      <c r="J441" s="243"/>
      <c r="K441" s="250"/>
      <c r="L441" s="2466">
        <v>96</v>
      </c>
      <c r="M441" s="2006">
        <f>X441*[3]коеф!$P$74+10</f>
        <v>825.84100000000001</v>
      </c>
      <c r="N441" s="2006"/>
      <c r="O441" s="2329"/>
      <c r="P441" s="156">
        <f>X441</f>
        <v>741</v>
      </c>
      <c r="Q441" s="157">
        <v>2427</v>
      </c>
      <c r="R441" s="157">
        <v>2695</v>
      </c>
      <c r="U441" s="157">
        <v>705</v>
      </c>
      <c r="V441" s="2005">
        <v>741</v>
      </c>
      <c r="X441" s="157">
        <v>741</v>
      </c>
    </row>
    <row r="442" spans="1:24" s="157" customFormat="1">
      <c r="A442" s="248">
        <v>1</v>
      </c>
      <c r="B442" s="234"/>
      <c r="C442" s="2464" t="s">
        <v>9430</v>
      </c>
      <c r="D442" s="2018" t="s">
        <v>4667</v>
      </c>
      <c r="E442" s="2463" t="s">
        <v>4668</v>
      </c>
      <c r="F442" s="176" t="s">
        <v>4669</v>
      </c>
      <c r="G442" s="168" t="s">
        <v>4670</v>
      </c>
      <c r="H442" s="246"/>
      <c r="I442" s="246"/>
      <c r="J442" s="247"/>
      <c r="K442" s="251"/>
      <c r="L442" s="2462">
        <v>96</v>
      </c>
      <c r="M442" s="2009">
        <f>X442*[3]коеф!$P$74+10</f>
        <v>348.00700000000001</v>
      </c>
      <c r="N442" s="2009"/>
      <c r="O442" s="2339"/>
      <c r="P442" s="156">
        <f>X442</f>
        <v>307</v>
      </c>
      <c r="Q442" s="157">
        <v>962</v>
      </c>
      <c r="R442" s="157">
        <v>1068</v>
      </c>
      <c r="U442" s="157">
        <v>279</v>
      </c>
      <c r="V442" s="2005">
        <v>307</v>
      </c>
      <c r="X442" s="157">
        <v>307</v>
      </c>
    </row>
    <row r="443" spans="1:24" s="157" customFormat="1" ht="12.75" hidden="1" customHeight="1">
      <c r="A443" s="238">
        <v>0</v>
      </c>
      <c r="B443" s="242"/>
      <c r="C443" s="177" t="s">
        <v>9434</v>
      </c>
      <c r="D443" s="177" t="s">
        <v>4671</v>
      </c>
      <c r="E443" s="193" t="s">
        <v>4672</v>
      </c>
      <c r="F443" s="184"/>
      <c r="G443" s="184"/>
      <c r="H443" s="206"/>
      <c r="I443" s="206"/>
      <c r="J443" s="252"/>
      <c r="K443" s="252"/>
      <c r="L443" s="247">
        <v>96</v>
      </c>
      <c r="M443" s="173"/>
      <c r="N443" s="156"/>
      <c r="O443" s="156"/>
      <c r="P443" s="156"/>
      <c r="S443" s="244"/>
    </row>
    <row r="444" spans="1:24" s="157" customFormat="1" ht="12.75" hidden="1" customHeight="1">
      <c r="A444" s="238">
        <v>0</v>
      </c>
      <c r="B444" s="238"/>
      <c r="C444" s="181" t="s">
        <v>9434</v>
      </c>
      <c r="D444" s="181" t="s">
        <v>4673</v>
      </c>
      <c r="E444" s="188" t="s">
        <v>4674</v>
      </c>
      <c r="F444" s="184"/>
      <c r="G444" s="184"/>
      <c r="H444" s="206"/>
      <c r="I444" s="206"/>
      <c r="J444" s="252"/>
      <c r="K444" s="252"/>
      <c r="L444" s="252">
        <v>96</v>
      </c>
      <c r="M444" s="173"/>
      <c r="N444" s="156"/>
      <c r="O444" s="156"/>
      <c r="P444" s="156"/>
      <c r="S444" s="244"/>
    </row>
    <row r="445" spans="1:24" s="157" customFormat="1" ht="12.75" hidden="1" customHeight="1">
      <c r="A445" s="238">
        <v>0</v>
      </c>
      <c r="B445" s="238"/>
      <c r="C445" s="181" t="s">
        <v>9434</v>
      </c>
      <c r="D445" s="181" t="s">
        <v>4675</v>
      </c>
      <c r="E445" s="188" t="s">
        <v>4676</v>
      </c>
      <c r="F445" s="184"/>
      <c r="G445" s="184"/>
      <c r="H445" s="206"/>
      <c r="I445" s="206"/>
      <c r="J445" s="252"/>
      <c r="K445" s="252"/>
      <c r="L445" s="252">
        <v>96</v>
      </c>
      <c r="M445" s="173"/>
      <c r="N445" s="156"/>
      <c r="O445" s="156"/>
      <c r="P445" s="156"/>
      <c r="S445" s="244"/>
    </row>
    <row r="446" spans="1:24" s="157" customFormat="1" ht="12.75" hidden="1" customHeight="1">
      <c r="A446" s="238">
        <v>0</v>
      </c>
      <c r="B446" s="238"/>
      <c r="C446" s="178" t="s">
        <v>9434</v>
      </c>
      <c r="D446" s="178" t="s">
        <v>4677</v>
      </c>
      <c r="E446" s="180" t="s">
        <v>4678</v>
      </c>
      <c r="F446" s="165"/>
      <c r="G446" s="165"/>
      <c r="H446" s="238"/>
      <c r="I446" s="238"/>
      <c r="J446" s="240"/>
      <c r="K446" s="240"/>
      <c r="L446" s="240">
        <v>96</v>
      </c>
      <c r="M446" s="173"/>
      <c r="N446" s="156"/>
      <c r="O446" s="156"/>
      <c r="P446" s="156"/>
      <c r="S446" s="244"/>
    </row>
    <row r="447" spans="1:24" s="157" customFormat="1">
      <c r="A447" s="248">
        <v>1</v>
      </c>
      <c r="B447" s="234"/>
      <c r="C447" s="2229" t="s">
        <v>9434</v>
      </c>
      <c r="D447" s="2028" t="s">
        <v>4679</v>
      </c>
      <c r="E447" s="2469" t="s">
        <v>4680</v>
      </c>
      <c r="F447" s="170" t="s">
        <v>4681</v>
      </c>
      <c r="G447" s="165" t="s">
        <v>4682</v>
      </c>
      <c r="H447" s="238"/>
      <c r="I447" s="238"/>
      <c r="J447" s="240"/>
      <c r="K447" s="249"/>
      <c r="L447" s="2468">
        <v>96</v>
      </c>
      <c r="M447" s="2026">
        <f>V447*[3]коеф!$O$7*[3]коеф!$P$83+10</f>
        <v>863.82549999999981</v>
      </c>
      <c r="N447" s="2026"/>
      <c r="O447" s="2328"/>
      <c r="P447" s="156">
        <v>560</v>
      </c>
      <c r="S447" s="244">
        <v>530</v>
      </c>
      <c r="V447" s="157">
        <v>2750</v>
      </c>
    </row>
    <row r="448" spans="1:24" s="157" customFormat="1">
      <c r="A448" s="248">
        <v>1</v>
      </c>
      <c r="B448" s="234"/>
      <c r="C448" s="2464" t="s">
        <v>9430</v>
      </c>
      <c r="D448" s="2018" t="s">
        <v>4683</v>
      </c>
      <c r="E448" s="2463" t="s">
        <v>4684</v>
      </c>
      <c r="F448" s="175" t="s">
        <v>4685</v>
      </c>
      <c r="G448" s="172" t="s">
        <v>4686</v>
      </c>
      <c r="H448" s="242"/>
      <c r="I448" s="242"/>
      <c r="J448" s="243"/>
      <c r="K448" s="250"/>
      <c r="L448" s="2462">
        <v>96</v>
      </c>
      <c r="M448" s="2009">
        <f>X448*[3]коеф!$P$74+10</f>
        <v>1019.617</v>
      </c>
      <c r="N448" s="2009"/>
      <c r="O448" s="2339"/>
      <c r="P448" s="156">
        <f>X448</f>
        <v>917</v>
      </c>
      <c r="Q448" s="157">
        <v>2373</v>
      </c>
      <c r="R448" s="157">
        <v>2634</v>
      </c>
      <c r="U448" s="157">
        <v>832</v>
      </c>
      <c r="V448" s="2005">
        <v>917</v>
      </c>
      <c r="X448" s="157">
        <v>917</v>
      </c>
    </row>
    <row r="449" spans="1:26" s="157" customFormat="1">
      <c r="A449" s="248">
        <v>1</v>
      </c>
      <c r="B449" s="234"/>
      <c r="C449" s="2231" t="s">
        <v>9430</v>
      </c>
      <c r="D449" s="2032" t="s">
        <v>4687</v>
      </c>
      <c r="E449" s="2467" t="s">
        <v>4688</v>
      </c>
      <c r="F449" s="175" t="s">
        <v>4689</v>
      </c>
      <c r="G449" s="172" t="s">
        <v>4690</v>
      </c>
      <c r="H449" s="242"/>
      <c r="I449" s="242"/>
      <c r="J449" s="243"/>
      <c r="K449" s="250"/>
      <c r="L449" s="2466">
        <v>96</v>
      </c>
      <c r="M449" s="2006">
        <f>X449*[3]коеф!$P$74+10</f>
        <v>1977.4869999999999</v>
      </c>
      <c r="N449" s="2006"/>
      <c r="O449" s="2329"/>
      <c r="P449" s="156">
        <f>X449</f>
        <v>1787</v>
      </c>
      <c r="Q449" s="157">
        <v>4883</v>
      </c>
      <c r="R449" s="157">
        <v>5420</v>
      </c>
      <c r="U449" s="157">
        <v>1701</v>
      </c>
      <c r="V449" s="2005">
        <v>1787</v>
      </c>
      <c r="X449" s="157">
        <v>1787</v>
      </c>
    </row>
    <row r="450" spans="1:26" s="157" customFormat="1" hidden="1">
      <c r="A450" s="238">
        <v>0</v>
      </c>
      <c r="B450" s="242"/>
      <c r="C450" s="171" t="s">
        <v>9434</v>
      </c>
      <c r="D450" s="241" t="s">
        <v>4691</v>
      </c>
      <c r="E450" s="172" t="s">
        <v>4692</v>
      </c>
      <c r="F450" s="172" t="s">
        <v>4692</v>
      </c>
      <c r="G450" s="172" t="s">
        <v>4692</v>
      </c>
      <c r="H450" s="242"/>
      <c r="I450" s="242"/>
      <c r="J450" s="243"/>
      <c r="K450" s="243"/>
      <c r="L450" s="243">
        <v>96</v>
      </c>
      <c r="M450" s="173" t="e">
        <f>#REF!*[3]коеф!$P$83*[3]коеф!$O$7+10</f>
        <v>#REF!</v>
      </c>
      <c r="N450" s="156"/>
      <c r="O450" s="156"/>
      <c r="P450" s="156">
        <v>1315</v>
      </c>
      <c r="S450" s="244">
        <v>1242</v>
      </c>
      <c r="U450" s="157" t="e">
        <f>#REF!*0.28</f>
        <v>#REF!</v>
      </c>
    </row>
    <row r="451" spans="1:26" s="157" customFormat="1" hidden="1">
      <c r="A451" s="238">
        <v>0</v>
      </c>
      <c r="B451" s="242"/>
      <c r="C451" s="171" t="s">
        <v>9434</v>
      </c>
      <c r="D451" s="241" t="s">
        <v>4693</v>
      </c>
      <c r="E451" s="172" t="s">
        <v>4694</v>
      </c>
      <c r="F451" s="172" t="s">
        <v>4694</v>
      </c>
      <c r="G451" s="172" t="s">
        <v>4694</v>
      </c>
      <c r="H451" s="246"/>
      <c r="I451" s="246"/>
      <c r="J451" s="247"/>
      <c r="K451" s="247"/>
      <c r="L451" s="243">
        <v>96</v>
      </c>
      <c r="M451" s="166" t="e">
        <f>#REF!*[3]коеф!$P$83*[3]коеф!$O$7+10</f>
        <v>#REF!</v>
      </c>
      <c r="N451" s="156"/>
      <c r="O451" s="156"/>
      <c r="P451" s="156">
        <v>1315</v>
      </c>
      <c r="S451" s="244">
        <v>1242</v>
      </c>
      <c r="U451" s="157" t="e">
        <f>#REF!*0.28</f>
        <v>#REF!</v>
      </c>
    </row>
    <row r="452" spans="1:26" s="157" customFormat="1">
      <c r="A452" s="2333">
        <v>1</v>
      </c>
      <c r="B452" s="2333"/>
      <c r="C452" s="2229" t="s">
        <v>9434</v>
      </c>
      <c r="D452" s="2028" t="s">
        <v>4695</v>
      </c>
      <c r="E452" s="2469" t="s">
        <v>4696</v>
      </c>
      <c r="F452" s="170" t="s">
        <v>4697</v>
      </c>
      <c r="G452" s="165" t="s">
        <v>4698</v>
      </c>
      <c r="H452" s="238"/>
      <c r="I452" s="238"/>
      <c r="J452" s="240"/>
      <c r="K452" s="249"/>
      <c r="L452" s="2468">
        <v>96</v>
      </c>
      <c r="M452" s="2026">
        <f>V452*[3]коеф!$O$7*[3]коеф!$P$83+10</f>
        <v>863.82549999999981</v>
      </c>
      <c r="N452" s="2026"/>
      <c r="O452" s="2328"/>
      <c r="P452" s="156">
        <v>560</v>
      </c>
      <c r="S452" s="244">
        <v>530</v>
      </c>
      <c r="V452" s="157">
        <v>2750</v>
      </c>
    </row>
    <row r="453" spans="1:26" s="157" customFormat="1">
      <c r="A453" s="2330">
        <v>1</v>
      </c>
      <c r="B453" s="2330"/>
      <c r="C453" s="2231" t="s">
        <v>9430</v>
      </c>
      <c r="D453" s="2032" t="s">
        <v>4699</v>
      </c>
      <c r="E453" s="2467" t="s">
        <v>4700</v>
      </c>
      <c r="F453" s="176" t="s">
        <v>4701</v>
      </c>
      <c r="G453" s="168" t="s">
        <v>4702</v>
      </c>
      <c r="H453" s="246"/>
      <c r="I453" s="246"/>
      <c r="J453" s="247"/>
      <c r="K453" s="251"/>
      <c r="L453" s="2466">
        <v>96</v>
      </c>
      <c r="M453" s="2006">
        <f>X453*[3]коеф!$P$74+10</f>
        <v>1019.617</v>
      </c>
      <c r="N453" s="2006"/>
      <c r="O453" s="2329"/>
      <c r="P453" s="156">
        <f>X453</f>
        <v>917</v>
      </c>
      <c r="Q453" s="157">
        <v>2373</v>
      </c>
      <c r="R453" s="157">
        <v>2634</v>
      </c>
      <c r="U453" s="157">
        <v>832</v>
      </c>
      <c r="V453" s="2005">
        <v>917</v>
      </c>
      <c r="X453" s="157">
        <v>917</v>
      </c>
    </row>
    <row r="454" spans="1:26">
      <c r="A454" s="2465">
        <v>1</v>
      </c>
      <c r="B454" s="2465"/>
      <c r="C454" s="2464" t="s">
        <v>9430</v>
      </c>
      <c r="D454" s="2018" t="s">
        <v>4703</v>
      </c>
      <c r="E454" s="2463" t="s">
        <v>4704</v>
      </c>
      <c r="F454" s="176" t="s">
        <v>4705</v>
      </c>
      <c r="G454" s="168" t="s">
        <v>4706</v>
      </c>
      <c r="H454" s="246"/>
      <c r="I454" s="246"/>
      <c r="J454" s="247"/>
      <c r="K454" s="2080"/>
      <c r="L454" s="2462">
        <v>96</v>
      </c>
      <c r="M454" s="2009">
        <f>X454*[3]коеф!$P$74+10</f>
        <v>1236.5139999999999</v>
      </c>
      <c r="N454" s="2009"/>
      <c r="O454" s="2339"/>
      <c r="P454" s="156">
        <f>X454</f>
        <v>1114</v>
      </c>
      <c r="Q454" s="157">
        <v>3033</v>
      </c>
      <c r="R454" s="264">
        <v>3367</v>
      </c>
      <c r="S454" s="219"/>
      <c r="T454" s="157"/>
      <c r="U454" s="157">
        <v>1061</v>
      </c>
      <c r="V454" s="2005">
        <v>1114</v>
      </c>
      <c r="X454" s="157">
        <v>1114</v>
      </c>
      <c r="Y454" s="69"/>
      <c r="Z454" s="69"/>
    </row>
    <row r="455" spans="1:26" ht="23.25" hidden="1">
      <c r="A455" s="89">
        <v>0</v>
      </c>
      <c r="B455" s="89"/>
      <c r="C455" s="2" t="s">
        <v>4707</v>
      </c>
      <c r="D455" s="3"/>
      <c r="E455" s="3"/>
      <c r="F455" s="3"/>
      <c r="G455" s="3"/>
      <c r="H455" s="3"/>
      <c r="I455" s="3"/>
      <c r="J455" s="3"/>
      <c r="K455" s="3"/>
      <c r="L455" s="3"/>
      <c r="M455" s="3"/>
      <c r="N455" s="3"/>
      <c r="O455" s="3"/>
      <c r="P455" s="2353"/>
      <c r="S455" s="219"/>
      <c r="T455" s="157"/>
      <c r="Y455" s="69"/>
      <c r="Z455" s="69"/>
    </row>
    <row r="456" spans="1:26" ht="23.25" hidden="1">
      <c r="A456" s="89">
        <v>0</v>
      </c>
      <c r="B456" s="89"/>
      <c r="C456" s="2" t="s">
        <v>4708</v>
      </c>
      <c r="D456" s="3"/>
      <c r="E456" s="3"/>
      <c r="F456" s="3"/>
      <c r="G456" s="3"/>
      <c r="H456" s="3"/>
      <c r="I456" s="3"/>
      <c r="J456" s="3"/>
      <c r="K456" s="3"/>
      <c r="L456" s="3"/>
      <c r="M456" s="3"/>
      <c r="N456" s="3"/>
      <c r="O456" s="3"/>
      <c r="P456" s="2353"/>
      <c r="S456" s="219"/>
      <c r="T456" s="157"/>
      <c r="Y456" s="69"/>
      <c r="Z456" s="69"/>
    </row>
    <row r="457" spans="1:26" ht="23.25" hidden="1">
      <c r="A457" s="89">
        <v>0</v>
      </c>
      <c r="B457" s="89"/>
      <c r="C457" s="2" t="s">
        <v>4709</v>
      </c>
      <c r="D457" s="3"/>
      <c r="E457" s="3"/>
      <c r="F457" s="3"/>
      <c r="G457" s="3"/>
      <c r="H457" s="3"/>
      <c r="I457" s="3"/>
      <c r="J457" s="3"/>
      <c r="K457" s="3"/>
      <c r="L457" s="3"/>
      <c r="M457" s="3"/>
      <c r="N457" s="3"/>
      <c r="O457" s="3"/>
      <c r="P457" s="2353"/>
      <c r="S457" s="219"/>
      <c r="T457" s="157"/>
      <c r="Y457" s="69"/>
      <c r="Z457" s="69"/>
    </row>
    <row r="458" spans="1:26" hidden="1">
      <c r="A458" s="265">
        <v>0</v>
      </c>
      <c r="B458" s="265"/>
      <c r="C458" s="179" t="s">
        <v>9438</v>
      </c>
      <c r="D458" s="266" t="s">
        <v>4710</v>
      </c>
      <c r="E458" s="267" t="s">
        <v>4711</v>
      </c>
      <c r="F458" s="268"/>
      <c r="G458" s="268"/>
      <c r="H458" s="238"/>
      <c r="I458" s="238"/>
      <c r="J458" s="240"/>
      <c r="K458" s="268"/>
      <c r="L458" s="240">
        <v>96</v>
      </c>
      <c r="M458" s="166"/>
      <c r="N458" s="156"/>
      <c r="O458" s="156"/>
      <c r="P458" s="156"/>
      <c r="S458" s="219"/>
      <c r="T458" s="157"/>
      <c r="Y458" s="69"/>
      <c r="Z458" s="69"/>
    </row>
    <row r="459" spans="1:26" hidden="1">
      <c r="A459" s="269">
        <v>0</v>
      </c>
      <c r="B459" s="269"/>
      <c r="C459" s="190" t="s">
        <v>9438</v>
      </c>
      <c r="D459" s="270" t="s">
        <v>4712</v>
      </c>
      <c r="E459" s="204" t="s">
        <v>4711</v>
      </c>
      <c r="F459" s="263"/>
      <c r="G459" s="263"/>
      <c r="H459" s="246"/>
      <c r="I459" s="246"/>
      <c r="J459" s="247"/>
      <c r="K459" s="263"/>
      <c r="L459" s="247">
        <v>192</v>
      </c>
      <c r="M459" s="169"/>
      <c r="N459" s="156"/>
      <c r="O459" s="156"/>
      <c r="P459" s="156"/>
      <c r="S459" s="219"/>
      <c r="T459" s="157"/>
      <c r="Y459" s="69"/>
      <c r="Z459" s="69"/>
    </row>
    <row r="460" spans="1:26" hidden="1">
      <c r="A460" s="265">
        <v>0</v>
      </c>
      <c r="B460" s="265"/>
      <c r="C460" s="179" t="s">
        <v>9438</v>
      </c>
      <c r="D460" s="266" t="s">
        <v>4713</v>
      </c>
      <c r="E460" s="267" t="s">
        <v>4714</v>
      </c>
      <c r="F460" s="268"/>
      <c r="G460" s="268"/>
      <c r="H460" s="238"/>
      <c r="I460" s="238"/>
      <c r="J460" s="240"/>
      <c r="K460" s="268"/>
      <c r="L460" s="240" t="s">
        <v>4715</v>
      </c>
      <c r="M460" s="166"/>
      <c r="N460" s="156"/>
      <c r="O460" s="156"/>
      <c r="P460" s="156"/>
      <c r="S460" s="219"/>
      <c r="T460" s="157"/>
      <c r="Y460" s="69"/>
      <c r="Z460" s="69"/>
    </row>
    <row r="461" spans="1:26" hidden="1">
      <c r="A461" s="271">
        <v>0</v>
      </c>
      <c r="B461" s="271"/>
      <c r="C461" s="189" t="s">
        <v>9438</v>
      </c>
      <c r="D461" s="272" t="s">
        <v>4716</v>
      </c>
      <c r="E461" s="273" t="s">
        <v>4717</v>
      </c>
      <c r="F461" s="274"/>
      <c r="G461" s="274"/>
      <c r="H461" s="275"/>
      <c r="I461" s="275"/>
      <c r="J461" s="274"/>
      <c r="K461" s="274"/>
      <c r="L461" s="276" t="s">
        <v>6896</v>
      </c>
      <c r="M461" s="277"/>
      <c r="N461" s="2453"/>
      <c r="O461" s="2453"/>
      <c r="P461" s="2365"/>
      <c r="S461" s="219"/>
      <c r="T461" s="157"/>
      <c r="Y461" s="69"/>
      <c r="Z461" s="69"/>
    </row>
    <row r="462" spans="1:26" hidden="1">
      <c r="A462" s="269">
        <v>0</v>
      </c>
      <c r="B462" s="269"/>
      <c r="C462" s="190" t="s">
        <v>9438</v>
      </c>
      <c r="D462" s="270" t="s">
        <v>4718</v>
      </c>
      <c r="E462" s="204" t="s">
        <v>4719</v>
      </c>
      <c r="F462" s="263"/>
      <c r="G462" s="263"/>
      <c r="H462" s="278"/>
      <c r="I462" s="278"/>
      <c r="J462" s="263"/>
      <c r="K462" s="263"/>
      <c r="L462" s="279" t="s">
        <v>6896</v>
      </c>
      <c r="M462" s="280"/>
      <c r="N462" s="2453"/>
      <c r="O462" s="2453"/>
      <c r="P462" s="2365"/>
      <c r="S462" s="219"/>
      <c r="T462" s="157"/>
      <c r="Y462" s="69"/>
      <c r="Z462" s="69"/>
    </row>
    <row r="463" spans="1:26">
      <c r="M463" s="218"/>
      <c r="N463" s="218"/>
      <c r="O463" s="218"/>
      <c r="S463" s="219"/>
      <c r="T463" s="157"/>
      <c r="Y463" s="69"/>
      <c r="Z463" s="69"/>
    </row>
    <row r="464" spans="1:26">
      <c r="M464" s="218"/>
      <c r="N464" s="218"/>
      <c r="O464" s="218"/>
      <c r="S464" s="219"/>
      <c r="T464" s="157"/>
      <c r="Y464" s="69"/>
      <c r="Z464" s="69"/>
    </row>
    <row r="465" spans="1:26" ht="23.25" hidden="1" customHeight="1">
      <c r="A465" s="89" t="s">
        <v>8690</v>
      </c>
      <c r="B465" s="89"/>
      <c r="C465" s="2" t="s">
        <v>9416</v>
      </c>
      <c r="D465" s="2"/>
      <c r="E465" s="2"/>
      <c r="F465" s="2"/>
      <c r="G465" s="2"/>
      <c r="H465" s="2"/>
      <c r="I465" s="2"/>
      <c r="J465" s="2"/>
      <c r="K465" s="2"/>
      <c r="L465" s="2"/>
      <c r="M465" s="2"/>
      <c r="N465" s="3"/>
      <c r="O465" s="3"/>
      <c r="P465" s="2353"/>
      <c r="S465" s="219"/>
      <c r="T465" s="157"/>
      <c r="W465" s="69"/>
      <c r="X465" s="69"/>
      <c r="Y465" s="69"/>
      <c r="Z465" s="69"/>
    </row>
    <row r="466" spans="1:26" ht="23.25" hidden="1">
      <c r="A466" s="89" t="s">
        <v>8690</v>
      </c>
      <c r="B466" s="89"/>
      <c r="C466" s="2" t="s">
        <v>9417</v>
      </c>
      <c r="D466" s="3"/>
      <c r="E466" s="3"/>
      <c r="F466" s="3"/>
      <c r="G466" s="3"/>
      <c r="H466" s="3"/>
      <c r="I466" s="3"/>
      <c r="J466" s="3"/>
      <c r="K466" s="3"/>
      <c r="L466" s="3"/>
      <c r="M466" s="3"/>
      <c r="N466" s="3"/>
      <c r="O466" s="3"/>
      <c r="P466" s="2353"/>
      <c r="S466" s="219"/>
      <c r="T466" s="157"/>
      <c r="W466" s="69"/>
      <c r="X466" s="69"/>
      <c r="Y466" s="69"/>
      <c r="Z466" s="69"/>
    </row>
    <row r="467" spans="1:26" ht="23.25" hidden="1">
      <c r="A467" s="89" t="s">
        <v>8690</v>
      </c>
      <c r="B467" s="89"/>
      <c r="C467" s="2" t="s">
        <v>4720</v>
      </c>
      <c r="D467" s="3"/>
      <c r="E467" s="3"/>
      <c r="F467" s="3"/>
      <c r="G467" s="3"/>
      <c r="H467" s="3"/>
      <c r="I467" s="3"/>
      <c r="J467" s="3"/>
      <c r="K467" s="3"/>
      <c r="L467" s="3"/>
      <c r="M467" s="3"/>
      <c r="N467" s="3"/>
      <c r="O467" s="3"/>
      <c r="P467" s="2353"/>
      <c r="S467" s="219"/>
      <c r="T467" s="157"/>
      <c r="W467" s="69"/>
      <c r="X467" s="69"/>
      <c r="Y467" s="69"/>
      <c r="Z467" s="69"/>
    </row>
    <row r="468" spans="1:26" hidden="1">
      <c r="A468" s="281">
        <v>0</v>
      </c>
      <c r="B468" s="281"/>
      <c r="C468" s="183" t="s">
        <v>9434</v>
      </c>
      <c r="D468" s="253" t="s">
        <v>4721</v>
      </c>
      <c r="E468" s="184" t="s">
        <v>4722</v>
      </c>
      <c r="F468" s="184" t="s">
        <v>4723</v>
      </c>
      <c r="G468" s="184" t="s">
        <v>4724</v>
      </c>
      <c r="H468" s="206"/>
      <c r="I468" s="206"/>
      <c r="J468" s="252"/>
      <c r="K468" s="282"/>
      <c r="L468" s="252" t="s">
        <v>4725</v>
      </c>
      <c r="M468" s="166" t="e">
        <f>#REF!*[3]коеф!$P$83*[3]коеф!$O$7+10</f>
        <v>#REF!</v>
      </c>
      <c r="N468" s="156"/>
      <c r="O468" s="156"/>
      <c r="P468" s="156">
        <v>1315</v>
      </c>
      <c r="Q468" s="157"/>
      <c r="S468" s="220">
        <v>621</v>
      </c>
      <c r="T468" s="157"/>
      <c r="U468" s="157"/>
      <c r="V468" s="157"/>
      <c r="W468" s="69"/>
      <c r="X468" s="69"/>
      <c r="Y468" s="69"/>
      <c r="Z468" s="69"/>
    </row>
    <row r="469" spans="1:26" hidden="1">
      <c r="A469" s="281">
        <v>0</v>
      </c>
      <c r="B469" s="281"/>
      <c r="C469" s="183" t="s">
        <v>9434</v>
      </c>
      <c r="D469" s="253" t="s">
        <v>4726</v>
      </c>
      <c r="E469" s="184" t="s">
        <v>4727</v>
      </c>
      <c r="F469" s="184" t="s">
        <v>4728</v>
      </c>
      <c r="G469" s="184" t="s">
        <v>4729</v>
      </c>
      <c r="H469" s="206"/>
      <c r="I469" s="206"/>
      <c r="J469" s="252"/>
      <c r="K469" s="282"/>
      <c r="L469" s="252" t="s">
        <v>4730</v>
      </c>
      <c r="M469" s="166" t="e">
        <f>#REF!*[3]коеф!$P$83*[3]коеф!$O$7+10</f>
        <v>#REF!</v>
      </c>
      <c r="N469" s="156"/>
      <c r="O469" s="156"/>
      <c r="P469" s="156">
        <v>1315</v>
      </c>
      <c r="Q469" s="157"/>
      <c r="S469" s="220">
        <v>621</v>
      </c>
      <c r="T469" s="157"/>
      <c r="U469" s="157"/>
      <c r="V469" s="157"/>
      <c r="W469" s="69"/>
      <c r="X469" s="69"/>
      <c r="Y469" s="69"/>
      <c r="Z469" s="69"/>
    </row>
    <row r="470" spans="1:26" hidden="1">
      <c r="A470" s="206">
        <v>0</v>
      </c>
      <c r="B470" s="206"/>
      <c r="C470" s="183" t="s">
        <v>9434</v>
      </c>
      <c r="D470" s="253" t="s">
        <v>4731</v>
      </c>
      <c r="E470" s="184" t="s">
        <v>4732</v>
      </c>
      <c r="F470" s="184" t="s">
        <v>4733</v>
      </c>
      <c r="G470" s="184" t="s">
        <v>4734</v>
      </c>
      <c r="H470" s="206"/>
      <c r="I470" s="206"/>
      <c r="J470" s="252"/>
      <c r="K470" s="252"/>
      <c r="L470" s="252" t="s">
        <v>4735</v>
      </c>
      <c r="M470" s="166" t="e">
        <f>#REF!*[3]коеф!$P$83*[3]коеф!$O$7+10</f>
        <v>#REF!</v>
      </c>
      <c r="N470" s="156"/>
      <c r="O470" s="156"/>
      <c r="P470" s="156">
        <v>1315</v>
      </c>
      <c r="Q470" s="157"/>
      <c r="R470" s="157"/>
      <c r="S470" s="220">
        <v>1242</v>
      </c>
      <c r="T470" s="157"/>
      <c r="U470" s="157"/>
      <c r="V470" s="157"/>
      <c r="W470" s="69"/>
      <c r="X470" s="69"/>
      <c r="Y470" s="69"/>
      <c r="Z470" s="69"/>
    </row>
    <row r="471" spans="1:26">
      <c r="M471" s="218"/>
      <c r="N471" s="218"/>
      <c r="O471" s="218"/>
      <c r="S471" s="219"/>
      <c r="W471" s="69"/>
      <c r="X471" s="69"/>
      <c r="Y471" s="69"/>
      <c r="Z471" s="69"/>
    </row>
    <row r="472" spans="1:26">
      <c r="M472" s="218"/>
      <c r="N472" s="218"/>
      <c r="O472" s="218"/>
      <c r="S472" s="219"/>
      <c r="W472" s="69"/>
      <c r="X472" s="69"/>
      <c r="Y472" s="69"/>
      <c r="Z472" s="69"/>
    </row>
    <row r="473" spans="1:26">
      <c r="M473" s="218"/>
      <c r="N473" s="218"/>
      <c r="O473" s="218"/>
      <c r="S473" s="219"/>
      <c r="W473" s="69"/>
      <c r="X473" s="69"/>
      <c r="Y473" s="69"/>
      <c r="Z473" s="69"/>
    </row>
    <row r="474" spans="1:26">
      <c r="M474" s="218"/>
      <c r="N474" s="218"/>
      <c r="O474" s="218"/>
      <c r="S474" s="219"/>
      <c r="W474" s="69"/>
      <c r="X474" s="69"/>
      <c r="Y474" s="69"/>
      <c r="Z474" s="69"/>
    </row>
    <row r="475" spans="1:26">
      <c r="M475" s="218"/>
      <c r="N475" s="218"/>
      <c r="O475" s="218"/>
      <c r="S475" s="219"/>
      <c r="W475" s="69"/>
      <c r="X475" s="69"/>
      <c r="Y475" s="69"/>
      <c r="Z475" s="69"/>
    </row>
    <row r="476" spans="1:26">
      <c r="M476" s="218"/>
      <c r="N476" s="218"/>
      <c r="O476" s="218"/>
      <c r="S476" s="219"/>
      <c r="W476" s="69"/>
      <c r="X476" s="69"/>
      <c r="Y476" s="69"/>
      <c r="Z476" s="69"/>
    </row>
    <row r="477" spans="1:26">
      <c r="M477" s="218"/>
      <c r="N477" s="218"/>
      <c r="O477" s="218"/>
      <c r="S477" s="219"/>
      <c r="W477" s="69"/>
      <c r="X477" s="69"/>
      <c r="Y477" s="69"/>
      <c r="Z477" s="69"/>
    </row>
    <row r="478" spans="1:26">
      <c r="M478" s="218"/>
      <c r="N478" s="218"/>
      <c r="O478" s="218"/>
      <c r="S478" s="219"/>
      <c r="W478" s="69"/>
      <c r="X478" s="69"/>
      <c r="Y478" s="69"/>
      <c r="Z478" s="69"/>
    </row>
    <row r="479" spans="1:26">
      <c r="M479" s="218"/>
      <c r="N479" s="218"/>
      <c r="O479" s="218"/>
      <c r="S479" s="219"/>
      <c r="W479" s="69"/>
      <c r="X479" s="69"/>
      <c r="Y479" s="69"/>
      <c r="Z479" s="69"/>
    </row>
    <row r="480" spans="1:26">
      <c r="M480" s="218"/>
      <c r="N480" s="218"/>
      <c r="O480" s="218"/>
      <c r="S480" s="219"/>
      <c r="W480" s="69"/>
      <c r="X480" s="69"/>
      <c r="Y480" s="69"/>
      <c r="Z480" s="69"/>
    </row>
    <row r="481" spans="13:19" s="69" customFormat="1" ht="12.75">
      <c r="M481" s="218"/>
      <c r="N481" s="218"/>
      <c r="O481" s="218"/>
      <c r="P481" s="217"/>
      <c r="Q481" s="219"/>
      <c r="R481" s="219"/>
      <c r="S481" s="219"/>
    </row>
    <row r="482" spans="13:19" s="69" customFormat="1" ht="12.75">
      <c r="M482" s="218"/>
      <c r="N482" s="218"/>
      <c r="O482" s="218"/>
      <c r="P482" s="217"/>
      <c r="Q482" s="219"/>
      <c r="R482" s="219"/>
      <c r="S482" s="219"/>
    </row>
    <row r="483" spans="13:19" s="69" customFormat="1" ht="12.75">
      <c r="M483" s="218"/>
      <c r="N483" s="218"/>
      <c r="O483" s="218"/>
      <c r="P483" s="217"/>
      <c r="Q483" s="219"/>
      <c r="R483" s="219"/>
      <c r="S483" s="219"/>
    </row>
    <row r="484" spans="13:19" s="69" customFormat="1" ht="12.75">
      <c r="M484" s="218"/>
      <c r="N484" s="218"/>
      <c r="O484" s="218"/>
      <c r="P484" s="217"/>
      <c r="Q484" s="219"/>
      <c r="R484" s="219"/>
      <c r="S484" s="219"/>
    </row>
    <row r="485" spans="13:19" s="69" customFormat="1" ht="12.75">
      <c r="M485" s="218"/>
      <c r="N485" s="218"/>
      <c r="O485" s="218"/>
      <c r="P485" s="217"/>
      <c r="Q485" s="219"/>
      <c r="R485" s="219"/>
      <c r="S485" s="219"/>
    </row>
    <row r="486" spans="13:19" s="69" customFormat="1">
      <c r="M486" s="218"/>
      <c r="N486" s="218"/>
      <c r="O486" s="218"/>
      <c r="P486" s="217"/>
      <c r="Q486" s="219"/>
      <c r="R486" s="219"/>
      <c r="S486" s="220"/>
    </row>
    <row r="487" spans="13:19" s="69" customFormat="1">
      <c r="M487" s="218"/>
      <c r="N487" s="218"/>
      <c r="O487" s="218"/>
      <c r="P487" s="217"/>
      <c r="Q487" s="219"/>
      <c r="R487" s="219"/>
      <c r="S487" s="220"/>
    </row>
    <row r="488" spans="13:19" s="69" customFormat="1">
      <c r="M488" s="218"/>
      <c r="N488" s="218"/>
      <c r="O488" s="218"/>
      <c r="P488" s="217"/>
      <c r="Q488" s="219"/>
      <c r="R488" s="219"/>
      <c r="S488" s="220"/>
    </row>
    <row r="489" spans="13:19" s="69" customFormat="1">
      <c r="M489" s="218"/>
      <c r="N489" s="218"/>
      <c r="O489" s="218"/>
      <c r="P489" s="217"/>
      <c r="Q489" s="219"/>
      <c r="R489" s="219"/>
      <c r="S489" s="220"/>
    </row>
    <row r="490" spans="13:19" s="69" customFormat="1">
      <c r="M490" s="218"/>
      <c r="N490" s="218"/>
      <c r="O490" s="218"/>
      <c r="P490" s="217"/>
      <c r="Q490" s="219"/>
      <c r="R490" s="219"/>
      <c r="S490" s="220"/>
    </row>
    <row r="491" spans="13:19" s="69" customFormat="1">
      <c r="M491" s="218"/>
      <c r="N491" s="218"/>
      <c r="O491" s="218"/>
      <c r="P491" s="217"/>
      <c r="Q491" s="219"/>
      <c r="R491" s="219"/>
      <c r="S491" s="220"/>
    </row>
    <row r="492" spans="13:19" s="69" customFormat="1">
      <c r="M492" s="218"/>
      <c r="N492" s="218"/>
      <c r="O492" s="218"/>
      <c r="P492" s="217"/>
      <c r="Q492" s="219"/>
      <c r="R492" s="219"/>
      <c r="S492" s="220"/>
    </row>
    <row r="493" spans="13:19" s="69" customFormat="1">
      <c r="M493" s="218"/>
      <c r="N493" s="218"/>
      <c r="O493" s="218"/>
      <c r="P493" s="217"/>
      <c r="Q493" s="219"/>
      <c r="R493" s="219"/>
      <c r="S493" s="220"/>
    </row>
    <row r="494" spans="13:19" s="69" customFormat="1">
      <c r="M494" s="218"/>
      <c r="N494" s="218"/>
      <c r="O494" s="218"/>
      <c r="P494" s="217"/>
      <c r="Q494" s="219"/>
      <c r="R494" s="219"/>
      <c r="S494" s="220"/>
    </row>
    <row r="495" spans="13:19" s="69" customFormat="1">
      <c r="M495" s="218"/>
      <c r="N495" s="218"/>
      <c r="O495" s="218"/>
      <c r="P495" s="217"/>
      <c r="Q495" s="219"/>
      <c r="R495" s="219"/>
      <c r="S495" s="220"/>
    </row>
    <row r="496" spans="13:19" s="69" customFormat="1">
      <c r="M496" s="218"/>
      <c r="N496" s="218"/>
      <c r="O496" s="218"/>
      <c r="P496" s="217"/>
      <c r="Q496" s="219"/>
      <c r="R496" s="219"/>
      <c r="S496" s="220"/>
    </row>
    <row r="497" spans="13:15" s="69" customFormat="1" ht="12.75">
      <c r="M497" s="218"/>
      <c r="N497" s="218"/>
      <c r="O497" s="218"/>
    </row>
    <row r="498" spans="13:15" s="69" customFormat="1" ht="12.75">
      <c r="M498" s="218"/>
      <c r="N498" s="218"/>
      <c r="O498" s="218"/>
    </row>
    <row r="499" spans="13:15" s="69" customFormat="1" ht="12.75">
      <c r="M499" s="218"/>
      <c r="N499" s="218"/>
      <c r="O499" s="218"/>
    </row>
    <row r="500" spans="13:15" s="69" customFormat="1" ht="12.75">
      <c r="M500" s="218"/>
      <c r="N500" s="218"/>
      <c r="O500" s="218"/>
    </row>
    <row r="501" spans="13:15" s="69" customFormat="1" ht="12.75">
      <c r="M501" s="218"/>
      <c r="N501" s="218"/>
      <c r="O501" s="218"/>
    </row>
    <row r="502" spans="13:15" s="69" customFormat="1" ht="12.75">
      <c r="M502" s="218"/>
      <c r="N502" s="218"/>
      <c r="O502" s="218"/>
    </row>
    <row r="503" spans="13:15" s="69" customFormat="1" ht="12.75">
      <c r="M503" s="218"/>
      <c r="N503" s="218"/>
      <c r="O503" s="218"/>
    </row>
    <row r="504" spans="13:15" s="69" customFormat="1" ht="12.75">
      <c r="M504" s="218"/>
      <c r="N504" s="218"/>
      <c r="O504" s="218"/>
    </row>
    <row r="505" spans="13:15" s="69" customFormat="1" ht="12.75">
      <c r="M505" s="218"/>
      <c r="N505" s="218"/>
      <c r="O505" s="218"/>
    </row>
    <row r="506" spans="13:15" s="69" customFormat="1" ht="12.75">
      <c r="M506" s="218"/>
      <c r="N506" s="218"/>
      <c r="O506" s="218"/>
    </row>
    <row r="507" spans="13:15" s="69" customFormat="1" ht="12.75">
      <c r="M507" s="218"/>
      <c r="N507" s="218"/>
      <c r="O507" s="218"/>
    </row>
    <row r="508" spans="13:15" s="69" customFormat="1" ht="12.75">
      <c r="M508" s="218"/>
      <c r="N508" s="218"/>
      <c r="O508" s="218"/>
    </row>
    <row r="509" spans="13:15" s="69" customFormat="1" ht="12.75">
      <c r="M509" s="218"/>
      <c r="N509" s="218"/>
      <c r="O509" s="218"/>
    </row>
    <row r="510" spans="13:15" s="69" customFormat="1" ht="12.75">
      <c r="M510" s="218"/>
      <c r="N510" s="218"/>
      <c r="O510" s="218"/>
    </row>
    <row r="511" spans="13:15" s="69" customFormat="1" ht="12.75">
      <c r="M511" s="218"/>
      <c r="N511" s="218"/>
      <c r="O511" s="218"/>
    </row>
    <row r="512" spans="13:15" s="69" customFormat="1" ht="12.75">
      <c r="M512" s="218"/>
      <c r="N512" s="218"/>
      <c r="O512" s="218"/>
    </row>
    <row r="513" spans="13:15" s="69" customFormat="1" ht="12.75">
      <c r="M513" s="218"/>
      <c r="N513" s="218"/>
      <c r="O513" s="218"/>
    </row>
    <row r="514" spans="13:15" s="69" customFormat="1" ht="12.75">
      <c r="M514" s="218"/>
      <c r="N514" s="218"/>
      <c r="O514" s="218"/>
    </row>
    <row r="515" spans="13:15" s="69" customFormat="1" ht="12.75">
      <c r="M515" s="218"/>
      <c r="N515" s="218"/>
      <c r="O515" s="218"/>
    </row>
    <row r="516" spans="13:15" s="69" customFormat="1" ht="12.75">
      <c r="M516" s="218"/>
      <c r="N516" s="218"/>
      <c r="O516" s="218"/>
    </row>
    <row r="517" spans="13:15" s="69" customFormat="1" ht="12.75">
      <c r="M517" s="218"/>
      <c r="N517" s="218"/>
      <c r="O517" s="218"/>
    </row>
    <row r="518" spans="13:15" s="69" customFormat="1" ht="12.75">
      <c r="M518" s="218"/>
      <c r="N518" s="218"/>
      <c r="O518" s="218"/>
    </row>
    <row r="519" spans="13:15" s="69" customFormat="1" ht="12.75">
      <c r="M519" s="218"/>
      <c r="N519" s="218"/>
      <c r="O519" s="218"/>
    </row>
    <row r="520" spans="13:15" s="69" customFormat="1" ht="12.75">
      <c r="M520" s="218"/>
      <c r="N520" s="218"/>
      <c r="O520" s="218"/>
    </row>
    <row r="521" spans="13:15" s="69" customFormat="1" ht="12.75">
      <c r="M521" s="218"/>
      <c r="N521" s="218"/>
      <c r="O521" s="218"/>
    </row>
    <row r="522" spans="13:15" s="69" customFormat="1" ht="12.75">
      <c r="M522" s="218"/>
      <c r="N522" s="218"/>
      <c r="O522" s="218"/>
    </row>
    <row r="523" spans="13:15" s="69" customFormat="1" ht="12.75">
      <c r="M523" s="218"/>
      <c r="N523" s="218"/>
      <c r="O523" s="218"/>
    </row>
    <row r="524" spans="13:15" s="69" customFormat="1" ht="12.75">
      <c r="M524" s="218"/>
      <c r="N524" s="218"/>
      <c r="O524" s="218"/>
    </row>
    <row r="525" spans="13:15" s="69" customFormat="1" ht="12.75">
      <c r="M525" s="218"/>
      <c r="N525" s="218"/>
      <c r="O525" s="218"/>
    </row>
    <row r="526" spans="13:15" s="69" customFormat="1" ht="12.75">
      <c r="M526" s="218"/>
      <c r="N526" s="218"/>
      <c r="O526" s="218"/>
    </row>
    <row r="527" spans="13:15" s="69" customFormat="1" ht="12.75">
      <c r="M527" s="218"/>
      <c r="N527" s="218"/>
      <c r="O527" s="218"/>
    </row>
    <row r="528" spans="13:15" s="69" customFormat="1" ht="12.75">
      <c r="M528" s="218"/>
      <c r="N528" s="218"/>
      <c r="O528" s="218"/>
    </row>
    <row r="529" spans="13:15" s="69" customFormat="1" ht="12.75">
      <c r="M529" s="218"/>
      <c r="N529" s="218"/>
      <c r="O529" s="218"/>
    </row>
    <row r="530" spans="13:15" s="69" customFormat="1" ht="12.75">
      <c r="M530" s="218"/>
      <c r="N530" s="218"/>
      <c r="O530" s="218"/>
    </row>
    <row r="531" spans="13:15" s="69" customFormat="1" ht="12.75">
      <c r="M531" s="218"/>
      <c r="N531" s="218"/>
      <c r="O531" s="218"/>
    </row>
    <row r="532" spans="13:15" s="69" customFormat="1" ht="12.75">
      <c r="M532" s="218"/>
      <c r="N532" s="218"/>
      <c r="O532" s="218"/>
    </row>
    <row r="533" spans="13:15" s="69" customFormat="1" ht="12.75">
      <c r="M533" s="218"/>
      <c r="N533" s="218"/>
      <c r="O533" s="218"/>
    </row>
    <row r="534" spans="13:15" s="69" customFormat="1" ht="12.75">
      <c r="M534" s="218"/>
      <c r="N534" s="218"/>
      <c r="O534" s="218"/>
    </row>
    <row r="535" spans="13:15" s="69" customFormat="1" ht="12.75">
      <c r="M535" s="218"/>
      <c r="N535" s="218"/>
      <c r="O535" s="218"/>
    </row>
    <row r="536" spans="13:15" s="69" customFormat="1" ht="12.75">
      <c r="M536" s="218"/>
      <c r="N536" s="218"/>
      <c r="O536" s="218"/>
    </row>
    <row r="537" spans="13:15" s="69" customFormat="1" ht="12.75">
      <c r="M537" s="218"/>
      <c r="N537" s="218"/>
      <c r="O537" s="218"/>
    </row>
    <row r="538" spans="13:15" s="69" customFormat="1" ht="12.75">
      <c r="M538" s="218"/>
      <c r="N538" s="218"/>
      <c r="O538" s="218"/>
    </row>
    <row r="539" spans="13:15" s="69" customFormat="1" ht="12.75">
      <c r="M539" s="218"/>
      <c r="N539" s="218"/>
      <c r="O539" s="218"/>
    </row>
    <row r="540" spans="13:15" s="69" customFormat="1" ht="12.75">
      <c r="M540" s="218"/>
      <c r="N540" s="218"/>
      <c r="O540" s="218"/>
    </row>
    <row r="541" spans="13:15" s="69" customFormat="1" ht="12.75">
      <c r="M541" s="218"/>
      <c r="N541" s="218"/>
      <c r="O541" s="218"/>
    </row>
    <row r="542" spans="13:15" s="69" customFormat="1" ht="12.75">
      <c r="M542" s="218"/>
      <c r="N542" s="218"/>
      <c r="O542" s="218"/>
    </row>
    <row r="543" spans="13:15" s="69" customFormat="1" ht="12.75">
      <c r="M543" s="218"/>
      <c r="N543" s="218"/>
      <c r="O543" s="218"/>
    </row>
    <row r="544" spans="13:15" s="69" customFormat="1" ht="12.75">
      <c r="M544" s="218"/>
      <c r="N544" s="218"/>
      <c r="O544" s="218"/>
    </row>
    <row r="545" spans="13:15" s="69" customFormat="1" ht="12.75">
      <c r="M545" s="218"/>
      <c r="N545" s="218"/>
      <c r="O545" s="218"/>
    </row>
    <row r="546" spans="13:15" s="69" customFormat="1" ht="12.75">
      <c r="M546" s="218"/>
      <c r="N546" s="218"/>
      <c r="O546" s="218"/>
    </row>
    <row r="547" spans="13:15" s="69" customFormat="1" ht="12.75">
      <c r="M547" s="218"/>
      <c r="N547" s="218"/>
      <c r="O547" s="218"/>
    </row>
    <row r="548" spans="13:15" s="69" customFormat="1" ht="12.75">
      <c r="M548" s="218"/>
      <c r="N548" s="218"/>
      <c r="O548" s="218"/>
    </row>
    <row r="549" spans="13:15" s="69" customFormat="1" ht="12.75">
      <c r="M549" s="218"/>
      <c r="N549" s="218"/>
      <c r="O549" s="218"/>
    </row>
    <row r="550" spans="13:15" s="69" customFormat="1" ht="12.75">
      <c r="M550" s="218"/>
      <c r="N550" s="218"/>
      <c r="O550" s="218"/>
    </row>
    <row r="551" spans="13:15" s="69" customFormat="1" ht="12.75">
      <c r="M551" s="218"/>
      <c r="N551" s="218"/>
      <c r="O551" s="218"/>
    </row>
    <row r="552" spans="13:15" s="69" customFormat="1" ht="12.75">
      <c r="M552" s="218"/>
      <c r="N552" s="218"/>
      <c r="O552" s="218"/>
    </row>
    <row r="553" spans="13:15" s="69" customFormat="1" ht="12.75">
      <c r="M553" s="218"/>
      <c r="N553" s="218"/>
      <c r="O553" s="218"/>
    </row>
    <row r="554" spans="13:15" s="69" customFormat="1" ht="12.75">
      <c r="M554" s="218"/>
      <c r="N554" s="218"/>
      <c r="O554" s="218"/>
    </row>
    <row r="555" spans="13:15" s="69" customFormat="1" ht="12.75">
      <c r="M555" s="218"/>
      <c r="N555" s="218"/>
      <c r="O555" s="218"/>
    </row>
    <row r="556" spans="13:15" s="69" customFormat="1" ht="12.75">
      <c r="M556" s="218"/>
      <c r="N556" s="218"/>
      <c r="O556" s="218"/>
    </row>
    <row r="557" spans="13:15" s="69" customFormat="1" ht="12.75">
      <c r="M557" s="218"/>
      <c r="N557" s="218"/>
      <c r="O557" s="218"/>
    </row>
    <row r="558" spans="13:15" s="69" customFormat="1" ht="12.75">
      <c r="M558" s="218"/>
      <c r="N558" s="218"/>
      <c r="O558" s="218"/>
    </row>
    <row r="559" spans="13:15" s="69" customFormat="1" ht="12.75">
      <c r="M559" s="218"/>
      <c r="N559" s="218"/>
      <c r="O559" s="218"/>
    </row>
    <row r="560" spans="13:15" s="69" customFormat="1" ht="12.75">
      <c r="M560" s="218"/>
      <c r="N560" s="218"/>
      <c r="O560" s="218"/>
    </row>
    <row r="561" spans="13:15" s="69" customFormat="1" ht="12.75">
      <c r="M561" s="218"/>
      <c r="N561" s="218"/>
      <c r="O561" s="218"/>
    </row>
    <row r="562" spans="13:15" s="69" customFormat="1" ht="12.75">
      <c r="M562" s="218"/>
      <c r="N562" s="218"/>
      <c r="O562" s="218"/>
    </row>
    <row r="563" spans="13:15" s="69" customFormat="1" ht="12.75">
      <c r="M563" s="218"/>
      <c r="N563" s="218"/>
      <c r="O563" s="218"/>
    </row>
    <row r="564" spans="13:15" s="69" customFormat="1" ht="12.75">
      <c r="M564" s="218"/>
      <c r="N564" s="218"/>
      <c r="O564" s="218"/>
    </row>
    <row r="565" spans="13:15" s="69" customFormat="1" ht="12.75">
      <c r="M565" s="218"/>
      <c r="N565" s="218"/>
      <c r="O565" s="218"/>
    </row>
    <row r="566" spans="13:15" s="69" customFormat="1" ht="12.75">
      <c r="M566" s="218"/>
      <c r="N566" s="218"/>
      <c r="O566" s="218"/>
    </row>
    <row r="567" spans="13:15" s="69" customFormat="1" ht="12.75">
      <c r="M567" s="218"/>
      <c r="N567" s="218"/>
      <c r="O567" s="218"/>
    </row>
    <row r="568" spans="13:15" s="69" customFormat="1" ht="12.75">
      <c r="M568" s="218"/>
      <c r="N568" s="218"/>
      <c r="O568" s="218"/>
    </row>
    <row r="569" spans="13:15" s="69" customFormat="1" ht="12.75">
      <c r="M569" s="218"/>
      <c r="N569" s="218"/>
      <c r="O569" s="218"/>
    </row>
    <row r="570" spans="13:15" s="69" customFormat="1" ht="12.75">
      <c r="M570" s="218"/>
      <c r="N570" s="218"/>
      <c r="O570" s="218"/>
    </row>
    <row r="571" spans="13:15" s="69" customFormat="1" ht="12.75">
      <c r="M571" s="218"/>
      <c r="N571" s="218"/>
      <c r="O571" s="218"/>
    </row>
    <row r="572" spans="13:15" s="69" customFormat="1" ht="12.75">
      <c r="M572" s="218"/>
      <c r="N572" s="218"/>
      <c r="O572" s="218"/>
    </row>
    <row r="573" spans="13:15" s="69" customFormat="1" ht="12.75">
      <c r="M573" s="218"/>
      <c r="N573" s="218"/>
      <c r="O573" s="218"/>
    </row>
    <row r="574" spans="13:15" s="69" customFormat="1" ht="12.75">
      <c r="M574" s="218"/>
      <c r="N574" s="218"/>
      <c r="O574" s="218"/>
    </row>
    <row r="575" spans="13:15" s="69" customFormat="1" ht="12.75">
      <c r="M575" s="218"/>
      <c r="N575" s="218"/>
      <c r="O575" s="218"/>
    </row>
    <row r="576" spans="13:15" s="69" customFormat="1" ht="12.75">
      <c r="M576" s="218"/>
      <c r="N576" s="218"/>
      <c r="O576" s="218"/>
    </row>
    <row r="577" spans="1:26">
      <c r="M577" s="218"/>
      <c r="N577" s="218"/>
      <c r="O577" s="218"/>
      <c r="P577" s="69"/>
      <c r="Q577" s="69"/>
      <c r="R577" s="69"/>
      <c r="S577" s="69"/>
      <c r="T577" s="69"/>
      <c r="U577" s="69"/>
      <c r="V577" s="69"/>
      <c r="W577" s="69"/>
      <c r="X577" s="69"/>
      <c r="Y577" s="69"/>
      <c r="Z577" s="69"/>
    </row>
    <row r="578" spans="1:26">
      <c r="M578" s="218"/>
      <c r="N578" s="218"/>
      <c r="O578" s="218"/>
      <c r="P578" s="69"/>
      <c r="Q578" s="69"/>
      <c r="R578" s="69"/>
      <c r="S578" s="69"/>
      <c r="T578" s="69"/>
      <c r="U578" s="69"/>
      <c r="V578" s="69"/>
      <c r="W578" s="69"/>
      <c r="X578" s="69"/>
      <c r="Y578" s="69"/>
      <c r="Z578" s="69"/>
    </row>
    <row r="579" spans="1:26">
      <c r="M579" s="218"/>
      <c r="N579" s="218"/>
      <c r="O579" s="218"/>
      <c r="P579" s="69"/>
      <c r="Q579" s="69"/>
      <c r="R579" s="69"/>
      <c r="S579" s="69"/>
      <c r="T579" s="69"/>
      <c r="U579" s="69"/>
      <c r="V579" s="69"/>
      <c r="W579" s="69"/>
      <c r="X579" s="69"/>
      <c r="Y579" s="69"/>
      <c r="Z579" s="69"/>
    </row>
    <row r="580" spans="1:26" hidden="1">
      <c r="A580" s="215">
        <v>0</v>
      </c>
      <c r="E580" s="69"/>
      <c r="L580" s="194"/>
      <c r="M580" s="218"/>
      <c r="N580" s="218"/>
      <c r="O580" s="218"/>
      <c r="P580" s="69"/>
      <c r="Q580" s="69"/>
      <c r="R580" s="69"/>
      <c r="S580" s="69"/>
      <c r="T580" s="69"/>
      <c r="U580" s="69"/>
      <c r="V580" s="69"/>
      <c r="W580" s="69"/>
      <c r="X580" s="69"/>
      <c r="Y580" s="69"/>
      <c r="Z580" s="69"/>
    </row>
    <row r="581" spans="1:26" hidden="1">
      <c r="A581" s="215">
        <v>0</v>
      </c>
      <c r="E581" s="69"/>
      <c r="L581" s="194"/>
      <c r="M581" s="218"/>
      <c r="N581" s="218"/>
      <c r="O581" s="218"/>
      <c r="P581" s="69"/>
      <c r="Q581" s="69"/>
      <c r="R581" s="69"/>
      <c r="S581" s="69"/>
      <c r="T581" s="69"/>
      <c r="U581" s="69"/>
      <c r="V581" s="69"/>
      <c r="W581" s="69"/>
      <c r="X581" s="69"/>
      <c r="Y581" s="69"/>
      <c r="Z581" s="69"/>
    </row>
    <row r="582" spans="1:26" hidden="1">
      <c r="A582" s="215">
        <v>0</v>
      </c>
      <c r="E582" s="69"/>
      <c r="L582" s="194"/>
      <c r="M582" s="218"/>
      <c r="N582" s="218"/>
      <c r="O582" s="218"/>
      <c r="P582" s="69"/>
      <c r="Q582" s="69"/>
      <c r="R582" s="69"/>
      <c r="S582" s="69"/>
      <c r="T582" s="69"/>
      <c r="U582" s="69"/>
      <c r="V582" s="69"/>
      <c r="W582" s="69"/>
      <c r="X582" s="69"/>
      <c r="Y582" s="69"/>
      <c r="Z582" s="69"/>
    </row>
    <row r="583" spans="1:26" hidden="1">
      <c r="A583" s="215">
        <v>0</v>
      </c>
      <c r="E583" s="69"/>
      <c r="L583" s="194"/>
      <c r="M583" s="218"/>
      <c r="N583" s="218"/>
      <c r="O583" s="218"/>
      <c r="P583" s="69"/>
      <c r="Q583" s="69"/>
      <c r="R583" s="69"/>
      <c r="S583" s="69"/>
      <c r="T583" s="69"/>
      <c r="U583" s="69"/>
      <c r="V583" s="69"/>
      <c r="W583" s="69"/>
      <c r="X583" s="69"/>
      <c r="Y583" s="69"/>
      <c r="Z583" s="69"/>
    </row>
    <row r="584" spans="1:26" hidden="1">
      <c r="A584" s="215">
        <v>0</v>
      </c>
      <c r="E584" s="69"/>
      <c r="L584" s="194"/>
      <c r="M584" s="218"/>
      <c r="N584" s="218"/>
      <c r="O584" s="218"/>
      <c r="P584" s="69"/>
      <c r="Q584" s="69"/>
      <c r="R584" s="69"/>
      <c r="S584" s="69"/>
      <c r="T584" s="69"/>
      <c r="U584" s="69"/>
      <c r="V584" s="69"/>
      <c r="W584" s="69"/>
      <c r="X584" s="69"/>
      <c r="Y584" s="69"/>
      <c r="Z584" s="69"/>
    </row>
    <row r="585" spans="1:26" hidden="1">
      <c r="A585" s="215">
        <v>0</v>
      </c>
      <c r="E585" s="69"/>
      <c r="L585" s="194"/>
      <c r="M585" s="218"/>
      <c r="N585" s="218"/>
      <c r="O585" s="218"/>
      <c r="P585" s="69"/>
      <c r="Q585" s="69"/>
      <c r="R585" s="69"/>
      <c r="S585" s="69"/>
      <c r="T585" s="69"/>
      <c r="U585" s="69"/>
      <c r="V585" s="69"/>
      <c r="W585" s="69"/>
      <c r="X585" s="69"/>
      <c r="Y585" s="69"/>
      <c r="Z585" s="69"/>
    </row>
    <row r="586" spans="1:26" hidden="1">
      <c r="A586" s="215">
        <v>0</v>
      </c>
      <c r="E586" s="69"/>
      <c r="L586" s="194"/>
      <c r="M586" s="218"/>
      <c r="N586" s="218"/>
      <c r="O586" s="218"/>
      <c r="P586" s="69"/>
      <c r="Q586" s="69"/>
      <c r="R586" s="69"/>
      <c r="S586" s="69"/>
      <c r="T586" s="69"/>
      <c r="U586" s="69"/>
      <c r="V586" s="69"/>
      <c r="W586" s="69"/>
      <c r="X586" s="69"/>
      <c r="Y586" s="69"/>
      <c r="Z586" s="69"/>
    </row>
    <row r="587" spans="1:26" hidden="1">
      <c r="A587" s="215">
        <v>0</v>
      </c>
      <c r="E587" s="69"/>
      <c r="L587" s="194"/>
      <c r="M587" s="218"/>
      <c r="N587" s="218"/>
      <c r="O587" s="218"/>
      <c r="P587" s="69"/>
      <c r="Q587" s="69"/>
      <c r="R587" s="69"/>
      <c r="S587" s="69"/>
      <c r="T587" s="69"/>
      <c r="U587" s="69"/>
      <c r="V587" s="69"/>
      <c r="W587" s="69"/>
      <c r="X587" s="69"/>
      <c r="Y587" s="69"/>
      <c r="Z587" s="69"/>
    </row>
    <row r="588" spans="1:26" hidden="1">
      <c r="A588" s="215">
        <v>0</v>
      </c>
      <c r="E588" s="69"/>
      <c r="L588" s="194"/>
      <c r="M588" s="218"/>
      <c r="N588" s="218"/>
      <c r="O588" s="218"/>
      <c r="P588" s="69"/>
      <c r="Q588" s="69"/>
      <c r="R588" s="69"/>
      <c r="S588" s="69"/>
      <c r="T588" s="69"/>
      <c r="U588" s="69"/>
      <c r="V588" s="69"/>
      <c r="W588" s="69"/>
      <c r="X588" s="69"/>
      <c r="Y588" s="69"/>
      <c r="Z588" s="69"/>
    </row>
    <row r="589" spans="1:26" hidden="1">
      <c r="A589" s="215">
        <v>0</v>
      </c>
      <c r="E589" s="69"/>
      <c r="L589" s="194"/>
      <c r="M589" s="218"/>
      <c r="N589" s="218"/>
      <c r="O589" s="218"/>
      <c r="P589" s="69"/>
      <c r="Q589" s="69"/>
      <c r="R589" s="69"/>
      <c r="S589" s="69"/>
      <c r="T589" s="69"/>
      <c r="U589" s="69"/>
      <c r="V589" s="69"/>
      <c r="W589" s="69"/>
      <c r="X589" s="69"/>
      <c r="Y589" s="69"/>
      <c r="Z589" s="69"/>
    </row>
    <row r="590" spans="1:26" hidden="1">
      <c r="A590" s="215">
        <v>0</v>
      </c>
      <c r="E590" s="69"/>
      <c r="L590" s="194"/>
      <c r="M590" s="218"/>
      <c r="N590" s="218"/>
      <c r="O590" s="218"/>
      <c r="P590" s="69"/>
      <c r="Q590" s="69"/>
      <c r="R590" s="69"/>
      <c r="S590" s="69"/>
      <c r="T590" s="69"/>
      <c r="U590" s="69"/>
      <c r="V590" s="69"/>
      <c r="W590" s="69"/>
      <c r="X590" s="69"/>
      <c r="Y590" s="69"/>
      <c r="Z590" s="69"/>
    </row>
    <row r="591" spans="1:26" hidden="1">
      <c r="A591" s="215">
        <v>0</v>
      </c>
      <c r="E591" s="69"/>
      <c r="L591" s="194"/>
      <c r="M591" s="218"/>
      <c r="N591" s="218"/>
      <c r="O591" s="218"/>
      <c r="P591" s="69"/>
      <c r="Q591" s="69"/>
      <c r="R591" s="69"/>
      <c r="S591" s="69"/>
      <c r="T591" s="69"/>
      <c r="U591" s="69"/>
      <c r="V591" s="69"/>
      <c r="W591" s="69"/>
      <c r="X591" s="69"/>
      <c r="Y591" s="69"/>
      <c r="Z591" s="69"/>
    </row>
    <row r="592" spans="1:26" hidden="1">
      <c r="A592" s="215">
        <v>0</v>
      </c>
      <c r="E592" s="69"/>
      <c r="L592" s="194"/>
      <c r="M592" s="218"/>
      <c r="N592" s="218"/>
      <c r="O592" s="218"/>
      <c r="P592" s="69"/>
      <c r="Q592" s="69"/>
      <c r="R592" s="69"/>
      <c r="S592" s="69"/>
      <c r="T592" s="69"/>
      <c r="U592" s="69"/>
      <c r="V592" s="69"/>
      <c r="W592" s="69"/>
      <c r="X592" s="69"/>
      <c r="Y592" s="69"/>
      <c r="Z592" s="69"/>
    </row>
    <row r="593" spans="1:26" hidden="1">
      <c r="A593" s="215">
        <v>0</v>
      </c>
      <c r="E593" s="69"/>
      <c r="L593" s="194"/>
      <c r="M593" s="218"/>
      <c r="N593" s="218"/>
      <c r="O593" s="218"/>
      <c r="P593" s="69"/>
      <c r="Q593" s="69"/>
      <c r="R593" s="69"/>
      <c r="S593" s="69"/>
      <c r="T593" s="69"/>
      <c r="U593" s="69"/>
      <c r="V593" s="69"/>
      <c r="W593" s="69"/>
      <c r="X593" s="69"/>
      <c r="Y593" s="69"/>
      <c r="Z593" s="69"/>
    </row>
    <row r="594" spans="1:26" hidden="1">
      <c r="A594" s="215">
        <v>0</v>
      </c>
      <c r="E594" s="69"/>
      <c r="L594" s="194"/>
      <c r="M594" s="218"/>
      <c r="N594" s="218"/>
      <c r="O594" s="218"/>
      <c r="P594" s="69"/>
      <c r="Q594" s="69"/>
      <c r="R594" s="69"/>
      <c r="S594" s="69"/>
      <c r="T594" s="69"/>
      <c r="U594" s="69"/>
      <c r="V594" s="69"/>
      <c r="W594" s="69"/>
      <c r="X594" s="69"/>
      <c r="Y594" s="69"/>
      <c r="Z594" s="69"/>
    </row>
    <row r="595" spans="1:26" hidden="1">
      <c r="A595" s="215">
        <v>0</v>
      </c>
      <c r="E595" s="69"/>
      <c r="L595" s="194"/>
      <c r="M595" s="218"/>
      <c r="N595" s="218"/>
      <c r="O595" s="218"/>
      <c r="P595" s="69"/>
      <c r="Q595" s="69"/>
      <c r="R595" s="69"/>
      <c r="S595" s="69"/>
      <c r="T595" s="69"/>
      <c r="U595" s="69"/>
      <c r="V595" s="69"/>
      <c r="W595" s="69"/>
      <c r="X595" s="69"/>
      <c r="Y595" s="69"/>
      <c r="Z595" s="69"/>
    </row>
    <row r="596" spans="1:26" hidden="1">
      <c r="A596" s="215">
        <v>0</v>
      </c>
      <c r="E596" s="69"/>
      <c r="L596" s="194"/>
      <c r="M596" s="218"/>
      <c r="N596" s="218"/>
      <c r="O596" s="218"/>
      <c r="P596" s="69"/>
      <c r="Q596" s="69"/>
      <c r="R596" s="69"/>
      <c r="S596" s="69"/>
      <c r="T596" s="69"/>
      <c r="U596" s="69"/>
      <c r="V596" s="69"/>
      <c r="W596" s="69"/>
      <c r="X596" s="69"/>
      <c r="Y596" s="69"/>
      <c r="Z596" s="69"/>
    </row>
    <row r="597" spans="1:26" hidden="1">
      <c r="A597" s="215">
        <v>0</v>
      </c>
      <c r="E597" s="69"/>
      <c r="L597" s="194"/>
      <c r="M597" s="218"/>
      <c r="N597" s="218"/>
      <c r="O597" s="218"/>
      <c r="P597" s="69"/>
      <c r="Q597" s="69"/>
      <c r="R597" s="69"/>
      <c r="S597" s="69"/>
      <c r="T597" s="69"/>
      <c r="U597" s="69"/>
      <c r="V597" s="69"/>
      <c r="W597" s="69"/>
      <c r="X597" s="69"/>
      <c r="Y597" s="69"/>
      <c r="Z597" s="69"/>
    </row>
    <row r="598" spans="1:26" hidden="1">
      <c r="A598" s="215">
        <v>0</v>
      </c>
      <c r="E598" s="69"/>
      <c r="L598" s="194"/>
      <c r="M598" s="218"/>
      <c r="N598" s="218"/>
      <c r="O598" s="218"/>
      <c r="P598" s="69"/>
      <c r="Q598" s="69"/>
      <c r="R598" s="69"/>
      <c r="S598" s="69"/>
      <c r="T598" s="69"/>
      <c r="U598" s="69"/>
      <c r="V598" s="69"/>
      <c r="W598" s="69"/>
      <c r="X598" s="69"/>
      <c r="Y598" s="69"/>
      <c r="Z598" s="69"/>
    </row>
    <row r="599" spans="1:26" hidden="1">
      <c r="A599" s="215">
        <v>0</v>
      </c>
      <c r="E599" s="69"/>
      <c r="L599" s="194"/>
      <c r="M599" s="218"/>
      <c r="N599" s="218"/>
      <c r="O599" s="218"/>
      <c r="P599" s="69"/>
      <c r="Q599" s="69"/>
      <c r="R599" s="69"/>
      <c r="S599" s="69"/>
      <c r="T599" s="69"/>
      <c r="U599" s="69"/>
      <c r="V599" s="69"/>
      <c r="W599" s="69"/>
      <c r="X599" s="69"/>
      <c r="Y599" s="69"/>
      <c r="Z599" s="69"/>
    </row>
    <row r="600" spans="1:26" hidden="1">
      <c r="A600" s="215">
        <v>0</v>
      </c>
      <c r="E600" s="69"/>
      <c r="L600" s="194"/>
      <c r="M600" s="218"/>
      <c r="N600" s="218"/>
      <c r="O600" s="218"/>
      <c r="P600" s="69"/>
      <c r="Q600" s="69"/>
      <c r="R600" s="69"/>
      <c r="S600" s="69"/>
      <c r="T600" s="69"/>
      <c r="U600" s="69"/>
      <c r="V600" s="69"/>
      <c r="W600" s="69"/>
      <c r="X600" s="69"/>
      <c r="Y600" s="69"/>
      <c r="Z600" s="69"/>
    </row>
    <row r="601" spans="1:26" hidden="1">
      <c r="A601" s="215">
        <v>0</v>
      </c>
      <c r="E601" s="69"/>
      <c r="L601" s="194"/>
      <c r="M601" s="218"/>
      <c r="N601" s="218"/>
      <c r="O601" s="218"/>
      <c r="P601" s="69"/>
      <c r="Q601" s="69"/>
      <c r="R601" s="69"/>
      <c r="S601" s="69"/>
      <c r="T601" s="69"/>
      <c r="U601" s="69"/>
      <c r="V601" s="69"/>
      <c r="W601" s="69"/>
      <c r="X601" s="69"/>
      <c r="Y601" s="69"/>
      <c r="Z601" s="69"/>
    </row>
    <row r="602" spans="1:26" hidden="1">
      <c r="A602" s="215">
        <v>0</v>
      </c>
      <c r="E602" s="69"/>
      <c r="L602" s="194"/>
      <c r="M602" s="218"/>
      <c r="N602" s="218"/>
      <c r="O602" s="218"/>
      <c r="P602" s="69"/>
      <c r="Q602" s="69"/>
      <c r="R602" s="69"/>
      <c r="S602" s="69"/>
      <c r="T602" s="69"/>
      <c r="U602" s="69"/>
      <c r="V602" s="69"/>
      <c r="W602" s="69"/>
      <c r="X602" s="69"/>
      <c r="Y602" s="69"/>
      <c r="Z602" s="69"/>
    </row>
    <row r="603" spans="1:26" hidden="1">
      <c r="A603" s="215">
        <v>0</v>
      </c>
      <c r="E603" s="69"/>
      <c r="L603" s="194"/>
      <c r="M603" s="218"/>
      <c r="N603" s="218"/>
      <c r="O603" s="218"/>
      <c r="P603" s="69"/>
      <c r="Q603" s="69"/>
      <c r="R603" s="69"/>
      <c r="S603" s="69"/>
      <c r="T603" s="69"/>
      <c r="U603" s="69"/>
      <c r="V603" s="69"/>
      <c r="W603" s="69"/>
      <c r="X603" s="69"/>
      <c r="Y603" s="69"/>
      <c r="Z603" s="69"/>
    </row>
    <row r="604" spans="1:26" hidden="1">
      <c r="A604" s="215">
        <v>0</v>
      </c>
      <c r="E604" s="69"/>
      <c r="L604" s="194"/>
      <c r="M604" s="218"/>
      <c r="N604" s="218"/>
      <c r="O604" s="218"/>
      <c r="P604" s="69"/>
      <c r="Q604" s="69"/>
      <c r="R604" s="69"/>
      <c r="S604" s="69"/>
      <c r="T604" s="69"/>
      <c r="U604" s="69"/>
      <c r="V604" s="69"/>
      <c r="W604" s="69"/>
      <c r="X604" s="69"/>
      <c r="Y604" s="69"/>
      <c r="Z604" s="69"/>
    </row>
    <row r="605" spans="1:26" hidden="1">
      <c r="A605" s="215">
        <v>0</v>
      </c>
      <c r="E605" s="69"/>
      <c r="L605" s="194"/>
      <c r="M605" s="218"/>
      <c r="N605" s="218"/>
      <c r="O605" s="218"/>
      <c r="P605" s="69"/>
      <c r="Q605" s="69"/>
      <c r="R605" s="69"/>
      <c r="S605" s="69"/>
      <c r="T605" s="69"/>
      <c r="U605" s="69"/>
      <c r="V605" s="69"/>
      <c r="W605" s="69"/>
      <c r="X605" s="69"/>
      <c r="Y605" s="69"/>
      <c r="Z605" s="69"/>
    </row>
    <row r="606" spans="1:26" hidden="1">
      <c r="A606" s="215">
        <v>0</v>
      </c>
      <c r="E606" s="69"/>
      <c r="L606" s="194"/>
      <c r="M606" s="218"/>
      <c r="N606" s="218"/>
      <c r="O606" s="218"/>
      <c r="P606" s="69"/>
      <c r="Q606" s="69"/>
      <c r="R606" s="69"/>
      <c r="S606" s="69"/>
      <c r="T606" s="69"/>
      <c r="U606" s="69"/>
      <c r="V606" s="69"/>
      <c r="W606" s="69"/>
      <c r="X606" s="69"/>
      <c r="Y606" s="69"/>
      <c r="Z606" s="69"/>
    </row>
    <row r="607" spans="1:26" hidden="1">
      <c r="A607" s="215">
        <v>0</v>
      </c>
      <c r="E607" s="69"/>
      <c r="L607" s="194"/>
      <c r="M607" s="218"/>
      <c r="N607" s="218"/>
      <c r="O607" s="218"/>
      <c r="P607" s="69"/>
      <c r="Q607" s="69"/>
      <c r="R607" s="69"/>
      <c r="S607" s="69"/>
      <c r="T607" s="69"/>
      <c r="U607" s="69"/>
      <c r="V607" s="69"/>
      <c r="W607" s="69"/>
      <c r="X607" s="69"/>
      <c r="Y607" s="69"/>
      <c r="Z607" s="69"/>
    </row>
    <row r="608" spans="1:26" hidden="1">
      <c r="A608" s="215">
        <v>0</v>
      </c>
      <c r="E608" s="69"/>
      <c r="L608" s="194"/>
      <c r="M608" s="218"/>
      <c r="N608" s="218"/>
      <c r="O608" s="218"/>
      <c r="P608" s="69"/>
      <c r="Q608" s="69"/>
      <c r="R608" s="69"/>
      <c r="S608" s="69"/>
      <c r="T608" s="69"/>
      <c r="U608" s="69"/>
      <c r="V608" s="69"/>
      <c r="W608" s="69"/>
      <c r="X608" s="69"/>
      <c r="Y608" s="69"/>
      <c r="Z608" s="69"/>
    </row>
    <row r="609" spans="1:26" hidden="1">
      <c r="A609" s="215">
        <v>0</v>
      </c>
      <c r="E609" s="69"/>
      <c r="L609" s="194"/>
      <c r="M609" s="218"/>
      <c r="N609" s="218"/>
      <c r="O609" s="218"/>
      <c r="P609" s="69"/>
      <c r="Q609" s="69"/>
      <c r="R609" s="69"/>
      <c r="S609" s="69"/>
      <c r="T609" s="69"/>
      <c r="U609" s="69"/>
      <c r="V609" s="69"/>
      <c r="W609" s="69"/>
      <c r="X609" s="69"/>
      <c r="Y609" s="69"/>
      <c r="Z609" s="69"/>
    </row>
    <row r="610" spans="1:26">
      <c r="M610" s="218"/>
      <c r="N610" s="218"/>
      <c r="O610" s="218"/>
      <c r="P610" s="69"/>
      <c r="Q610" s="69"/>
      <c r="R610" s="69"/>
      <c r="S610" s="69"/>
      <c r="T610" s="69"/>
      <c r="U610" s="69"/>
      <c r="V610" s="69"/>
      <c r="W610" s="69"/>
      <c r="X610" s="69"/>
      <c r="Y610" s="69"/>
      <c r="Z610" s="69"/>
    </row>
    <row r="611" spans="1:26">
      <c r="M611" s="218"/>
      <c r="N611" s="218"/>
      <c r="O611" s="218"/>
      <c r="P611" s="69"/>
      <c r="Q611" s="69"/>
      <c r="R611" s="69"/>
      <c r="S611" s="69"/>
      <c r="T611" s="69"/>
      <c r="U611" s="69"/>
      <c r="V611" s="69"/>
      <c r="W611" s="69"/>
      <c r="X611" s="69"/>
      <c r="Y611" s="69"/>
      <c r="Z611" s="69"/>
    </row>
    <row r="612" spans="1:26">
      <c r="M612" s="218"/>
      <c r="N612" s="218"/>
      <c r="O612" s="218"/>
      <c r="P612" s="69"/>
      <c r="Q612" s="69"/>
      <c r="R612" s="69"/>
      <c r="S612" s="69"/>
      <c r="T612" s="69"/>
      <c r="U612" s="69"/>
      <c r="V612" s="69"/>
      <c r="W612" s="69"/>
      <c r="X612" s="69"/>
      <c r="Y612" s="69"/>
      <c r="Z612" s="69"/>
    </row>
    <row r="613" spans="1:26" hidden="1">
      <c r="A613" s="215">
        <v>0</v>
      </c>
      <c r="E613" s="69"/>
      <c r="L613" s="194"/>
      <c r="M613" s="218"/>
      <c r="N613" s="218"/>
      <c r="O613" s="218"/>
      <c r="P613" s="69"/>
      <c r="Q613" s="69"/>
      <c r="R613" s="69"/>
      <c r="S613" s="69"/>
      <c r="T613" s="69"/>
      <c r="U613" s="69"/>
      <c r="V613" s="69"/>
      <c r="W613" s="69"/>
      <c r="X613" s="69"/>
      <c r="Y613" s="69"/>
      <c r="Z613" s="69"/>
    </row>
    <row r="614" spans="1:26" hidden="1">
      <c r="A614" s="215">
        <v>0</v>
      </c>
      <c r="E614" s="69"/>
      <c r="L614" s="194"/>
      <c r="M614" s="218"/>
      <c r="N614" s="218"/>
      <c r="O614" s="218"/>
      <c r="P614" s="69"/>
      <c r="Q614" s="69"/>
      <c r="R614" s="69"/>
      <c r="S614" s="69"/>
      <c r="T614" s="69"/>
      <c r="U614" s="69"/>
      <c r="V614" s="69"/>
      <c r="W614" s="69"/>
      <c r="X614" s="69"/>
      <c r="Y614" s="69"/>
      <c r="Z614" s="69"/>
    </row>
    <row r="615" spans="1:26" hidden="1">
      <c r="A615" s="215">
        <v>0</v>
      </c>
      <c r="E615" s="69"/>
      <c r="L615" s="194"/>
      <c r="M615" s="218"/>
      <c r="N615" s="218"/>
      <c r="O615" s="218"/>
      <c r="P615" s="69"/>
      <c r="Q615" s="69"/>
      <c r="R615" s="69"/>
      <c r="S615" s="69"/>
      <c r="T615" s="69"/>
      <c r="U615" s="69"/>
      <c r="V615" s="69"/>
      <c r="W615" s="69"/>
      <c r="X615" s="69"/>
      <c r="Y615" s="69"/>
      <c r="Z615" s="69"/>
    </row>
    <row r="616" spans="1:26" hidden="1">
      <c r="A616" s="215">
        <v>0</v>
      </c>
      <c r="E616" s="69"/>
      <c r="L616" s="194"/>
      <c r="M616" s="218"/>
      <c r="N616" s="218"/>
      <c r="O616" s="218"/>
      <c r="P616" s="69"/>
      <c r="Q616" s="69"/>
      <c r="R616" s="69"/>
      <c r="S616" s="69"/>
      <c r="T616" s="69"/>
      <c r="U616" s="69"/>
      <c r="V616" s="69"/>
      <c r="W616" s="69"/>
      <c r="X616" s="69"/>
      <c r="Y616" s="69"/>
      <c r="Z616" s="69"/>
    </row>
    <row r="617" spans="1:26">
      <c r="M617" s="218"/>
      <c r="N617" s="218"/>
      <c r="O617" s="218"/>
      <c r="P617" s="69"/>
      <c r="Q617" s="69"/>
      <c r="R617" s="69"/>
      <c r="S617" s="69"/>
      <c r="T617" s="69"/>
      <c r="U617" s="69"/>
      <c r="V617" s="69"/>
      <c r="W617" s="69"/>
      <c r="X617" s="69"/>
      <c r="Y617" s="69"/>
      <c r="Z617" s="69"/>
    </row>
    <row r="618" spans="1:26">
      <c r="M618" s="218"/>
      <c r="N618" s="218"/>
      <c r="O618" s="218"/>
      <c r="P618" s="69"/>
      <c r="Q618" s="69"/>
      <c r="R618" s="69"/>
      <c r="S618" s="69"/>
      <c r="T618" s="69"/>
      <c r="U618" s="69"/>
      <c r="V618" s="69"/>
      <c r="W618" s="69"/>
      <c r="X618" s="69"/>
      <c r="Y618" s="69"/>
      <c r="Z618" s="69"/>
    </row>
    <row r="619" spans="1:26">
      <c r="M619" s="218"/>
      <c r="N619" s="218"/>
      <c r="O619" s="218"/>
      <c r="P619" s="69"/>
      <c r="Q619" s="69"/>
      <c r="R619" s="69"/>
      <c r="S619" s="69"/>
      <c r="T619" s="69"/>
      <c r="U619" s="69"/>
      <c r="V619" s="69"/>
      <c r="W619" s="69"/>
      <c r="X619" s="69"/>
      <c r="Y619" s="69"/>
      <c r="Z619" s="69"/>
    </row>
    <row r="620" spans="1:26" hidden="1">
      <c r="A620" s="215">
        <v>0</v>
      </c>
      <c r="E620" s="69"/>
      <c r="L620" s="194"/>
      <c r="M620" s="218"/>
      <c r="N620" s="218"/>
      <c r="O620" s="218"/>
      <c r="P620" s="69"/>
      <c r="Q620" s="69"/>
      <c r="R620" s="69"/>
      <c r="S620" s="69"/>
      <c r="T620" s="69"/>
      <c r="U620" s="69"/>
      <c r="V620" s="69"/>
      <c r="W620" s="69"/>
      <c r="X620" s="69"/>
      <c r="Y620" s="69"/>
      <c r="Z620" s="69"/>
    </row>
    <row r="621" spans="1:26" hidden="1">
      <c r="A621" s="215">
        <v>0</v>
      </c>
      <c r="E621" s="69"/>
      <c r="L621" s="194"/>
      <c r="M621" s="218"/>
      <c r="N621" s="218"/>
      <c r="O621" s="218"/>
      <c r="P621" s="69"/>
      <c r="Q621" s="69"/>
      <c r="R621" s="69"/>
      <c r="S621" s="69"/>
      <c r="T621" s="69"/>
      <c r="U621" s="69"/>
      <c r="V621" s="69"/>
      <c r="W621" s="69"/>
      <c r="X621" s="69"/>
      <c r="Y621" s="69"/>
      <c r="Z621" s="69"/>
    </row>
    <row r="622" spans="1:26">
      <c r="M622" s="218"/>
      <c r="N622" s="218"/>
      <c r="O622" s="218"/>
      <c r="P622" s="69"/>
      <c r="Q622" s="69"/>
      <c r="R622" s="69"/>
      <c r="S622" s="69"/>
      <c r="T622" s="69"/>
      <c r="U622" s="69"/>
      <c r="V622" s="69"/>
      <c r="W622" s="69"/>
      <c r="X622" s="69"/>
      <c r="Y622" s="69"/>
      <c r="Z622" s="69"/>
    </row>
    <row r="623" spans="1:26">
      <c r="M623" s="218"/>
      <c r="N623" s="218"/>
      <c r="O623" s="218"/>
      <c r="P623" s="69"/>
      <c r="Q623" s="69"/>
      <c r="R623" s="69"/>
      <c r="S623" s="69"/>
      <c r="T623" s="69"/>
      <c r="U623" s="69"/>
      <c r="V623" s="69"/>
      <c r="W623" s="69"/>
      <c r="X623" s="69"/>
      <c r="Y623" s="69"/>
      <c r="Z623" s="69"/>
    </row>
    <row r="624" spans="1:26">
      <c r="M624" s="218"/>
      <c r="N624" s="218"/>
      <c r="O624" s="218"/>
      <c r="P624" s="69"/>
      <c r="Q624" s="69"/>
      <c r="R624" s="69"/>
      <c r="S624" s="69"/>
      <c r="T624" s="69"/>
      <c r="U624" s="69"/>
      <c r="V624" s="69"/>
      <c r="W624" s="69"/>
      <c r="X624" s="69"/>
      <c r="Y624" s="69"/>
      <c r="Z624" s="69"/>
    </row>
    <row r="625" spans="1:26">
      <c r="M625" s="218"/>
      <c r="N625" s="218"/>
      <c r="O625" s="218"/>
      <c r="P625" s="69"/>
      <c r="Q625" s="69"/>
      <c r="R625" s="69"/>
      <c r="S625" s="69"/>
      <c r="T625" s="69"/>
      <c r="U625" s="69"/>
      <c r="V625" s="69"/>
      <c r="W625" s="69"/>
      <c r="X625" s="69"/>
      <c r="Y625" s="69"/>
      <c r="Z625" s="69"/>
    </row>
    <row r="626" spans="1:26">
      <c r="M626" s="218"/>
      <c r="N626" s="218"/>
      <c r="O626" s="218"/>
      <c r="P626" s="69"/>
      <c r="Q626" s="69"/>
      <c r="R626" s="69"/>
      <c r="S626" s="69"/>
      <c r="T626" s="69"/>
      <c r="U626" s="69"/>
      <c r="V626" s="69"/>
      <c r="W626" s="69"/>
      <c r="X626" s="69"/>
      <c r="Y626" s="69"/>
      <c r="Z626" s="69"/>
    </row>
    <row r="627" spans="1:26">
      <c r="M627" s="218"/>
      <c r="N627" s="218"/>
      <c r="O627" s="218"/>
      <c r="P627" s="69"/>
      <c r="Q627" s="69"/>
      <c r="R627" s="69"/>
      <c r="S627" s="69"/>
      <c r="T627" s="69"/>
      <c r="U627" s="69"/>
      <c r="V627" s="69"/>
      <c r="W627" s="69"/>
      <c r="X627" s="69"/>
      <c r="Y627" s="69"/>
      <c r="Z627" s="69"/>
    </row>
    <row r="628" spans="1:26" hidden="1">
      <c r="A628" s="215">
        <v>0</v>
      </c>
      <c r="E628" s="69"/>
      <c r="L628" s="194"/>
      <c r="M628" s="218"/>
      <c r="N628" s="218"/>
      <c r="O628" s="218"/>
      <c r="P628" s="69"/>
      <c r="Q628" s="69"/>
      <c r="R628" s="69"/>
      <c r="S628" s="69"/>
      <c r="T628" s="69"/>
      <c r="U628" s="69"/>
      <c r="V628" s="69"/>
      <c r="W628" s="69"/>
      <c r="X628" s="69"/>
      <c r="Y628" s="69"/>
      <c r="Z628" s="69"/>
    </row>
    <row r="629" spans="1:26" hidden="1">
      <c r="A629" s="215">
        <v>0</v>
      </c>
      <c r="E629" s="69"/>
      <c r="L629" s="194"/>
      <c r="M629" s="218"/>
      <c r="N629" s="218"/>
      <c r="O629" s="218"/>
      <c r="P629" s="69"/>
      <c r="Q629" s="69"/>
      <c r="R629" s="69"/>
      <c r="S629" s="69"/>
      <c r="T629" s="69"/>
      <c r="U629" s="69"/>
      <c r="V629" s="69"/>
      <c r="W629" s="69"/>
      <c r="X629" s="69"/>
      <c r="Y629" s="69"/>
      <c r="Z629" s="69"/>
    </row>
    <row r="630" spans="1:26" hidden="1">
      <c r="A630" s="215">
        <v>0</v>
      </c>
      <c r="E630" s="69"/>
      <c r="L630" s="194"/>
      <c r="M630" s="218"/>
      <c r="N630" s="218"/>
      <c r="O630" s="218"/>
      <c r="P630" s="69"/>
      <c r="Q630" s="69"/>
      <c r="R630" s="69"/>
      <c r="S630" s="69"/>
      <c r="T630" s="69"/>
      <c r="U630" s="69"/>
      <c r="V630" s="69"/>
      <c r="W630" s="69"/>
      <c r="X630" s="69"/>
      <c r="Y630" s="69"/>
      <c r="Z630" s="69"/>
    </row>
    <row r="631" spans="1:26" hidden="1">
      <c r="A631" s="215">
        <v>0</v>
      </c>
      <c r="E631" s="69"/>
      <c r="L631" s="194"/>
      <c r="M631" s="218"/>
      <c r="N631" s="218"/>
      <c r="O631" s="218"/>
      <c r="P631" s="69"/>
      <c r="Q631" s="69"/>
      <c r="R631" s="69"/>
      <c r="S631" s="69"/>
      <c r="T631" s="69"/>
      <c r="U631" s="69"/>
      <c r="V631" s="69"/>
      <c r="W631" s="69"/>
      <c r="X631" s="69"/>
      <c r="Y631" s="69"/>
      <c r="Z631" s="69"/>
    </row>
    <row r="632" spans="1:26" hidden="1">
      <c r="A632" s="215">
        <v>0</v>
      </c>
      <c r="E632" s="69"/>
      <c r="L632" s="194"/>
      <c r="M632" s="218"/>
      <c r="N632" s="218"/>
      <c r="O632" s="218"/>
      <c r="P632" s="69"/>
      <c r="Q632" s="69"/>
      <c r="R632" s="69"/>
      <c r="S632" s="69"/>
      <c r="T632" s="69"/>
      <c r="U632" s="69"/>
      <c r="V632" s="69"/>
      <c r="W632" s="69"/>
      <c r="X632" s="69"/>
      <c r="Y632" s="69"/>
      <c r="Z632" s="69"/>
    </row>
    <row r="633" spans="1:26" hidden="1">
      <c r="A633" s="215">
        <v>0</v>
      </c>
      <c r="E633" s="69"/>
      <c r="L633" s="194"/>
      <c r="M633" s="218"/>
      <c r="N633" s="218"/>
      <c r="O633" s="218"/>
      <c r="P633" s="69"/>
      <c r="Q633" s="69"/>
      <c r="R633" s="69"/>
      <c r="S633" s="69"/>
      <c r="T633" s="69"/>
      <c r="U633" s="69"/>
      <c r="V633" s="69"/>
      <c r="W633" s="69"/>
      <c r="X633" s="69"/>
      <c r="Y633" s="69"/>
      <c r="Z633" s="69"/>
    </row>
    <row r="634" spans="1:26">
      <c r="A634" s="215">
        <v>1</v>
      </c>
      <c r="M634" s="218"/>
      <c r="N634" s="218"/>
      <c r="O634" s="218"/>
      <c r="P634" s="69"/>
      <c r="Q634" s="69"/>
      <c r="R634" s="69"/>
      <c r="S634" s="69"/>
      <c r="T634" s="69"/>
      <c r="U634" s="69"/>
      <c r="V634" s="69"/>
      <c r="W634" s="69"/>
      <c r="X634" s="69"/>
      <c r="Y634" s="69"/>
      <c r="Z634" s="69"/>
    </row>
    <row r="635" spans="1:26">
      <c r="M635" s="218"/>
      <c r="N635" s="218"/>
      <c r="O635" s="218"/>
      <c r="P635" s="69"/>
      <c r="Q635" s="69"/>
      <c r="R635" s="69"/>
      <c r="S635" s="69"/>
      <c r="T635" s="69"/>
      <c r="U635" s="69"/>
      <c r="V635" s="69"/>
      <c r="W635" s="69"/>
      <c r="X635" s="69"/>
      <c r="Y635" s="69"/>
      <c r="Z635" s="69"/>
    </row>
    <row r="636" spans="1:26" hidden="1">
      <c r="A636" s="215">
        <v>0</v>
      </c>
      <c r="E636" s="69"/>
      <c r="L636" s="194"/>
      <c r="M636" s="218"/>
      <c r="N636" s="218"/>
      <c r="O636" s="218"/>
      <c r="P636" s="69"/>
      <c r="Q636" s="69"/>
      <c r="R636" s="69"/>
      <c r="S636" s="69"/>
      <c r="T636" s="69"/>
      <c r="U636" s="69"/>
      <c r="V636" s="69"/>
      <c r="W636" s="69"/>
      <c r="X636" s="69"/>
      <c r="Y636" s="69"/>
      <c r="Z636" s="69"/>
    </row>
    <row r="637" spans="1:26" hidden="1">
      <c r="A637" s="215">
        <v>0</v>
      </c>
      <c r="E637" s="69"/>
      <c r="L637" s="194"/>
      <c r="M637" s="218"/>
      <c r="N637" s="218"/>
      <c r="O637" s="218"/>
      <c r="P637" s="69"/>
      <c r="Q637" s="69"/>
      <c r="R637" s="69"/>
      <c r="S637" s="69"/>
      <c r="T637" s="69"/>
      <c r="U637" s="69"/>
      <c r="V637" s="69"/>
      <c r="W637" s="69"/>
      <c r="X637" s="69"/>
      <c r="Y637" s="69"/>
      <c r="Z637" s="69"/>
    </row>
    <row r="638" spans="1:26">
      <c r="M638" s="218"/>
      <c r="N638" s="218"/>
      <c r="O638" s="218"/>
      <c r="P638" s="69"/>
      <c r="Q638" s="69"/>
      <c r="R638" s="69"/>
      <c r="S638" s="69"/>
      <c r="T638" s="69"/>
      <c r="U638" s="69"/>
      <c r="V638" s="69"/>
      <c r="W638" s="69"/>
      <c r="X638" s="69"/>
      <c r="Y638" s="69"/>
      <c r="Z638" s="69"/>
    </row>
    <row r="639" spans="1:26">
      <c r="M639" s="218"/>
      <c r="N639" s="218"/>
      <c r="O639" s="218"/>
      <c r="P639" s="69"/>
      <c r="Q639" s="69"/>
      <c r="R639" s="69"/>
      <c r="S639" s="69"/>
      <c r="T639" s="69"/>
      <c r="U639" s="69"/>
      <c r="V639" s="69"/>
      <c r="W639" s="69"/>
      <c r="X639" s="69"/>
      <c r="Y639" s="69"/>
      <c r="Z639" s="69"/>
    </row>
    <row r="640" spans="1:26" hidden="1">
      <c r="A640" s="215">
        <v>0</v>
      </c>
      <c r="E640" s="69"/>
      <c r="L640" s="194"/>
      <c r="M640" s="218"/>
      <c r="N640" s="218"/>
      <c r="O640" s="218"/>
      <c r="P640" s="69"/>
      <c r="Q640" s="69"/>
      <c r="R640" s="69"/>
      <c r="S640" s="69"/>
      <c r="T640" s="69"/>
      <c r="U640" s="69"/>
      <c r="V640" s="69"/>
      <c r="W640" s="69"/>
      <c r="X640" s="69"/>
      <c r="Y640" s="69"/>
      <c r="Z640" s="69"/>
    </row>
    <row r="641" spans="1:26" hidden="1">
      <c r="A641" s="215">
        <v>0</v>
      </c>
      <c r="E641" s="69"/>
      <c r="L641" s="194"/>
      <c r="M641" s="218"/>
      <c r="N641" s="218"/>
      <c r="O641" s="218"/>
      <c r="P641" s="69"/>
      <c r="Q641" s="69"/>
      <c r="R641" s="69"/>
      <c r="S641" s="69"/>
      <c r="T641" s="69"/>
      <c r="U641" s="69"/>
      <c r="V641" s="69"/>
      <c r="W641" s="69"/>
      <c r="X641" s="69"/>
      <c r="Y641" s="69"/>
      <c r="Z641" s="69"/>
    </row>
    <row r="642" spans="1:26" hidden="1">
      <c r="A642" s="215">
        <v>0</v>
      </c>
      <c r="E642" s="69"/>
      <c r="L642" s="194"/>
      <c r="M642" s="218"/>
      <c r="N642" s="218"/>
      <c r="O642" s="218"/>
      <c r="P642" s="69"/>
      <c r="Q642" s="69"/>
      <c r="R642" s="69"/>
      <c r="S642" s="69"/>
      <c r="T642" s="69"/>
      <c r="U642" s="69"/>
      <c r="V642" s="69"/>
      <c r="W642" s="69"/>
      <c r="X642" s="69"/>
      <c r="Y642" s="69"/>
      <c r="Z642" s="69"/>
    </row>
    <row r="643" spans="1:26" hidden="1">
      <c r="A643" s="215">
        <v>0</v>
      </c>
      <c r="E643" s="69"/>
      <c r="L643" s="194"/>
      <c r="M643" s="218"/>
      <c r="N643" s="218"/>
      <c r="O643" s="218"/>
      <c r="P643" s="69"/>
      <c r="Q643" s="69"/>
      <c r="R643" s="69"/>
      <c r="S643" s="69"/>
      <c r="T643" s="69"/>
      <c r="U643" s="69"/>
      <c r="V643" s="69"/>
      <c r="W643" s="69"/>
      <c r="X643" s="69"/>
      <c r="Y643" s="69"/>
      <c r="Z643" s="69"/>
    </row>
    <row r="644" spans="1:26" hidden="1">
      <c r="A644" s="215">
        <v>0</v>
      </c>
      <c r="E644" s="69"/>
      <c r="L644" s="194"/>
      <c r="M644" s="218"/>
      <c r="N644" s="218"/>
      <c r="O644" s="218"/>
      <c r="P644" s="69"/>
      <c r="Q644" s="69"/>
      <c r="R644" s="69"/>
      <c r="S644" s="69"/>
      <c r="T644" s="69"/>
      <c r="U644" s="69"/>
      <c r="V644" s="69"/>
      <c r="W644" s="69"/>
      <c r="X644" s="69"/>
      <c r="Y644" s="69"/>
      <c r="Z644" s="69"/>
    </row>
    <row r="645" spans="1:26" hidden="1">
      <c r="A645" s="215">
        <v>0</v>
      </c>
      <c r="E645" s="69"/>
      <c r="L645" s="194"/>
      <c r="M645" s="218"/>
      <c r="N645" s="218"/>
      <c r="O645" s="218"/>
      <c r="P645" s="69"/>
      <c r="Q645" s="69"/>
      <c r="R645" s="69"/>
      <c r="S645" s="69"/>
      <c r="T645" s="69"/>
      <c r="U645" s="69"/>
      <c r="V645" s="69"/>
      <c r="W645" s="69"/>
      <c r="X645" s="69"/>
      <c r="Y645" s="69"/>
      <c r="Z645" s="69"/>
    </row>
    <row r="646" spans="1:26" hidden="1">
      <c r="A646" s="215">
        <v>0</v>
      </c>
      <c r="E646" s="69"/>
      <c r="L646" s="194"/>
      <c r="M646" s="218"/>
      <c r="N646" s="218"/>
      <c r="O646" s="218"/>
      <c r="P646" s="69"/>
      <c r="Q646" s="69"/>
      <c r="R646" s="69"/>
      <c r="S646" s="69"/>
      <c r="T646" s="69"/>
      <c r="U646" s="69"/>
      <c r="V646" s="69"/>
      <c r="W646" s="69"/>
      <c r="X646" s="69"/>
      <c r="Y646" s="69"/>
      <c r="Z646" s="69"/>
    </row>
    <row r="647" spans="1:26" hidden="1">
      <c r="A647" s="215">
        <v>0</v>
      </c>
      <c r="E647" s="69"/>
      <c r="L647" s="194"/>
      <c r="M647" s="218"/>
      <c r="N647" s="218"/>
      <c r="O647" s="218"/>
      <c r="P647" s="69"/>
      <c r="Q647" s="69"/>
      <c r="R647" s="69"/>
      <c r="S647" s="69"/>
      <c r="T647" s="69"/>
      <c r="U647" s="69"/>
      <c r="V647" s="69"/>
      <c r="W647" s="69"/>
      <c r="X647" s="69"/>
      <c r="Y647" s="69"/>
      <c r="Z647" s="69"/>
    </row>
    <row r="648" spans="1:26">
      <c r="M648" s="218"/>
      <c r="N648" s="218"/>
      <c r="O648" s="218"/>
      <c r="P648" s="69"/>
      <c r="Q648" s="69"/>
      <c r="R648" s="69"/>
      <c r="S648" s="69"/>
      <c r="T648" s="69"/>
      <c r="U648" s="69"/>
      <c r="V648" s="69"/>
      <c r="W648" s="69"/>
      <c r="X648" s="69"/>
      <c r="Y648" s="69"/>
      <c r="Z648" s="69"/>
    </row>
    <row r="649" spans="1:26" hidden="1">
      <c r="A649" s="215">
        <v>0</v>
      </c>
      <c r="E649" s="69"/>
      <c r="L649" s="194"/>
      <c r="M649" s="218"/>
      <c r="N649" s="218"/>
      <c r="O649" s="218"/>
      <c r="P649" s="69"/>
      <c r="Q649" s="69"/>
      <c r="R649" s="69"/>
      <c r="S649" s="69"/>
      <c r="T649" s="69"/>
      <c r="U649" s="69"/>
      <c r="V649" s="69"/>
      <c r="W649" s="69"/>
      <c r="X649" s="69"/>
      <c r="Y649" s="69"/>
      <c r="Z649" s="69"/>
    </row>
    <row r="650" spans="1:26" hidden="1">
      <c r="A650" s="215">
        <v>0</v>
      </c>
      <c r="E650" s="69"/>
      <c r="L650" s="194"/>
      <c r="M650" s="218"/>
      <c r="N650" s="218"/>
      <c r="O650" s="218"/>
      <c r="P650" s="69"/>
      <c r="Q650" s="69"/>
      <c r="R650" s="69"/>
      <c r="S650" s="69"/>
      <c r="T650" s="69"/>
      <c r="U650" s="69"/>
      <c r="V650" s="69"/>
      <c r="W650" s="69"/>
      <c r="X650" s="69"/>
      <c r="Y650" s="69"/>
      <c r="Z650" s="69"/>
    </row>
    <row r="651" spans="1:26" hidden="1">
      <c r="A651" s="215">
        <v>0</v>
      </c>
      <c r="E651" s="69"/>
      <c r="L651" s="194"/>
      <c r="M651" s="218"/>
      <c r="N651" s="218"/>
      <c r="O651" s="218"/>
      <c r="P651" s="69"/>
      <c r="Q651" s="69"/>
      <c r="R651" s="69"/>
      <c r="S651" s="69"/>
      <c r="T651" s="69"/>
      <c r="U651" s="69"/>
      <c r="V651" s="69"/>
      <c r="W651" s="69"/>
      <c r="X651" s="69"/>
      <c r="Y651" s="69"/>
      <c r="Z651" s="69"/>
    </row>
    <row r="652" spans="1:26" hidden="1">
      <c r="A652" s="215">
        <v>0</v>
      </c>
      <c r="E652" s="69"/>
      <c r="L652" s="194"/>
      <c r="M652" s="218"/>
      <c r="N652" s="218"/>
      <c r="O652" s="218"/>
      <c r="P652" s="69"/>
      <c r="Q652" s="69"/>
      <c r="R652" s="69"/>
      <c r="S652" s="69"/>
      <c r="T652" s="69"/>
      <c r="U652" s="69"/>
      <c r="V652" s="69"/>
      <c r="W652" s="69"/>
      <c r="X652" s="69"/>
      <c r="Y652" s="69"/>
      <c r="Z652" s="69"/>
    </row>
    <row r="653" spans="1:26" hidden="1">
      <c r="A653" s="215">
        <v>0</v>
      </c>
      <c r="E653" s="69"/>
      <c r="L653" s="194"/>
      <c r="M653" s="218"/>
      <c r="N653" s="218"/>
      <c r="O653" s="218"/>
      <c r="P653" s="69"/>
      <c r="Q653" s="69"/>
      <c r="R653" s="69"/>
      <c r="S653" s="69"/>
      <c r="T653" s="69"/>
      <c r="U653" s="69"/>
      <c r="V653" s="69"/>
      <c r="W653" s="69"/>
      <c r="X653" s="69"/>
      <c r="Y653" s="69"/>
      <c r="Z653" s="69"/>
    </row>
    <row r="654" spans="1:26" hidden="1">
      <c r="A654" s="215">
        <v>0</v>
      </c>
      <c r="E654" s="69"/>
      <c r="L654" s="194"/>
      <c r="M654" s="218"/>
      <c r="N654" s="218"/>
      <c r="O654" s="218"/>
      <c r="P654" s="69"/>
      <c r="Q654" s="69"/>
      <c r="R654" s="69"/>
      <c r="S654" s="69"/>
      <c r="T654" s="69"/>
      <c r="U654" s="69"/>
      <c r="V654" s="69"/>
      <c r="W654" s="69"/>
      <c r="X654" s="69"/>
      <c r="Y654" s="69"/>
      <c r="Z654" s="69"/>
    </row>
    <row r="655" spans="1:26">
      <c r="M655" s="218"/>
      <c r="N655" s="218"/>
      <c r="O655" s="218"/>
      <c r="P655" s="69"/>
      <c r="Q655" s="69"/>
      <c r="R655" s="69"/>
      <c r="S655" s="69"/>
      <c r="T655" s="69"/>
      <c r="U655" s="69"/>
      <c r="V655" s="69"/>
      <c r="W655" s="69"/>
      <c r="X655" s="69"/>
      <c r="Y655" s="69"/>
      <c r="Z655" s="69"/>
    </row>
    <row r="656" spans="1:26">
      <c r="M656" s="218"/>
      <c r="N656" s="218"/>
      <c r="O656" s="218"/>
      <c r="P656" s="69"/>
      <c r="Q656" s="69"/>
      <c r="R656" s="69"/>
      <c r="S656" s="69"/>
      <c r="T656" s="69"/>
      <c r="U656" s="69"/>
      <c r="V656" s="69"/>
      <c r="W656" s="69"/>
      <c r="X656" s="69"/>
      <c r="Y656" s="69"/>
      <c r="Z656" s="69"/>
    </row>
    <row r="657" spans="1:26">
      <c r="M657" s="218"/>
      <c r="N657" s="218"/>
      <c r="O657" s="218"/>
      <c r="P657" s="69"/>
      <c r="Q657" s="69"/>
      <c r="R657" s="69"/>
      <c r="S657" s="69"/>
      <c r="T657" s="69"/>
      <c r="U657" s="69"/>
      <c r="V657" s="69"/>
      <c r="W657" s="69"/>
      <c r="X657" s="69"/>
      <c r="Y657" s="69"/>
      <c r="Z657" s="69"/>
    </row>
    <row r="658" spans="1:26">
      <c r="M658" s="218"/>
      <c r="N658" s="218"/>
      <c r="O658" s="218"/>
      <c r="P658" s="69"/>
      <c r="Q658" s="69"/>
      <c r="R658" s="69"/>
      <c r="S658" s="69"/>
      <c r="T658" s="69"/>
      <c r="U658" s="69"/>
      <c r="V658" s="69"/>
      <c r="W658" s="69"/>
      <c r="X658" s="69"/>
      <c r="Y658" s="69"/>
      <c r="Z658" s="69"/>
    </row>
    <row r="659" spans="1:26">
      <c r="M659" s="218"/>
      <c r="N659" s="218"/>
      <c r="O659" s="218"/>
      <c r="P659" s="69"/>
      <c r="Q659" s="69"/>
      <c r="R659" s="69"/>
      <c r="S659" s="69"/>
      <c r="T659" s="69"/>
      <c r="U659" s="69"/>
      <c r="V659" s="69"/>
      <c r="W659" s="69"/>
      <c r="X659" s="69"/>
      <c r="Y659" s="69"/>
      <c r="Z659" s="69"/>
    </row>
    <row r="660" spans="1:26" hidden="1">
      <c r="A660" s="215">
        <v>0</v>
      </c>
      <c r="E660" s="69"/>
      <c r="L660" s="194"/>
      <c r="M660" s="218"/>
      <c r="N660" s="218"/>
      <c r="O660" s="218"/>
      <c r="P660" s="69"/>
      <c r="Q660" s="69"/>
      <c r="R660" s="69"/>
      <c r="S660" s="69"/>
      <c r="T660" s="69"/>
      <c r="U660" s="69"/>
      <c r="V660" s="69"/>
      <c r="W660" s="69"/>
      <c r="X660" s="69"/>
      <c r="Y660" s="69"/>
      <c r="Z660" s="69"/>
    </row>
    <row r="661" spans="1:26" hidden="1">
      <c r="A661" s="215">
        <v>0</v>
      </c>
      <c r="E661" s="69"/>
      <c r="L661" s="194"/>
      <c r="M661" s="218"/>
      <c r="N661" s="218"/>
      <c r="O661" s="218"/>
      <c r="P661" s="69"/>
      <c r="Q661" s="69"/>
      <c r="R661" s="69"/>
      <c r="S661" s="69"/>
      <c r="T661" s="69"/>
      <c r="U661" s="69"/>
      <c r="V661" s="69"/>
      <c r="W661" s="69"/>
      <c r="X661" s="69"/>
      <c r="Y661" s="69"/>
      <c r="Z661" s="69"/>
    </row>
    <row r="662" spans="1:26" hidden="1">
      <c r="A662" s="215">
        <v>0</v>
      </c>
      <c r="E662" s="69"/>
      <c r="L662" s="194"/>
      <c r="M662" s="218"/>
      <c r="N662" s="218"/>
      <c r="O662" s="218"/>
      <c r="P662" s="69"/>
      <c r="Q662" s="69"/>
      <c r="R662" s="69"/>
      <c r="S662" s="69"/>
      <c r="T662" s="69"/>
      <c r="U662" s="69"/>
      <c r="V662" s="69"/>
      <c r="W662" s="69"/>
      <c r="X662" s="69"/>
      <c r="Y662" s="69"/>
      <c r="Z662" s="69"/>
    </row>
    <row r="663" spans="1:26" hidden="1">
      <c r="A663" s="215">
        <v>0</v>
      </c>
      <c r="E663" s="69"/>
      <c r="L663" s="194"/>
      <c r="M663" s="218"/>
      <c r="N663" s="218"/>
      <c r="O663" s="218"/>
      <c r="P663" s="69"/>
      <c r="Q663" s="69"/>
      <c r="R663" s="69"/>
      <c r="S663" s="69"/>
      <c r="T663" s="69"/>
      <c r="U663" s="69"/>
      <c r="V663" s="69"/>
      <c r="W663" s="69"/>
      <c r="X663" s="69"/>
      <c r="Y663" s="69"/>
      <c r="Z663" s="69"/>
    </row>
    <row r="664" spans="1:26" hidden="1">
      <c r="A664" s="215">
        <v>0</v>
      </c>
      <c r="E664" s="69"/>
      <c r="L664" s="194"/>
      <c r="M664" s="218"/>
      <c r="N664" s="218"/>
      <c r="O664" s="218"/>
      <c r="P664" s="69"/>
      <c r="Q664" s="69"/>
      <c r="R664" s="69"/>
      <c r="S664" s="69"/>
      <c r="T664" s="69"/>
      <c r="U664" s="69"/>
      <c r="V664" s="69"/>
      <c r="W664" s="69"/>
      <c r="X664" s="69"/>
      <c r="Y664" s="69"/>
      <c r="Z664" s="69"/>
    </row>
    <row r="665" spans="1:26" hidden="1">
      <c r="A665" s="215">
        <v>0</v>
      </c>
      <c r="E665" s="69"/>
      <c r="L665" s="194"/>
      <c r="M665" s="218"/>
      <c r="N665" s="218"/>
      <c r="O665" s="218"/>
      <c r="P665" s="69"/>
      <c r="Q665" s="69"/>
      <c r="R665" s="69"/>
      <c r="S665" s="69"/>
      <c r="T665" s="69"/>
      <c r="U665" s="69"/>
      <c r="V665" s="69"/>
      <c r="W665" s="69"/>
      <c r="X665" s="69"/>
      <c r="Y665" s="69"/>
      <c r="Z665" s="69"/>
    </row>
    <row r="666" spans="1:26" hidden="1">
      <c r="A666" s="215">
        <v>0</v>
      </c>
      <c r="E666" s="69"/>
      <c r="L666" s="194"/>
      <c r="M666" s="218"/>
      <c r="N666" s="218"/>
      <c r="O666" s="218"/>
      <c r="P666" s="69"/>
      <c r="Q666" s="69"/>
      <c r="R666" s="69"/>
      <c r="S666" s="69"/>
      <c r="T666" s="69"/>
      <c r="U666" s="69"/>
      <c r="V666" s="69"/>
      <c r="W666" s="69"/>
      <c r="X666" s="69"/>
      <c r="Y666" s="69"/>
      <c r="Z666" s="69"/>
    </row>
    <row r="667" spans="1:26" hidden="1">
      <c r="A667" s="215">
        <v>0</v>
      </c>
      <c r="E667" s="69"/>
      <c r="L667" s="194"/>
      <c r="M667" s="218"/>
      <c r="N667" s="218"/>
      <c r="O667" s="218"/>
      <c r="P667" s="69"/>
      <c r="Q667" s="69"/>
      <c r="R667" s="69"/>
      <c r="S667" s="69"/>
      <c r="T667" s="69"/>
      <c r="U667" s="69"/>
      <c r="V667" s="69"/>
      <c r="W667" s="69"/>
      <c r="X667" s="69"/>
      <c r="Y667" s="69"/>
      <c r="Z667" s="69"/>
    </row>
    <row r="668" spans="1:26">
      <c r="M668" s="218"/>
      <c r="N668" s="218"/>
      <c r="O668" s="218"/>
      <c r="P668" s="69"/>
      <c r="Q668" s="69"/>
      <c r="R668" s="69"/>
      <c r="S668" s="69"/>
      <c r="T668" s="69"/>
      <c r="U668" s="69"/>
      <c r="V668" s="69"/>
      <c r="W668" s="69"/>
      <c r="X668" s="69"/>
      <c r="Y668" s="69"/>
      <c r="Z668" s="69"/>
    </row>
    <row r="669" spans="1:26" hidden="1">
      <c r="A669" s="215">
        <v>0</v>
      </c>
      <c r="E669" s="69"/>
      <c r="L669" s="194"/>
      <c r="M669" s="218"/>
      <c r="N669" s="218"/>
      <c r="O669" s="218"/>
      <c r="P669" s="69"/>
      <c r="Q669" s="69"/>
      <c r="R669" s="69"/>
      <c r="S669" s="69"/>
      <c r="T669" s="69"/>
      <c r="U669" s="69"/>
      <c r="V669" s="69"/>
      <c r="W669" s="69"/>
      <c r="X669" s="69"/>
      <c r="Y669" s="69"/>
      <c r="Z669" s="69"/>
    </row>
    <row r="670" spans="1:26" hidden="1">
      <c r="A670" s="215">
        <v>0</v>
      </c>
      <c r="E670" s="69"/>
      <c r="L670" s="194"/>
      <c r="M670" s="218"/>
      <c r="N670" s="218"/>
      <c r="O670" s="218"/>
      <c r="P670" s="69"/>
      <c r="Q670" s="69"/>
      <c r="R670" s="69"/>
      <c r="S670" s="69"/>
      <c r="T670" s="69"/>
      <c r="U670" s="69"/>
      <c r="V670" s="69"/>
      <c r="W670" s="69"/>
      <c r="X670" s="69"/>
      <c r="Y670" s="69"/>
      <c r="Z670" s="69"/>
    </row>
    <row r="671" spans="1:26" hidden="1">
      <c r="A671" s="215">
        <v>0</v>
      </c>
      <c r="E671" s="69"/>
      <c r="L671" s="194"/>
      <c r="M671" s="218"/>
      <c r="N671" s="218"/>
      <c r="O671" s="218"/>
      <c r="P671" s="69"/>
      <c r="Q671" s="69"/>
      <c r="R671" s="69"/>
      <c r="S671" s="69"/>
      <c r="T671" s="69"/>
      <c r="U671" s="69"/>
      <c r="V671" s="69"/>
      <c r="W671" s="69"/>
      <c r="X671" s="69"/>
      <c r="Y671" s="69"/>
      <c r="Z671" s="69"/>
    </row>
    <row r="672" spans="1:26" hidden="1">
      <c r="A672" s="215">
        <v>0</v>
      </c>
      <c r="E672" s="69"/>
      <c r="L672" s="194"/>
      <c r="M672" s="218"/>
      <c r="N672" s="218"/>
      <c r="O672" s="218"/>
      <c r="P672" s="69"/>
      <c r="Q672" s="69"/>
      <c r="R672" s="69"/>
      <c r="S672" s="69"/>
      <c r="T672" s="69"/>
      <c r="U672" s="69"/>
      <c r="V672" s="69"/>
      <c r="W672" s="69"/>
      <c r="X672" s="69"/>
      <c r="Y672" s="69"/>
      <c r="Z672" s="69"/>
    </row>
    <row r="673" spans="1:26" hidden="1">
      <c r="A673" s="215">
        <v>0</v>
      </c>
      <c r="E673" s="69"/>
      <c r="L673" s="194"/>
      <c r="M673" s="218"/>
      <c r="N673" s="218"/>
      <c r="O673" s="218"/>
      <c r="P673" s="69"/>
      <c r="Q673" s="69"/>
      <c r="R673" s="69"/>
      <c r="S673" s="69"/>
      <c r="T673" s="69"/>
      <c r="U673" s="69"/>
      <c r="V673" s="69"/>
      <c r="W673" s="69"/>
      <c r="X673" s="69"/>
      <c r="Y673" s="69"/>
      <c r="Z673" s="69"/>
    </row>
    <row r="674" spans="1:26" hidden="1">
      <c r="A674" s="215">
        <v>0</v>
      </c>
      <c r="E674" s="69"/>
      <c r="L674" s="194"/>
      <c r="M674" s="218"/>
      <c r="N674" s="218"/>
      <c r="O674" s="218"/>
      <c r="P674" s="69"/>
      <c r="Q674" s="69"/>
      <c r="R674" s="69"/>
      <c r="S674" s="69"/>
      <c r="T674" s="69"/>
      <c r="U674" s="69"/>
      <c r="V674" s="69"/>
      <c r="W674" s="69"/>
      <c r="X674" s="69"/>
      <c r="Y674" s="69"/>
      <c r="Z674" s="69"/>
    </row>
    <row r="675" spans="1:26" hidden="1">
      <c r="A675" s="215">
        <v>0</v>
      </c>
      <c r="E675" s="69"/>
      <c r="L675" s="194"/>
      <c r="M675" s="218"/>
      <c r="N675" s="218"/>
      <c r="O675" s="218"/>
      <c r="P675" s="69"/>
      <c r="Q675" s="69"/>
      <c r="R675" s="69"/>
      <c r="S675" s="69"/>
      <c r="T675" s="69"/>
      <c r="U675" s="69"/>
      <c r="V675" s="69"/>
      <c r="W675" s="69"/>
      <c r="X675" s="69"/>
      <c r="Y675" s="69"/>
      <c r="Z675" s="69"/>
    </row>
    <row r="676" spans="1:26">
      <c r="M676" s="218"/>
      <c r="N676" s="218"/>
      <c r="O676" s="218"/>
      <c r="P676" s="69"/>
      <c r="Q676" s="69"/>
      <c r="R676" s="69"/>
      <c r="S676" s="69"/>
      <c r="T676" s="69"/>
      <c r="U676" s="69"/>
      <c r="V676" s="69"/>
      <c r="W676" s="69"/>
      <c r="X676" s="69"/>
      <c r="Y676" s="69"/>
      <c r="Z676" s="69"/>
    </row>
    <row r="677" spans="1:26">
      <c r="M677" s="218"/>
      <c r="N677" s="218"/>
      <c r="O677" s="218"/>
      <c r="P677" s="69"/>
      <c r="Q677" s="69"/>
      <c r="R677" s="69"/>
      <c r="S677" s="69"/>
      <c r="T677" s="69"/>
      <c r="U677" s="69"/>
      <c r="V677" s="69"/>
      <c r="W677" s="69"/>
      <c r="X677" s="69"/>
      <c r="Y677" s="69"/>
      <c r="Z677" s="69"/>
    </row>
    <row r="678" spans="1:26">
      <c r="M678" s="218"/>
      <c r="N678" s="218"/>
      <c r="O678" s="218"/>
      <c r="P678" s="69"/>
      <c r="Q678" s="69"/>
      <c r="R678" s="69"/>
      <c r="S678" s="69"/>
      <c r="T678" s="69"/>
      <c r="U678" s="69"/>
      <c r="V678" s="69"/>
      <c r="W678" s="69"/>
      <c r="X678" s="69"/>
      <c r="Y678" s="69"/>
      <c r="Z678" s="69"/>
    </row>
    <row r="679" spans="1:26">
      <c r="M679" s="218"/>
      <c r="N679" s="218"/>
      <c r="O679" s="218"/>
      <c r="P679" s="69"/>
      <c r="Q679" s="69"/>
      <c r="R679" s="69"/>
      <c r="S679" s="69"/>
      <c r="T679" s="69"/>
      <c r="U679" s="69"/>
      <c r="V679" s="69"/>
      <c r="W679" s="69"/>
      <c r="X679" s="69"/>
      <c r="Y679" s="69"/>
      <c r="Z679" s="69"/>
    </row>
    <row r="680" spans="1:26">
      <c r="M680" s="218"/>
      <c r="N680" s="218"/>
      <c r="O680" s="218"/>
      <c r="P680" s="69"/>
      <c r="Q680" s="69"/>
      <c r="R680" s="69"/>
      <c r="S680" s="69"/>
      <c r="T680" s="69"/>
      <c r="U680" s="69"/>
      <c r="V680" s="69"/>
      <c r="W680" s="69"/>
      <c r="X680" s="69"/>
      <c r="Y680" s="69"/>
      <c r="Z680" s="69"/>
    </row>
    <row r="681" spans="1:26">
      <c r="M681" s="218"/>
      <c r="N681" s="218"/>
      <c r="O681" s="218"/>
      <c r="P681" s="69"/>
      <c r="Q681" s="69"/>
      <c r="R681" s="69"/>
      <c r="S681" s="69"/>
      <c r="T681" s="69"/>
      <c r="U681" s="69"/>
      <c r="V681" s="69"/>
      <c r="W681" s="69"/>
      <c r="X681" s="69"/>
      <c r="Y681" s="69"/>
      <c r="Z681" s="69"/>
    </row>
    <row r="682" spans="1:26">
      <c r="M682" s="218"/>
      <c r="N682" s="218"/>
      <c r="O682" s="218"/>
      <c r="P682" s="69"/>
      <c r="Q682" s="69"/>
      <c r="R682" s="69"/>
      <c r="S682" s="69"/>
      <c r="T682" s="69"/>
      <c r="U682" s="69"/>
      <c r="V682" s="69"/>
      <c r="W682" s="69"/>
      <c r="X682" s="69"/>
      <c r="Y682" s="69"/>
      <c r="Z682" s="69"/>
    </row>
    <row r="683" spans="1:26">
      <c r="M683" s="218"/>
      <c r="N683" s="218"/>
      <c r="O683" s="218"/>
      <c r="P683" s="69"/>
      <c r="Q683" s="69"/>
      <c r="R683" s="69"/>
      <c r="S683" s="69"/>
      <c r="T683" s="69"/>
      <c r="U683" s="69"/>
      <c r="V683" s="69"/>
      <c r="W683" s="69"/>
      <c r="X683" s="69"/>
      <c r="Y683" s="69"/>
      <c r="Z683" s="69"/>
    </row>
    <row r="684" spans="1:26">
      <c r="M684" s="218"/>
      <c r="N684" s="218"/>
      <c r="O684" s="218"/>
      <c r="P684" s="69"/>
      <c r="Q684" s="69"/>
      <c r="R684" s="69"/>
      <c r="S684" s="69"/>
      <c r="T684" s="69"/>
      <c r="U684" s="69"/>
      <c r="V684" s="69"/>
      <c r="W684" s="69"/>
      <c r="X684" s="69"/>
      <c r="Y684" s="69"/>
      <c r="Z684" s="69"/>
    </row>
    <row r="685" spans="1:26" hidden="1">
      <c r="A685" s="215">
        <v>0</v>
      </c>
      <c r="E685" s="69"/>
      <c r="L685" s="194"/>
      <c r="M685" s="218"/>
      <c r="N685" s="218"/>
      <c r="O685" s="218"/>
      <c r="P685" s="69"/>
      <c r="Q685" s="69"/>
      <c r="R685" s="69"/>
      <c r="S685" s="69"/>
      <c r="T685" s="69"/>
      <c r="U685" s="69"/>
      <c r="V685" s="69"/>
      <c r="W685" s="69"/>
      <c r="X685" s="69"/>
      <c r="Y685" s="69"/>
      <c r="Z685" s="69"/>
    </row>
    <row r="686" spans="1:26" hidden="1">
      <c r="A686" s="215">
        <v>0</v>
      </c>
      <c r="E686" s="69"/>
      <c r="L686" s="194"/>
      <c r="M686" s="218"/>
      <c r="N686" s="218"/>
      <c r="O686" s="218"/>
      <c r="P686" s="69"/>
      <c r="Q686" s="69"/>
      <c r="R686" s="69"/>
      <c r="S686" s="69"/>
      <c r="T686" s="69"/>
      <c r="U686" s="69"/>
      <c r="V686" s="69"/>
      <c r="W686" s="69"/>
      <c r="X686" s="69"/>
      <c r="Y686" s="69"/>
      <c r="Z686" s="69"/>
    </row>
    <row r="687" spans="1:26" hidden="1">
      <c r="A687" s="215">
        <v>0</v>
      </c>
      <c r="E687" s="69"/>
      <c r="L687" s="194"/>
      <c r="M687" s="218"/>
      <c r="N687" s="218"/>
      <c r="O687" s="218"/>
      <c r="P687" s="69"/>
      <c r="Q687" s="69"/>
      <c r="R687" s="69"/>
      <c r="S687" s="69"/>
      <c r="T687" s="69"/>
      <c r="U687" s="69"/>
      <c r="V687" s="69"/>
      <c r="W687" s="69"/>
      <c r="X687" s="69"/>
      <c r="Y687" s="69"/>
      <c r="Z687" s="69"/>
    </row>
    <row r="688" spans="1:26" hidden="1">
      <c r="A688" s="215">
        <v>0</v>
      </c>
      <c r="E688" s="69"/>
      <c r="L688" s="194"/>
      <c r="M688" s="218"/>
      <c r="N688" s="218"/>
      <c r="O688" s="218"/>
      <c r="P688" s="69"/>
      <c r="Q688" s="69"/>
      <c r="R688" s="69"/>
      <c r="S688" s="69"/>
      <c r="T688" s="69"/>
      <c r="U688" s="69"/>
      <c r="V688" s="69"/>
      <c r="W688" s="69"/>
      <c r="X688" s="69"/>
      <c r="Y688" s="69"/>
      <c r="Z688" s="69"/>
    </row>
    <row r="689" spans="1:26" hidden="1">
      <c r="A689" s="215">
        <v>0</v>
      </c>
      <c r="E689" s="69"/>
      <c r="L689" s="194"/>
      <c r="M689" s="218"/>
      <c r="N689" s="218"/>
      <c r="O689" s="218"/>
      <c r="P689" s="69"/>
      <c r="Q689" s="69"/>
      <c r="R689" s="69"/>
      <c r="S689" s="69"/>
      <c r="T689" s="69"/>
      <c r="U689" s="69"/>
      <c r="V689" s="69"/>
      <c r="W689" s="69"/>
      <c r="X689" s="69"/>
      <c r="Y689" s="69"/>
      <c r="Z689" s="69"/>
    </row>
    <row r="690" spans="1:26" hidden="1">
      <c r="A690" s="215">
        <v>0</v>
      </c>
      <c r="E690" s="69"/>
      <c r="L690" s="194"/>
      <c r="M690" s="218"/>
      <c r="N690" s="218"/>
      <c r="O690" s="218"/>
      <c r="P690" s="69"/>
      <c r="Q690" s="69"/>
      <c r="R690" s="69"/>
      <c r="S690" s="69"/>
      <c r="T690" s="69"/>
      <c r="U690" s="69"/>
      <c r="V690" s="69"/>
      <c r="W690" s="69"/>
      <c r="X690" s="69"/>
      <c r="Y690" s="69"/>
      <c r="Z690" s="69"/>
    </row>
    <row r="691" spans="1:26" hidden="1">
      <c r="A691" s="215">
        <v>0</v>
      </c>
      <c r="E691" s="69"/>
      <c r="L691" s="194"/>
      <c r="M691" s="218"/>
      <c r="N691" s="218"/>
      <c r="O691" s="218"/>
      <c r="P691" s="69"/>
      <c r="Q691" s="69"/>
      <c r="R691" s="69"/>
      <c r="S691" s="69"/>
      <c r="T691" s="69"/>
      <c r="U691" s="69"/>
      <c r="V691" s="69"/>
      <c r="W691" s="69"/>
      <c r="X691" s="69"/>
      <c r="Y691" s="69"/>
      <c r="Z691" s="69"/>
    </row>
    <row r="692" spans="1:26" hidden="1">
      <c r="A692" s="215">
        <v>0</v>
      </c>
      <c r="E692" s="69"/>
      <c r="L692" s="194"/>
      <c r="M692" s="218"/>
      <c r="N692" s="218"/>
      <c r="O692" s="218"/>
      <c r="P692" s="69"/>
      <c r="Q692" s="69"/>
      <c r="R692" s="69"/>
      <c r="S692" s="69"/>
      <c r="T692" s="69"/>
      <c r="U692" s="69"/>
      <c r="V692" s="69"/>
      <c r="W692" s="69"/>
      <c r="X692" s="69"/>
      <c r="Y692" s="69"/>
      <c r="Z692" s="69"/>
    </row>
    <row r="693" spans="1:26">
      <c r="M693" s="218"/>
      <c r="N693" s="218"/>
      <c r="O693" s="218"/>
      <c r="P693" s="69"/>
      <c r="Q693" s="69"/>
      <c r="R693" s="69"/>
      <c r="S693" s="69"/>
      <c r="T693" s="69"/>
      <c r="U693" s="69"/>
      <c r="V693" s="69"/>
      <c r="W693" s="69"/>
      <c r="X693" s="69"/>
      <c r="Y693" s="69"/>
      <c r="Z693" s="69"/>
    </row>
    <row r="694" spans="1:26">
      <c r="M694" s="218"/>
      <c r="N694" s="218"/>
      <c r="O694" s="218"/>
      <c r="P694" s="69"/>
      <c r="Q694" s="69"/>
      <c r="R694" s="69"/>
      <c r="S694" s="69"/>
      <c r="T694" s="69"/>
      <c r="U694" s="69"/>
      <c r="V694" s="69"/>
      <c r="W694" s="69"/>
      <c r="X694" s="69"/>
      <c r="Y694" s="69"/>
      <c r="Z694" s="69"/>
    </row>
    <row r="695" spans="1:26">
      <c r="M695" s="218"/>
      <c r="N695" s="218"/>
      <c r="O695" s="218"/>
      <c r="P695" s="69"/>
      <c r="Q695" s="69"/>
      <c r="R695" s="69"/>
      <c r="S695" s="69"/>
      <c r="T695" s="69"/>
      <c r="U695" s="69"/>
      <c r="V695" s="69"/>
      <c r="W695" s="69"/>
      <c r="X695" s="69"/>
      <c r="Y695" s="69"/>
      <c r="Z695" s="69"/>
    </row>
    <row r="696" spans="1:26">
      <c r="M696" s="218"/>
      <c r="N696" s="218"/>
      <c r="O696" s="218"/>
      <c r="P696" s="69"/>
      <c r="Q696" s="69"/>
      <c r="R696" s="69"/>
      <c r="S696" s="69"/>
      <c r="T696" s="69"/>
      <c r="U696" s="69"/>
      <c r="V696" s="69"/>
      <c r="W696" s="69"/>
      <c r="X696" s="69"/>
      <c r="Y696" s="69"/>
      <c r="Z696" s="69"/>
    </row>
    <row r="697" spans="1:26" hidden="1">
      <c r="A697" s="215">
        <v>0</v>
      </c>
      <c r="E697" s="69"/>
      <c r="L697" s="194"/>
      <c r="M697" s="218"/>
      <c r="N697" s="218"/>
      <c r="O697" s="218"/>
      <c r="P697" s="69"/>
      <c r="Q697" s="69"/>
      <c r="R697" s="69"/>
      <c r="S697" s="69"/>
      <c r="T697" s="69"/>
      <c r="U697" s="69"/>
      <c r="V697" s="69"/>
      <c r="W697" s="69"/>
      <c r="X697" s="69"/>
      <c r="Y697" s="69"/>
      <c r="Z697" s="69"/>
    </row>
    <row r="698" spans="1:26" hidden="1">
      <c r="A698" s="215">
        <v>0</v>
      </c>
      <c r="E698" s="69"/>
      <c r="L698" s="194"/>
      <c r="M698" s="218"/>
      <c r="N698" s="218"/>
      <c r="O698" s="218"/>
      <c r="P698" s="69"/>
      <c r="Q698" s="69"/>
      <c r="R698" s="69"/>
      <c r="S698" s="69"/>
      <c r="T698" s="69"/>
      <c r="U698" s="69"/>
      <c r="V698" s="69"/>
      <c r="W698" s="69"/>
      <c r="X698" s="69"/>
      <c r="Y698" s="69"/>
      <c r="Z698" s="69"/>
    </row>
    <row r="699" spans="1:26" hidden="1">
      <c r="A699" s="215">
        <v>0</v>
      </c>
      <c r="E699" s="69"/>
      <c r="L699" s="194"/>
      <c r="M699" s="218"/>
      <c r="N699" s="218"/>
      <c r="O699" s="218"/>
      <c r="P699" s="69"/>
      <c r="Q699" s="69"/>
      <c r="R699" s="69"/>
      <c r="S699" s="69"/>
      <c r="T699" s="69"/>
      <c r="U699" s="69"/>
      <c r="V699" s="69"/>
      <c r="W699" s="69"/>
      <c r="X699" s="69"/>
      <c r="Y699" s="69"/>
      <c r="Z699" s="69"/>
    </row>
    <row r="700" spans="1:26" hidden="1">
      <c r="A700" s="215">
        <v>0</v>
      </c>
      <c r="E700" s="69"/>
      <c r="L700" s="194"/>
      <c r="M700" s="218"/>
      <c r="N700" s="218"/>
      <c r="O700" s="218"/>
      <c r="P700" s="69"/>
      <c r="Q700" s="69"/>
      <c r="R700" s="69"/>
      <c r="S700" s="69"/>
      <c r="T700" s="69"/>
      <c r="U700" s="69"/>
      <c r="V700" s="69"/>
      <c r="W700" s="69"/>
      <c r="X700" s="69"/>
      <c r="Y700" s="69"/>
      <c r="Z700" s="69"/>
    </row>
    <row r="701" spans="1:26" hidden="1">
      <c r="A701" s="215">
        <v>0</v>
      </c>
      <c r="E701" s="69"/>
      <c r="L701" s="194"/>
      <c r="M701" s="218"/>
      <c r="N701" s="218"/>
      <c r="O701" s="218"/>
      <c r="P701" s="69"/>
      <c r="Q701" s="69"/>
      <c r="R701" s="69"/>
      <c r="S701" s="69"/>
      <c r="T701" s="69"/>
      <c r="U701" s="69"/>
      <c r="V701" s="69"/>
      <c r="W701" s="69"/>
      <c r="X701" s="69"/>
      <c r="Y701" s="69"/>
      <c r="Z701" s="69"/>
    </row>
    <row r="702" spans="1:26" hidden="1">
      <c r="A702" s="215">
        <v>0</v>
      </c>
      <c r="E702" s="69"/>
      <c r="L702" s="194"/>
      <c r="M702" s="218"/>
      <c r="N702" s="218"/>
      <c r="O702" s="218"/>
      <c r="P702" s="69"/>
      <c r="Q702" s="69"/>
      <c r="R702" s="69"/>
      <c r="S702" s="69"/>
      <c r="T702" s="69"/>
      <c r="U702" s="69"/>
      <c r="V702" s="69"/>
      <c r="W702" s="69"/>
      <c r="X702" s="69"/>
      <c r="Y702" s="69"/>
      <c r="Z702" s="69"/>
    </row>
    <row r="703" spans="1:26" hidden="1">
      <c r="A703" s="215">
        <v>0</v>
      </c>
      <c r="E703" s="69"/>
      <c r="L703" s="194"/>
      <c r="M703" s="218"/>
      <c r="N703" s="218"/>
      <c r="O703" s="218"/>
      <c r="P703" s="69"/>
      <c r="Q703" s="69"/>
      <c r="R703" s="69"/>
      <c r="S703" s="69"/>
      <c r="T703" s="69"/>
      <c r="U703" s="69"/>
      <c r="V703" s="69"/>
      <c r="W703" s="69"/>
      <c r="X703" s="69"/>
      <c r="Y703" s="69"/>
      <c r="Z703" s="69"/>
    </row>
    <row r="704" spans="1:26" hidden="1">
      <c r="A704" s="215">
        <v>0</v>
      </c>
      <c r="E704" s="69"/>
      <c r="L704" s="194"/>
      <c r="M704" s="218"/>
      <c r="N704" s="218"/>
      <c r="O704" s="218"/>
      <c r="P704" s="69"/>
      <c r="Q704" s="69"/>
      <c r="R704" s="69"/>
      <c r="S704" s="69"/>
      <c r="T704" s="69"/>
      <c r="U704" s="69"/>
      <c r="V704" s="69"/>
      <c r="W704" s="69"/>
      <c r="X704" s="69"/>
      <c r="Y704" s="69"/>
      <c r="Z704" s="69"/>
    </row>
    <row r="705" spans="1:26">
      <c r="M705" s="218"/>
      <c r="N705" s="218"/>
      <c r="O705" s="218"/>
      <c r="P705" s="69"/>
      <c r="Q705" s="69"/>
      <c r="R705" s="69"/>
      <c r="S705" s="69"/>
      <c r="T705" s="69"/>
      <c r="U705" s="69"/>
      <c r="V705" s="69"/>
      <c r="W705" s="69"/>
      <c r="X705" s="69"/>
      <c r="Y705" s="69"/>
      <c r="Z705" s="69"/>
    </row>
    <row r="706" spans="1:26">
      <c r="M706" s="218"/>
      <c r="N706" s="218"/>
      <c r="O706" s="218"/>
      <c r="P706" s="69"/>
      <c r="Q706" s="69"/>
      <c r="R706" s="69"/>
      <c r="S706" s="69"/>
      <c r="T706" s="69"/>
      <c r="U706" s="69"/>
      <c r="V706" s="69"/>
      <c r="W706" s="69"/>
      <c r="X706" s="69"/>
      <c r="Y706" s="69"/>
      <c r="Z706" s="69"/>
    </row>
    <row r="707" spans="1:26" hidden="1">
      <c r="A707" s="215">
        <v>0</v>
      </c>
      <c r="E707" s="69"/>
      <c r="L707" s="194"/>
      <c r="M707" s="218"/>
      <c r="N707" s="218"/>
      <c r="O707" s="218"/>
      <c r="P707" s="69"/>
      <c r="Q707" s="69"/>
      <c r="R707" s="69"/>
      <c r="S707" s="69"/>
      <c r="T707" s="69"/>
      <c r="U707" s="69"/>
      <c r="V707" s="69"/>
      <c r="W707" s="69"/>
      <c r="X707" s="69"/>
      <c r="Y707" s="69"/>
      <c r="Z707" s="69"/>
    </row>
    <row r="708" spans="1:26" hidden="1">
      <c r="A708" s="215">
        <v>0</v>
      </c>
      <c r="E708" s="69"/>
      <c r="L708" s="194"/>
      <c r="M708" s="218"/>
      <c r="N708" s="218"/>
      <c r="O708" s="218"/>
      <c r="P708" s="69"/>
      <c r="Q708" s="69"/>
      <c r="R708" s="69"/>
      <c r="S708" s="69"/>
      <c r="T708" s="69"/>
      <c r="U708" s="69"/>
      <c r="V708" s="69"/>
      <c r="W708" s="69"/>
      <c r="X708" s="69"/>
      <c r="Y708" s="69"/>
      <c r="Z708" s="69"/>
    </row>
    <row r="709" spans="1:26">
      <c r="M709" s="218"/>
      <c r="N709" s="218"/>
      <c r="O709" s="218"/>
      <c r="P709" s="69"/>
      <c r="Q709" s="69"/>
      <c r="R709" s="69"/>
      <c r="S709" s="69"/>
      <c r="T709" s="69"/>
      <c r="U709" s="69"/>
      <c r="V709" s="69"/>
      <c r="W709" s="69"/>
      <c r="X709" s="69"/>
      <c r="Y709" s="69"/>
      <c r="Z709" s="69"/>
    </row>
    <row r="710" spans="1:26">
      <c r="M710" s="218"/>
      <c r="N710" s="218"/>
      <c r="O710" s="218"/>
      <c r="P710" s="69"/>
      <c r="Q710" s="69"/>
      <c r="R710" s="69"/>
      <c r="S710" s="69"/>
      <c r="T710" s="69"/>
      <c r="U710" s="69"/>
      <c r="V710" s="69"/>
      <c r="W710" s="69"/>
      <c r="X710" s="69"/>
      <c r="Y710" s="69"/>
      <c r="Z710" s="69"/>
    </row>
    <row r="711" spans="1:26" hidden="1">
      <c r="A711" s="215">
        <v>0</v>
      </c>
      <c r="E711" s="69"/>
      <c r="L711" s="194"/>
      <c r="M711" s="218"/>
      <c r="N711" s="218"/>
      <c r="O711" s="218"/>
      <c r="P711" s="69"/>
      <c r="Q711" s="69"/>
      <c r="R711" s="69"/>
      <c r="S711" s="69"/>
      <c r="T711" s="69"/>
      <c r="U711" s="69"/>
      <c r="V711" s="69"/>
      <c r="W711" s="69"/>
      <c r="X711" s="69"/>
      <c r="Y711" s="69"/>
      <c r="Z711" s="69"/>
    </row>
    <row r="712" spans="1:26" hidden="1">
      <c r="A712" s="215">
        <v>0</v>
      </c>
      <c r="E712" s="69"/>
      <c r="L712" s="194"/>
      <c r="M712" s="218"/>
      <c r="N712" s="218"/>
      <c r="O712" s="218"/>
      <c r="P712" s="69"/>
      <c r="Q712" s="69"/>
      <c r="R712" s="69"/>
      <c r="S712" s="69"/>
      <c r="T712" s="69"/>
      <c r="U712" s="69"/>
      <c r="V712" s="69"/>
      <c r="W712" s="69"/>
      <c r="X712" s="69"/>
      <c r="Y712" s="69"/>
      <c r="Z712" s="69"/>
    </row>
    <row r="713" spans="1:26" hidden="1">
      <c r="A713" s="215">
        <v>0</v>
      </c>
      <c r="E713" s="69"/>
      <c r="L713" s="194"/>
      <c r="M713" s="218"/>
      <c r="N713" s="218"/>
      <c r="O713" s="218"/>
      <c r="P713" s="69"/>
      <c r="Q713" s="69"/>
      <c r="R713" s="69"/>
      <c r="S713" s="69"/>
      <c r="T713" s="69"/>
      <c r="U713" s="69"/>
      <c r="V713" s="69"/>
      <c r="W713" s="69"/>
      <c r="X713" s="69"/>
      <c r="Y713" s="69"/>
      <c r="Z713" s="69"/>
    </row>
    <row r="714" spans="1:26" hidden="1">
      <c r="A714" s="215">
        <v>0</v>
      </c>
      <c r="E714" s="69"/>
      <c r="L714" s="194"/>
      <c r="M714" s="218"/>
      <c r="N714" s="218"/>
      <c r="O714" s="218"/>
      <c r="P714" s="69"/>
      <c r="Q714" s="69"/>
      <c r="R714" s="69"/>
      <c r="S714" s="69"/>
      <c r="T714" s="69"/>
      <c r="U714" s="69"/>
      <c r="V714" s="69"/>
      <c r="W714" s="69"/>
      <c r="X714" s="69"/>
      <c r="Y714" s="69"/>
      <c r="Z714" s="69"/>
    </row>
    <row r="715" spans="1:26">
      <c r="M715" s="218"/>
      <c r="N715" s="218"/>
      <c r="O715" s="218"/>
      <c r="P715" s="69"/>
      <c r="Q715" s="69"/>
      <c r="R715" s="69"/>
      <c r="S715" s="69"/>
      <c r="T715" s="69"/>
      <c r="U715" s="69"/>
      <c r="V715" s="69"/>
      <c r="W715" s="69"/>
      <c r="X715" s="69"/>
      <c r="Y715" s="69"/>
      <c r="Z715" s="69"/>
    </row>
    <row r="716" spans="1:26">
      <c r="M716" s="218"/>
      <c r="N716" s="218"/>
      <c r="O716" s="218"/>
      <c r="P716" s="69"/>
      <c r="Q716" s="69"/>
      <c r="R716" s="69"/>
      <c r="S716" s="69"/>
      <c r="T716" s="69"/>
      <c r="U716" s="69"/>
      <c r="V716" s="69"/>
      <c r="W716" s="69"/>
      <c r="X716" s="69"/>
      <c r="Y716" s="69"/>
      <c r="Z716" s="69"/>
    </row>
    <row r="717" spans="1:26" hidden="1">
      <c r="A717" s="215">
        <v>0</v>
      </c>
      <c r="E717" s="69"/>
      <c r="L717" s="194"/>
      <c r="M717" s="218"/>
      <c r="N717" s="218"/>
      <c r="O717" s="218"/>
      <c r="P717" s="69"/>
      <c r="Q717" s="69"/>
      <c r="R717" s="69"/>
      <c r="S717" s="69"/>
      <c r="T717" s="69"/>
      <c r="U717" s="69"/>
      <c r="V717" s="69"/>
      <c r="W717" s="69"/>
      <c r="X717" s="69"/>
      <c r="Y717" s="69"/>
      <c r="Z717" s="69"/>
    </row>
    <row r="718" spans="1:26" hidden="1">
      <c r="A718" s="215">
        <v>0</v>
      </c>
      <c r="E718" s="69"/>
      <c r="L718" s="194"/>
      <c r="M718" s="218"/>
      <c r="N718" s="218"/>
      <c r="O718" s="218"/>
      <c r="P718" s="69"/>
      <c r="Q718" s="69"/>
      <c r="R718" s="69"/>
      <c r="S718" s="69"/>
      <c r="T718" s="69"/>
      <c r="U718" s="69"/>
      <c r="V718" s="69"/>
      <c r="W718" s="69"/>
      <c r="X718" s="69"/>
      <c r="Y718" s="69"/>
      <c r="Z718" s="69"/>
    </row>
    <row r="719" spans="1:26">
      <c r="M719" s="218"/>
      <c r="N719" s="218"/>
      <c r="O719" s="218"/>
      <c r="P719" s="69"/>
      <c r="Q719" s="69"/>
      <c r="R719" s="69"/>
      <c r="S719" s="69"/>
      <c r="T719" s="69"/>
      <c r="U719" s="69"/>
      <c r="V719" s="69"/>
      <c r="W719" s="69"/>
      <c r="X719" s="69"/>
      <c r="Y719" s="69"/>
      <c r="Z719" s="69"/>
    </row>
    <row r="720" spans="1:26">
      <c r="M720" s="218"/>
      <c r="N720" s="218"/>
      <c r="O720" s="218"/>
      <c r="P720" s="69"/>
      <c r="Q720" s="69"/>
      <c r="R720" s="69"/>
      <c r="S720" s="69"/>
      <c r="T720" s="69"/>
      <c r="U720" s="69"/>
      <c r="V720" s="69"/>
      <c r="W720" s="69"/>
      <c r="X720" s="69"/>
      <c r="Y720" s="69"/>
      <c r="Z720" s="69"/>
    </row>
    <row r="721" spans="1:26">
      <c r="M721" s="218"/>
      <c r="N721" s="218"/>
      <c r="O721" s="218"/>
      <c r="P721" s="69"/>
      <c r="Q721" s="69"/>
      <c r="R721" s="69"/>
      <c r="S721" s="69"/>
      <c r="T721" s="69"/>
      <c r="U721" s="69"/>
      <c r="V721" s="69"/>
      <c r="W721" s="69"/>
      <c r="X721" s="69"/>
      <c r="Y721" s="69"/>
      <c r="Z721" s="69"/>
    </row>
    <row r="722" spans="1:26">
      <c r="M722" s="218"/>
      <c r="N722" s="218"/>
      <c r="O722" s="218"/>
      <c r="P722" s="69"/>
      <c r="Q722" s="69"/>
      <c r="R722" s="69"/>
      <c r="S722" s="69"/>
      <c r="T722" s="69"/>
      <c r="U722" s="69"/>
      <c r="V722" s="69"/>
      <c r="W722" s="69"/>
      <c r="X722" s="69"/>
      <c r="Y722" s="69"/>
      <c r="Z722" s="69"/>
    </row>
    <row r="723" spans="1:26" hidden="1">
      <c r="A723" s="215">
        <v>0</v>
      </c>
      <c r="E723" s="69"/>
      <c r="L723" s="194"/>
      <c r="M723" s="218"/>
      <c r="N723" s="218"/>
      <c r="O723" s="218"/>
      <c r="P723" s="69"/>
      <c r="Q723" s="69"/>
      <c r="R723" s="69"/>
      <c r="S723" s="69"/>
      <c r="T723" s="69"/>
      <c r="U723" s="69"/>
      <c r="V723" s="69"/>
      <c r="W723" s="69"/>
      <c r="X723" s="69"/>
      <c r="Y723" s="69"/>
      <c r="Z723" s="69"/>
    </row>
    <row r="724" spans="1:26" hidden="1">
      <c r="A724" s="215">
        <v>0</v>
      </c>
      <c r="E724" s="69"/>
      <c r="L724" s="194"/>
      <c r="M724" s="218"/>
      <c r="N724" s="218"/>
      <c r="O724" s="218"/>
      <c r="P724" s="69"/>
      <c r="Q724" s="69"/>
      <c r="R724" s="69"/>
      <c r="S724" s="69"/>
      <c r="T724" s="69"/>
      <c r="U724" s="69"/>
      <c r="V724" s="69"/>
      <c r="W724" s="69"/>
      <c r="X724" s="69"/>
      <c r="Y724" s="69"/>
      <c r="Z724" s="69"/>
    </row>
    <row r="725" spans="1:26" hidden="1">
      <c r="A725" s="215">
        <v>0</v>
      </c>
      <c r="E725" s="69"/>
      <c r="L725" s="194"/>
      <c r="M725" s="218"/>
      <c r="N725" s="218"/>
      <c r="O725" s="218"/>
      <c r="P725" s="69"/>
      <c r="Q725" s="69"/>
      <c r="R725" s="69"/>
      <c r="S725" s="69"/>
      <c r="T725" s="69"/>
      <c r="U725" s="69"/>
      <c r="V725" s="69"/>
      <c r="W725" s="69"/>
      <c r="X725" s="69"/>
      <c r="Y725" s="69"/>
      <c r="Z725" s="69"/>
    </row>
    <row r="726" spans="1:26" hidden="1">
      <c r="A726" s="215">
        <v>0</v>
      </c>
      <c r="E726" s="69"/>
      <c r="L726" s="194"/>
      <c r="M726" s="218"/>
      <c r="N726" s="218"/>
      <c r="O726" s="218"/>
      <c r="P726" s="69"/>
      <c r="Q726" s="69"/>
      <c r="R726" s="69"/>
      <c r="S726" s="69"/>
      <c r="T726" s="69"/>
      <c r="U726" s="69"/>
      <c r="V726" s="69"/>
      <c r="W726" s="69"/>
      <c r="X726" s="69"/>
      <c r="Y726" s="69"/>
      <c r="Z726" s="69"/>
    </row>
    <row r="727" spans="1:26">
      <c r="M727" s="218"/>
      <c r="N727" s="218"/>
      <c r="O727" s="218"/>
      <c r="P727" s="69"/>
      <c r="Q727" s="69"/>
      <c r="R727" s="69"/>
      <c r="S727" s="69"/>
      <c r="T727" s="69"/>
      <c r="U727" s="69"/>
      <c r="V727" s="69"/>
      <c r="W727" s="69"/>
      <c r="X727" s="69"/>
      <c r="Y727" s="69"/>
      <c r="Z727" s="69"/>
    </row>
    <row r="728" spans="1:26">
      <c r="M728" s="218"/>
      <c r="N728" s="218"/>
      <c r="O728" s="218"/>
      <c r="P728" s="69"/>
      <c r="Q728" s="69"/>
      <c r="R728" s="69"/>
      <c r="S728" s="69"/>
      <c r="T728" s="69"/>
      <c r="U728" s="69"/>
      <c r="V728" s="69"/>
      <c r="W728" s="69"/>
      <c r="X728" s="69"/>
      <c r="Y728" s="69"/>
      <c r="Z728" s="69"/>
    </row>
    <row r="729" spans="1:26" hidden="1">
      <c r="A729" s="215">
        <v>0</v>
      </c>
      <c r="E729" s="69"/>
      <c r="L729" s="194"/>
      <c r="M729" s="218"/>
      <c r="N729" s="218"/>
      <c r="O729" s="218"/>
      <c r="P729" s="69"/>
      <c r="Q729" s="69"/>
      <c r="R729" s="69"/>
      <c r="S729" s="69"/>
      <c r="T729" s="69"/>
      <c r="U729" s="69"/>
      <c r="V729" s="69"/>
      <c r="W729" s="69"/>
      <c r="X729" s="69"/>
      <c r="Y729" s="69"/>
      <c r="Z729" s="69"/>
    </row>
    <row r="730" spans="1:26" hidden="1">
      <c r="A730" s="215">
        <v>0</v>
      </c>
      <c r="E730" s="69"/>
      <c r="L730" s="194"/>
      <c r="M730" s="218"/>
      <c r="N730" s="218"/>
      <c r="O730" s="218"/>
      <c r="P730" s="69"/>
      <c r="Q730" s="69"/>
      <c r="R730" s="69"/>
      <c r="S730" s="69"/>
      <c r="T730" s="69"/>
      <c r="U730" s="69"/>
      <c r="V730" s="69"/>
      <c r="W730" s="69"/>
      <c r="X730" s="69"/>
      <c r="Y730" s="69"/>
      <c r="Z730" s="69"/>
    </row>
    <row r="731" spans="1:26" hidden="1">
      <c r="A731" s="215">
        <v>0</v>
      </c>
      <c r="E731" s="69"/>
      <c r="L731" s="194"/>
      <c r="M731" s="218"/>
      <c r="N731" s="218"/>
      <c r="O731" s="218"/>
      <c r="P731" s="69"/>
      <c r="Q731" s="69"/>
      <c r="R731" s="69"/>
      <c r="S731" s="69"/>
      <c r="T731" s="69"/>
      <c r="U731" s="69"/>
      <c r="V731" s="69"/>
      <c r="W731" s="69"/>
      <c r="X731" s="69"/>
      <c r="Y731" s="69"/>
      <c r="Z731" s="69"/>
    </row>
    <row r="732" spans="1:26" hidden="1">
      <c r="A732" s="215">
        <v>0</v>
      </c>
      <c r="E732" s="69"/>
      <c r="L732" s="194"/>
      <c r="M732" s="218"/>
      <c r="N732" s="218"/>
      <c r="O732" s="218"/>
      <c r="P732" s="69"/>
      <c r="Q732" s="69"/>
      <c r="R732" s="69"/>
      <c r="S732" s="69"/>
      <c r="T732" s="69"/>
      <c r="U732" s="69"/>
      <c r="V732" s="69"/>
      <c r="W732" s="69"/>
      <c r="X732" s="69"/>
      <c r="Y732" s="69"/>
      <c r="Z732" s="69"/>
    </row>
    <row r="733" spans="1:26" hidden="1">
      <c r="A733" s="215">
        <v>0</v>
      </c>
      <c r="E733" s="69"/>
      <c r="L733" s="194"/>
      <c r="M733" s="218"/>
      <c r="N733" s="218"/>
      <c r="O733" s="218"/>
      <c r="P733" s="69"/>
      <c r="Q733" s="69"/>
      <c r="R733" s="69"/>
      <c r="S733" s="69"/>
      <c r="T733" s="69"/>
      <c r="U733" s="69"/>
      <c r="V733" s="69"/>
      <c r="W733" s="69"/>
      <c r="X733" s="69"/>
      <c r="Y733" s="69"/>
      <c r="Z733" s="69"/>
    </row>
    <row r="734" spans="1:26" hidden="1">
      <c r="A734" s="215">
        <v>0</v>
      </c>
      <c r="E734" s="69"/>
      <c r="L734" s="194"/>
      <c r="M734" s="218"/>
      <c r="N734" s="218"/>
      <c r="O734" s="218"/>
      <c r="P734" s="69"/>
      <c r="Q734" s="69"/>
      <c r="R734" s="69"/>
      <c r="S734" s="69"/>
      <c r="T734" s="69"/>
      <c r="U734" s="69"/>
      <c r="V734" s="69"/>
      <c r="W734" s="69"/>
      <c r="X734" s="69"/>
      <c r="Y734" s="69"/>
      <c r="Z734" s="69"/>
    </row>
    <row r="735" spans="1:26" hidden="1">
      <c r="A735" s="215">
        <v>0</v>
      </c>
      <c r="E735" s="69"/>
      <c r="L735" s="194"/>
      <c r="M735" s="218"/>
      <c r="N735" s="218"/>
      <c r="O735" s="218"/>
      <c r="P735" s="69"/>
      <c r="Q735" s="69"/>
      <c r="R735" s="69"/>
      <c r="S735" s="69"/>
      <c r="T735" s="69"/>
      <c r="U735" s="69"/>
      <c r="V735" s="69"/>
      <c r="W735" s="69"/>
      <c r="X735" s="69"/>
      <c r="Y735" s="69"/>
      <c r="Z735" s="69"/>
    </row>
    <row r="736" spans="1:26" hidden="1">
      <c r="A736" s="215">
        <v>0</v>
      </c>
      <c r="E736" s="69"/>
      <c r="L736" s="194"/>
      <c r="M736" s="218"/>
      <c r="N736" s="218"/>
      <c r="O736" s="218"/>
      <c r="P736" s="69"/>
      <c r="Q736" s="69"/>
      <c r="R736" s="69"/>
      <c r="S736" s="69"/>
      <c r="T736" s="69"/>
      <c r="U736" s="69"/>
      <c r="V736" s="69"/>
      <c r="W736" s="69"/>
      <c r="X736" s="69"/>
      <c r="Y736" s="69"/>
      <c r="Z736" s="69"/>
    </row>
    <row r="737" spans="1:26" hidden="1">
      <c r="A737" s="215">
        <v>0</v>
      </c>
      <c r="E737" s="69"/>
      <c r="L737" s="194"/>
      <c r="M737" s="218"/>
      <c r="N737" s="218"/>
      <c r="O737" s="218"/>
      <c r="P737" s="69"/>
      <c r="Q737" s="69"/>
      <c r="R737" s="69"/>
      <c r="S737" s="69"/>
      <c r="T737" s="69"/>
      <c r="U737" s="69"/>
      <c r="V737" s="69"/>
      <c r="W737" s="69"/>
      <c r="X737" s="69"/>
      <c r="Y737" s="69"/>
      <c r="Z737" s="69"/>
    </row>
    <row r="738" spans="1:26" hidden="1">
      <c r="A738" s="215">
        <v>0</v>
      </c>
      <c r="E738" s="69"/>
      <c r="L738" s="194"/>
      <c r="M738" s="218"/>
      <c r="N738" s="218"/>
      <c r="O738" s="218"/>
      <c r="P738" s="69"/>
      <c r="Q738" s="69"/>
      <c r="R738" s="69"/>
      <c r="S738" s="69"/>
      <c r="T738" s="69"/>
      <c r="U738" s="69"/>
      <c r="V738" s="69"/>
      <c r="W738" s="69"/>
      <c r="X738" s="69"/>
      <c r="Y738" s="69"/>
      <c r="Z738" s="69"/>
    </row>
    <row r="739" spans="1:26" hidden="1">
      <c r="A739" s="215">
        <v>0</v>
      </c>
      <c r="E739" s="69"/>
      <c r="L739" s="194"/>
      <c r="M739" s="218"/>
      <c r="N739" s="218"/>
      <c r="O739" s="218"/>
      <c r="P739" s="69"/>
      <c r="Q739" s="69"/>
      <c r="R739" s="69"/>
      <c r="S739" s="69"/>
      <c r="T739" s="69"/>
      <c r="U739" s="69"/>
      <c r="V739" s="69"/>
      <c r="W739" s="69"/>
      <c r="X739" s="69"/>
      <c r="Y739" s="69"/>
      <c r="Z739" s="69"/>
    </row>
    <row r="740" spans="1:26" hidden="1">
      <c r="A740" s="215">
        <v>0</v>
      </c>
      <c r="E740" s="69"/>
      <c r="L740" s="194"/>
      <c r="M740" s="218"/>
      <c r="N740" s="218"/>
      <c r="O740" s="218"/>
      <c r="P740" s="69"/>
      <c r="Q740" s="69"/>
      <c r="R740" s="69"/>
      <c r="S740" s="69"/>
      <c r="T740" s="69"/>
      <c r="U740" s="69"/>
      <c r="V740" s="69"/>
      <c r="W740" s="69"/>
      <c r="X740" s="69"/>
      <c r="Y740" s="69"/>
      <c r="Z740" s="69"/>
    </row>
    <row r="741" spans="1:26" hidden="1">
      <c r="A741" s="215">
        <v>0</v>
      </c>
      <c r="E741" s="69"/>
      <c r="L741" s="194"/>
      <c r="M741" s="218"/>
      <c r="N741" s="218"/>
      <c r="O741" s="218"/>
      <c r="P741" s="69"/>
      <c r="Q741" s="69"/>
      <c r="R741" s="69"/>
      <c r="S741" s="69"/>
      <c r="T741" s="69"/>
      <c r="U741" s="69"/>
      <c r="V741" s="69"/>
      <c r="W741" s="69"/>
      <c r="X741" s="69"/>
      <c r="Y741" s="69"/>
      <c r="Z741" s="69"/>
    </row>
    <row r="742" spans="1:26" hidden="1">
      <c r="A742" s="215">
        <v>0</v>
      </c>
      <c r="E742" s="69"/>
      <c r="L742" s="194"/>
      <c r="M742" s="218"/>
      <c r="N742" s="218"/>
      <c r="O742" s="218"/>
      <c r="P742" s="69"/>
      <c r="Q742" s="69"/>
      <c r="R742" s="69"/>
      <c r="S742" s="69"/>
      <c r="T742" s="69"/>
      <c r="U742" s="69"/>
      <c r="V742" s="69"/>
      <c r="W742" s="69"/>
      <c r="X742" s="69"/>
      <c r="Y742" s="69"/>
      <c r="Z742" s="69"/>
    </row>
    <row r="743" spans="1:26" hidden="1">
      <c r="A743" s="215">
        <v>0</v>
      </c>
      <c r="E743" s="69"/>
      <c r="L743" s="194"/>
      <c r="M743" s="218"/>
      <c r="N743" s="218"/>
      <c r="O743" s="218"/>
      <c r="P743" s="69"/>
      <c r="Q743" s="69"/>
      <c r="R743" s="69"/>
      <c r="S743" s="69"/>
      <c r="T743" s="69"/>
      <c r="U743" s="69"/>
      <c r="V743" s="69"/>
      <c r="W743" s="69"/>
      <c r="X743" s="69"/>
      <c r="Y743" s="69"/>
      <c r="Z743" s="69"/>
    </row>
    <row r="744" spans="1:26" hidden="1">
      <c r="A744" s="215">
        <v>0</v>
      </c>
      <c r="E744" s="69"/>
      <c r="L744" s="194"/>
      <c r="M744" s="218"/>
      <c r="N744" s="218"/>
      <c r="O744" s="218"/>
      <c r="P744" s="69"/>
      <c r="Q744" s="69"/>
      <c r="R744" s="69"/>
      <c r="S744" s="69"/>
      <c r="T744" s="69"/>
      <c r="U744" s="69"/>
      <c r="V744" s="69"/>
      <c r="W744" s="69"/>
      <c r="X744" s="69"/>
      <c r="Y744" s="69"/>
      <c r="Z744" s="69"/>
    </row>
    <row r="745" spans="1:26">
      <c r="M745" s="218"/>
      <c r="N745" s="218"/>
      <c r="O745" s="218"/>
      <c r="P745" s="69"/>
      <c r="Q745" s="69"/>
      <c r="R745" s="69"/>
      <c r="S745" s="69"/>
      <c r="T745" s="69"/>
      <c r="U745" s="69"/>
      <c r="V745" s="69"/>
      <c r="W745" s="69"/>
      <c r="X745" s="69"/>
      <c r="Y745" s="69"/>
      <c r="Z745" s="69"/>
    </row>
    <row r="746" spans="1:26">
      <c r="M746" s="218"/>
      <c r="N746" s="218"/>
      <c r="O746" s="218"/>
      <c r="P746" s="69"/>
      <c r="Q746" s="69"/>
      <c r="R746" s="69"/>
      <c r="S746" s="69"/>
      <c r="T746" s="69"/>
      <c r="U746" s="69"/>
      <c r="V746" s="69"/>
      <c r="W746" s="69"/>
      <c r="X746" s="69"/>
      <c r="Y746" s="69"/>
      <c r="Z746" s="69"/>
    </row>
    <row r="747" spans="1:26">
      <c r="M747" s="218"/>
      <c r="N747" s="218"/>
      <c r="O747" s="218"/>
      <c r="P747" s="69"/>
      <c r="Q747" s="69"/>
      <c r="R747" s="69"/>
      <c r="S747" s="69"/>
      <c r="T747" s="69"/>
      <c r="U747" s="69"/>
      <c r="V747" s="69"/>
      <c r="W747" s="69"/>
      <c r="X747" s="69"/>
      <c r="Y747" s="69"/>
      <c r="Z747" s="69"/>
    </row>
    <row r="748" spans="1:26">
      <c r="M748" s="218"/>
      <c r="N748" s="218"/>
      <c r="O748" s="218"/>
      <c r="P748" s="69"/>
      <c r="Q748" s="69"/>
      <c r="R748" s="69"/>
      <c r="S748" s="69"/>
      <c r="T748" s="69"/>
      <c r="U748" s="69"/>
      <c r="V748" s="69"/>
      <c r="W748" s="69"/>
      <c r="X748" s="69"/>
      <c r="Y748" s="69"/>
      <c r="Z748" s="69"/>
    </row>
    <row r="749" spans="1:26">
      <c r="M749" s="218"/>
      <c r="N749" s="218"/>
      <c r="O749" s="218"/>
      <c r="P749" s="69"/>
      <c r="Q749" s="69"/>
      <c r="R749" s="69"/>
      <c r="S749" s="69"/>
      <c r="T749" s="69"/>
      <c r="U749" s="69"/>
      <c r="V749" s="69"/>
      <c r="W749" s="69"/>
      <c r="X749" s="69"/>
      <c r="Y749" s="69"/>
      <c r="Z749" s="69"/>
    </row>
    <row r="750" spans="1:26">
      <c r="M750" s="218"/>
      <c r="N750" s="218"/>
      <c r="O750" s="218"/>
      <c r="P750" s="69"/>
      <c r="Q750" s="69"/>
      <c r="R750" s="69"/>
      <c r="S750" s="69"/>
      <c r="T750" s="69"/>
      <c r="U750" s="69"/>
      <c r="V750" s="69"/>
      <c r="W750" s="69"/>
      <c r="X750" s="69"/>
      <c r="Y750" s="69"/>
      <c r="Z750" s="69"/>
    </row>
    <row r="751" spans="1:26">
      <c r="M751" s="218"/>
      <c r="N751" s="218"/>
      <c r="O751" s="218"/>
      <c r="P751" s="69"/>
      <c r="Q751" s="69"/>
      <c r="R751" s="69"/>
      <c r="S751" s="69"/>
      <c r="T751" s="69"/>
      <c r="U751" s="69"/>
      <c r="V751" s="69"/>
      <c r="W751" s="69"/>
      <c r="X751" s="69"/>
      <c r="Y751" s="69"/>
      <c r="Z751" s="69"/>
    </row>
    <row r="752" spans="1:26" hidden="1">
      <c r="A752" s="215">
        <v>0</v>
      </c>
      <c r="E752" s="69"/>
      <c r="L752" s="194"/>
      <c r="M752" s="218"/>
      <c r="N752" s="218"/>
      <c r="O752" s="218"/>
      <c r="P752" s="69"/>
      <c r="Q752" s="69"/>
      <c r="R752" s="69"/>
      <c r="S752" s="69"/>
      <c r="T752" s="69"/>
      <c r="U752" s="69"/>
      <c r="V752" s="69"/>
      <c r="W752" s="69"/>
      <c r="X752" s="69"/>
      <c r="Y752" s="69"/>
      <c r="Z752" s="69"/>
    </row>
    <row r="753" spans="1:26" hidden="1">
      <c r="A753" s="215">
        <v>0</v>
      </c>
      <c r="E753" s="69"/>
      <c r="L753" s="194"/>
      <c r="M753" s="218"/>
      <c r="N753" s="218"/>
      <c r="O753" s="218"/>
      <c r="P753" s="69"/>
      <c r="Q753" s="69"/>
      <c r="R753" s="69"/>
      <c r="S753" s="69"/>
      <c r="T753" s="69"/>
      <c r="U753" s="69"/>
      <c r="V753" s="69"/>
      <c r="W753" s="69"/>
      <c r="X753" s="69"/>
      <c r="Y753" s="69"/>
      <c r="Z753" s="69"/>
    </row>
    <row r="754" spans="1:26" hidden="1">
      <c r="A754" s="215">
        <v>0</v>
      </c>
      <c r="E754" s="69"/>
      <c r="L754" s="194"/>
      <c r="M754" s="218"/>
      <c r="N754" s="218"/>
      <c r="O754" s="218"/>
      <c r="P754" s="69"/>
      <c r="Q754" s="69"/>
      <c r="R754" s="69"/>
      <c r="S754" s="69"/>
      <c r="T754" s="69"/>
      <c r="U754" s="69"/>
      <c r="V754" s="69"/>
      <c r="W754" s="69"/>
      <c r="X754" s="69"/>
      <c r="Y754" s="69"/>
      <c r="Z754" s="69"/>
    </row>
    <row r="755" spans="1:26" hidden="1">
      <c r="A755" s="215">
        <v>0</v>
      </c>
      <c r="E755" s="69"/>
      <c r="L755" s="194"/>
      <c r="M755" s="218"/>
      <c r="N755" s="218"/>
      <c r="O755" s="218"/>
      <c r="P755" s="69"/>
      <c r="Q755" s="69"/>
      <c r="R755" s="69"/>
      <c r="S755" s="69"/>
      <c r="T755" s="69"/>
      <c r="U755" s="69"/>
      <c r="V755" s="69"/>
      <c r="W755" s="69"/>
      <c r="X755" s="69"/>
      <c r="Y755" s="69"/>
      <c r="Z755" s="69"/>
    </row>
    <row r="756" spans="1:26">
      <c r="M756" s="218"/>
      <c r="N756" s="218"/>
      <c r="O756" s="218"/>
      <c r="P756" s="69"/>
      <c r="Q756" s="69"/>
      <c r="R756" s="69"/>
      <c r="S756" s="69"/>
      <c r="T756" s="69"/>
      <c r="U756" s="69"/>
      <c r="V756" s="69"/>
      <c r="W756" s="69"/>
      <c r="X756" s="69"/>
      <c r="Y756" s="69"/>
      <c r="Z756" s="69"/>
    </row>
    <row r="757" spans="1:26" hidden="1">
      <c r="A757" s="215">
        <v>0</v>
      </c>
      <c r="E757" s="69"/>
      <c r="L757" s="194"/>
      <c r="M757" s="218"/>
      <c r="N757" s="218"/>
      <c r="O757" s="218"/>
      <c r="P757" s="69"/>
      <c r="Q757" s="69"/>
      <c r="R757" s="69"/>
      <c r="S757" s="69"/>
      <c r="T757" s="69"/>
      <c r="U757" s="69"/>
      <c r="V757" s="69"/>
      <c r="W757" s="69"/>
      <c r="X757" s="69"/>
      <c r="Y757" s="69"/>
      <c r="Z757" s="69"/>
    </row>
    <row r="758" spans="1:26">
      <c r="M758" s="218"/>
      <c r="N758" s="218"/>
      <c r="O758" s="218"/>
      <c r="P758" s="69"/>
      <c r="Q758" s="69"/>
      <c r="R758" s="69"/>
      <c r="S758" s="69"/>
      <c r="T758" s="69"/>
      <c r="U758" s="69"/>
      <c r="V758" s="69"/>
      <c r="W758" s="69"/>
      <c r="X758" s="69"/>
      <c r="Y758" s="69"/>
      <c r="Z758" s="69"/>
    </row>
    <row r="759" spans="1:26" hidden="1">
      <c r="A759" s="215">
        <v>0</v>
      </c>
      <c r="E759" s="69"/>
      <c r="L759" s="194"/>
      <c r="M759" s="218"/>
      <c r="N759" s="218"/>
      <c r="O759" s="218"/>
      <c r="P759" s="69"/>
      <c r="Q759" s="69"/>
      <c r="R759" s="69"/>
      <c r="S759" s="69"/>
      <c r="T759" s="69"/>
      <c r="U759" s="69"/>
      <c r="V759" s="69"/>
      <c r="W759" s="69"/>
      <c r="X759" s="69"/>
      <c r="Y759" s="69"/>
      <c r="Z759" s="69"/>
    </row>
  </sheetData>
  <sheetProtection sort="0" autoFilter="0"/>
  <autoFilter ref="A1:C759">
    <filterColumn colId="0">
      <filters blank="1">
        <filter val="1"/>
        <filter val="sect"/>
        <filter val="subsect"/>
      </filters>
    </filterColumn>
  </autoFilter>
  <mergeCells count="15">
    <mergeCell ref="C430:O430"/>
    <mergeCell ref="C13:M13"/>
    <mergeCell ref="C6:M6"/>
    <mergeCell ref="C7:M7"/>
    <mergeCell ref="C8:M8"/>
    <mergeCell ref="C12:M12"/>
    <mergeCell ref="C11:O11"/>
    <mergeCell ref="C50:O50"/>
    <mergeCell ref="C90:O90"/>
    <mergeCell ref="C127:O127"/>
    <mergeCell ref="C149:O149"/>
    <mergeCell ref="C166:O166"/>
    <mergeCell ref="C177:O177"/>
    <mergeCell ref="C253:O253"/>
    <mergeCell ref="C303:O303"/>
  </mergeCells>
  <pageMargins left="0.59027777777777779" right="0.59027777777777779" top="0.59097222222222223" bottom="0.59097222222222223" header="0.31527777777777777" footer="0.31527777777777777"/>
  <pageSetup paperSize="9" scale="98" firstPageNumber="21" orientation="portrait" useFirstPageNumber="1" horizontalDpi="300" verticalDpi="300" r:id="rId1"/>
  <headerFooter alignWithMargins="0">
    <oddHeader>&amp;C&amp;"Monotype Corsiva,Обычный"&amp;11ДІАМЕБ - Ваш партнер в лабораторній діагностиці !</oddHeader>
    <oddFooter>&amp;LРосійські набори&amp;C- &amp;P -&amp;RРосійські набори</oddFooter>
  </headerFooter>
  <rowBreaks count="4" manualBreakCount="4">
    <brk id="72" max="16383" man="1"/>
    <brk id="138" max="16383" man="1"/>
    <brk id="309" max="16383" man="1"/>
    <brk id="427" max="16383" man="1"/>
  </rowBreaks>
</worksheet>
</file>

<file path=xl/worksheets/sheet7.xml><?xml version="1.0" encoding="utf-8"?>
<worksheet xmlns="http://schemas.openxmlformats.org/spreadsheetml/2006/main" xmlns:r="http://schemas.openxmlformats.org/officeDocument/2006/relationships">
  <sheetPr codeName="Лист37">
    <tabColor rgb="FF00B050"/>
  </sheetPr>
  <dimension ref="A1:T239"/>
  <sheetViews>
    <sheetView workbookViewId="0">
      <pane ySplit="1" topLeftCell="A56" activePane="bottomLeft" state="frozen"/>
      <selection activeCell="A85" sqref="A85:IV85"/>
      <selection pane="bottomLeft" activeCell="D70" sqref="D70"/>
    </sheetView>
  </sheetViews>
  <sheetFormatPr defaultColWidth="9.140625" defaultRowHeight="15" outlineLevelCol="1"/>
  <cols>
    <col min="1" max="1" width="8.42578125" style="2371" bestFit="1" customWidth="1"/>
    <col min="2" max="2" width="14.140625" style="2371" customWidth="1"/>
    <col min="3" max="3" width="7.5703125" style="2371" bestFit="1" customWidth="1"/>
    <col min="4" max="4" width="13.85546875" style="2371" bestFit="1" customWidth="1"/>
    <col min="5" max="5" width="65" style="2371" bestFit="1" customWidth="1"/>
    <col min="6" max="6" width="34.85546875" style="2371" hidden="1" customWidth="1" outlineLevel="1"/>
    <col min="7" max="7" width="58.42578125" style="2371" hidden="1" customWidth="1" outlineLevel="1"/>
    <col min="8" max="8" width="10.5703125" style="2371" hidden="1" customWidth="1" outlineLevel="1"/>
    <col min="9" max="9" width="12.140625" style="2371" hidden="1" customWidth="1" outlineLevel="1"/>
    <col min="10" max="10" width="6.85546875" style="2371" hidden="1" customWidth="1" outlineLevel="1"/>
    <col min="11" max="11" width="8.85546875" style="2371" hidden="1" customWidth="1" outlineLevel="1"/>
    <col min="12" max="12" width="18.140625" style="2371" bestFit="1" customWidth="1" collapsed="1"/>
    <col min="13" max="13" width="10.85546875" style="2371" bestFit="1" customWidth="1"/>
    <col min="14" max="15" width="8.85546875" style="2371" bestFit="1" customWidth="1"/>
    <col min="16" max="16" width="0" style="2371" hidden="1" customWidth="1"/>
    <col min="17" max="17" width="17" style="2371" hidden="1" customWidth="1"/>
    <col min="18" max="21" width="0" style="2371" hidden="1" customWidth="1"/>
    <col min="22" max="16384" width="9.140625" style="2371"/>
  </cols>
  <sheetData>
    <row r="1" spans="1:20" ht="31.5">
      <c r="A1" s="2421" t="s">
        <v>8669</v>
      </c>
      <c r="B1" s="2458" t="s">
        <v>10721</v>
      </c>
      <c r="C1" s="2420" t="s">
        <v>8670</v>
      </c>
      <c r="D1" s="2419" t="s">
        <v>8671</v>
      </c>
      <c r="E1" s="2418" t="s">
        <v>8672</v>
      </c>
      <c r="F1" s="2417" t="s">
        <v>8673</v>
      </c>
      <c r="G1" s="2417" t="s">
        <v>8674</v>
      </c>
      <c r="H1" s="2415" t="s">
        <v>9315</v>
      </c>
      <c r="I1" s="2415" t="s">
        <v>9316</v>
      </c>
      <c r="J1" s="2416" t="s">
        <v>9317</v>
      </c>
      <c r="K1" s="2416" t="s">
        <v>9318</v>
      </c>
      <c r="L1" s="2415" t="s">
        <v>9319</v>
      </c>
      <c r="M1" s="2414" t="s">
        <v>9320</v>
      </c>
      <c r="N1" s="2414" t="s">
        <v>9321</v>
      </c>
      <c r="O1" s="2413" t="s">
        <v>9322</v>
      </c>
      <c r="P1" s="2412"/>
      <c r="Q1" s="2411" t="s">
        <v>10043</v>
      </c>
    </row>
    <row r="2" spans="1:20" ht="33">
      <c r="A2" s="2410"/>
      <c r="B2" s="2459">
        <v>1</v>
      </c>
      <c r="C2" s="2383" t="s">
        <v>8620</v>
      </c>
      <c r="D2" s="2409" t="s">
        <v>10041</v>
      </c>
      <c r="E2" s="2408" t="s">
        <v>10044</v>
      </c>
      <c r="F2" s="2407"/>
      <c r="G2" s="2407"/>
      <c r="H2" s="2405"/>
      <c r="I2" s="2405"/>
      <c r="J2" s="2406"/>
      <c r="K2" s="2406"/>
      <c r="L2" s="2405"/>
      <c r="M2" s="2378">
        <f t="shared" ref="M2:M33" si="0">N2*T$3</f>
        <v>378105</v>
      </c>
      <c r="N2" s="2377">
        <v>45500</v>
      </c>
      <c r="O2" s="2404"/>
      <c r="P2" s="2403"/>
      <c r="Q2" s="2402" t="s">
        <v>10042</v>
      </c>
      <c r="S2" s="2371" t="s">
        <v>10720</v>
      </c>
      <c r="T2" s="2371">
        <v>1.75</v>
      </c>
    </row>
    <row r="3" spans="1:20" ht="16.5">
      <c r="A3" s="2373"/>
      <c r="B3" s="2459">
        <v>1</v>
      </c>
      <c r="C3" s="2383" t="s">
        <v>8620</v>
      </c>
      <c r="D3" s="2382" t="s">
        <v>9806</v>
      </c>
      <c r="E3" s="2381" t="s">
        <v>10045</v>
      </c>
      <c r="F3" s="2380" t="s">
        <v>658</v>
      </c>
      <c r="G3" s="2379" t="s">
        <v>9962</v>
      </c>
      <c r="H3" s="2376"/>
      <c r="I3" s="2376"/>
      <c r="J3" s="2376"/>
      <c r="K3" s="2376"/>
      <c r="L3" s="2393" t="s">
        <v>9747</v>
      </c>
      <c r="M3" s="2378">
        <f t="shared" si="0"/>
        <v>628.23599999999999</v>
      </c>
      <c r="N3" s="2377">
        <f t="shared" ref="N3:N34" si="1">(Q3*T$2)+((Q3*T$2)*0.2)</f>
        <v>75.599999999999994</v>
      </c>
      <c r="O3" s="2376"/>
      <c r="P3" s="2373"/>
      <c r="Q3" s="2397">
        <v>36</v>
      </c>
      <c r="S3" s="2371" t="s">
        <v>10719</v>
      </c>
      <c r="T3" s="2371">
        <v>8.31</v>
      </c>
    </row>
    <row r="4" spans="1:20" ht="16.5">
      <c r="A4" s="2373"/>
      <c r="B4" s="2459">
        <v>1</v>
      </c>
      <c r="C4" s="2383" t="s">
        <v>8620</v>
      </c>
      <c r="D4" s="2382" t="s">
        <v>9807</v>
      </c>
      <c r="E4" s="2381" t="s">
        <v>10045</v>
      </c>
      <c r="F4" s="2380" t="s">
        <v>658</v>
      </c>
      <c r="G4" s="2379" t="s">
        <v>9962</v>
      </c>
      <c r="H4" s="2376"/>
      <c r="I4" s="2376"/>
      <c r="J4" s="2376"/>
      <c r="K4" s="2376"/>
      <c r="L4" s="2393" t="s">
        <v>9748</v>
      </c>
      <c r="M4" s="2378">
        <f t="shared" si="0"/>
        <v>1151.7660000000001</v>
      </c>
      <c r="N4" s="2377">
        <f t="shared" si="1"/>
        <v>138.6</v>
      </c>
      <c r="O4" s="2376"/>
      <c r="P4" s="2373"/>
      <c r="Q4" s="2397">
        <v>66</v>
      </c>
    </row>
    <row r="5" spans="1:20" ht="16.5">
      <c r="A5" s="2373"/>
      <c r="B5" s="2459">
        <v>1</v>
      </c>
      <c r="C5" s="2383" t="s">
        <v>8620</v>
      </c>
      <c r="D5" s="2382" t="s">
        <v>9808</v>
      </c>
      <c r="E5" s="2381" t="s">
        <v>10046</v>
      </c>
      <c r="F5" s="2380" t="s">
        <v>9338</v>
      </c>
      <c r="G5" s="2379" t="s">
        <v>9963</v>
      </c>
      <c r="H5" s="2376"/>
      <c r="I5" s="2376"/>
      <c r="J5" s="2376"/>
      <c r="K5" s="2376"/>
      <c r="L5" s="2393" t="s">
        <v>9747</v>
      </c>
      <c r="M5" s="2378">
        <f t="shared" si="0"/>
        <v>628.23599999999999</v>
      </c>
      <c r="N5" s="2377">
        <f t="shared" si="1"/>
        <v>75.599999999999994</v>
      </c>
      <c r="O5" s="2376"/>
      <c r="P5" s="2373"/>
      <c r="Q5" s="2397">
        <v>36</v>
      </c>
    </row>
    <row r="6" spans="1:20" ht="16.5">
      <c r="A6" s="2373"/>
      <c r="B6" s="2459">
        <v>1</v>
      </c>
      <c r="C6" s="2383" t="s">
        <v>8620</v>
      </c>
      <c r="D6" s="2382" t="s">
        <v>9809</v>
      </c>
      <c r="E6" s="2381" t="s">
        <v>10046</v>
      </c>
      <c r="F6" s="2380" t="s">
        <v>9338</v>
      </c>
      <c r="G6" s="2379" t="s">
        <v>9963</v>
      </c>
      <c r="H6" s="2376"/>
      <c r="I6" s="2376"/>
      <c r="J6" s="2376"/>
      <c r="K6" s="2376"/>
      <c r="L6" s="2393" t="s">
        <v>9748</v>
      </c>
      <c r="M6" s="2378">
        <f t="shared" si="0"/>
        <v>1151.7660000000001</v>
      </c>
      <c r="N6" s="2377">
        <f t="shared" si="1"/>
        <v>138.6</v>
      </c>
      <c r="O6" s="2376"/>
      <c r="P6" s="2373"/>
      <c r="Q6" s="2397">
        <v>66</v>
      </c>
    </row>
    <row r="7" spans="1:20" ht="16.5">
      <c r="A7" s="2373"/>
      <c r="B7" s="2459">
        <v>1</v>
      </c>
      <c r="C7" s="2383" t="s">
        <v>8620</v>
      </c>
      <c r="D7" s="2382" t="s">
        <v>9810</v>
      </c>
      <c r="E7" s="2381" t="s">
        <v>10047</v>
      </c>
      <c r="F7" s="2380" t="s">
        <v>9343</v>
      </c>
      <c r="G7" s="2379" t="s">
        <v>9964</v>
      </c>
      <c r="H7" s="2376"/>
      <c r="I7" s="2376"/>
      <c r="J7" s="2376"/>
      <c r="K7" s="2376"/>
      <c r="L7" s="2393" t="s">
        <v>9747</v>
      </c>
      <c r="M7" s="2378">
        <f t="shared" si="0"/>
        <v>628.23599999999999</v>
      </c>
      <c r="N7" s="2377">
        <f t="shared" si="1"/>
        <v>75.599999999999994</v>
      </c>
      <c r="O7" s="2376"/>
      <c r="P7" s="2373"/>
      <c r="Q7" s="2397">
        <v>36</v>
      </c>
    </row>
    <row r="8" spans="1:20" ht="16.5">
      <c r="A8" s="2373"/>
      <c r="B8" s="2459">
        <v>1</v>
      </c>
      <c r="C8" s="2383" t="s">
        <v>8620</v>
      </c>
      <c r="D8" s="2382" t="s">
        <v>9811</v>
      </c>
      <c r="E8" s="2381" t="s">
        <v>10047</v>
      </c>
      <c r="F8" s="2380" t="s">
        <v>9343</v>
      </c>
      <c r="G8" s="2379" t="s">
        <v>9964</v>
      </c>
      <c r="H8" s="2376"/>
      <c r="I8" s="2376"/>
      <c r="J8" s="2376"/>
      <c r="K8" s="2376"/>
      <c r="L8" s="2393" t="s">
        <v>9748</v>
      </c>
      <c r="M8" s="2378">
        <f t="shared" si="0"/>
        <v>1151.7660000000001</v>
      </c>
      <c r="N8" s="2377">
        <f t="shared" si="1"/>
        <v>138.6</v>
      </c>
      <c r="O8" s="2376"/>
      <c r="P8" s="2373"/>
      <c r="Q8" s="2397">
        <v>66</v>
      </c>
    </row>
    <row r="9" spans="1:20" ht="16.5">
      <c r="A9" s="2373"/>
      <c r="B9" s="2459">
        <v>1</v>
      </c>
      <c r="C9" s="2383" t="s">
        <v>8620</v>
      </c>
      <c r="D9" s="2382" t="s">
        <v>9812</v>
      </c>
      <c r="E9" s="2381" t="s">
        <v>10048</v>
      </c>
      <c r="F9" s="2380" t="s">
        <v>6385</v>
      </c>
      <c r="G9" s="2379" t="s">
        <v>9965</v>
      </c>
      <c r="H9" s="2376"/>
      <c r="I9" s="2376"/>
      <c r="J9" s="2376"/>
      <c r="K9" s="2376"/>
      <c r="L9" s="2393" t="s">
        <v>9747</v>
      </c>
      <c r="M9" s="2378">
        <f t="shared" si="0"/>
        <v>628.23599999999999</v>
      </c>
      <c r="N9" s="2377">
        <f t="shared" si="1"/>
        <v>75.599999999999994</v>
      </c>
      <c r="O9" s="2376"/>
      <c r="P9" s="2373"/>
      <c r="Q9" s="2397">
        <v>36</v>
      </c>
    </row>
    <row r="10" spans="1:20" ht="16.5">
      <c r="A10" s="2373"/>
      <c r="B10" s="2459">
        <v>1</v>
      </c>
      <c r="C10" s="2383" t="s">
        <v>8620</v>
      </c>
      <c r="D10" s="2382" t="s">
        <v>9813</v>
      </c>
      <c r="E10" s="2381" t="s">
        <v>10048</v>
      </c>
      <c r="F10" s="2380" t="s">
        <v>6385</v>
      </c>
      <c r="G10" s="2379" t="s">
        <v>9965</v>
      </c>
      <c r="H10" s="2376"/>
      <c r="I10" s="2376"/>
      <c r="J10" s="2376"/>
      <c r="K10" s="2376"/>
      <c r="L10" s="2393" t="s">
        <v>9748</v>
      </c>
      <c r="M10" s="2378">
        <f t="shared" si="0"/>
        <v>1151.7660000000001</v>
      </c>
      <c r="N10" s="2377">
        <f t="shared" si="1"/>
        <v>138.6</v>
      </c>
      <c r="O10" s="2376"/>
      <c r="P10" s="2373"/>
      <c r="Q10" s="2397">
        <v>66</v>
      </c>
    </row>
    <row r="11" spans="1:20" ht="16.5">
      <c r="A11" s="2373"/>
      <c r="B11" s="2459">
        <v>1</v>
      </c>
      <c r="C11" s="2383" t="s">
        <v>8620</v>
      </c>
      <c r="D11" s="2382" t="s">
        <v>9814</v>
      </c>
      <c r="E11" s="2381" t="s">
        <v>10049</v>
      </c>
      <c r="F11" s="2380" t="s">
        <v>6386</v>
      </c>
      <c r="G11" s="2379" t="s">
        <v>9966</v>
      </c>
      <c r="H11" s="2376"/>
      <c r="I11" s="2376"/>
      <c r="J11" s="2376"/>
      <c r="K11" s="2376"/>
      <c r="L11" s="2393" t="s">
        <v>9747</v>
      </c>
      <c r="M11" s="2378">
        <f t="shared" si="0"/>
        <v>628.23599999999999</v>
      </c>
      <c r="N11" s="2377">
        <f t="shared" si="1"/>
        <v>75.599999999999994</v>
      </c>
      <c r="O11" s="2376"/>
      <c r="P11" s="2373"/>
      <c r="Q11" s="2397">
        <v>36</v>
      </c>
    </row>
    <row r="12" spans="1:20" ht="16.5">
      <c r="A12" s="2373"/>
      <c r="B12" s="2459">
        <v>1</v>
      </c>
      <c r="C12" s="2383" t="s">
        <v>8620</v>
      </c>
      <c r="D12" s="2382" t="s">
        <v>9815</v>
      </c>
      <c r="E12" s="2381" t="s">
        <v>10049</v>
      </c>
      <c r="F12" s="2380" t="s">
        <v>6386</v>
      </c>
      <c r="G12" s="2379" t="s">
        <v>9966</v>
      </c>
      <c r="H12" s="2376"/>
      <c r="I12" s="2376"/>
      <c r="J12" s="2376"/>
      <c r="K12" s="2376"/>
      <c r="L12" s="2393" t="s">
        <v>9748</v>
      </c>
      <c r="M12" s="2378">
        <f t="shared" si="0"/>
        <v>1151.7660000000001</v>
      </c>
      <c r="N12" s="2377">
        <f t="shared" si="1"/>
        <v>138.6</v>
      </c>
      <c r="O12" s="2376"/>
      <c r="P12" s="2373"/>
      <c r="Q12" s="2397">
        <v>66</v>
      </c>
    </row>
    <row r="13" spans="1:20" ht="16.5">
      <c r="A13" s="2373"/>
      <c r="B13" s="2459">
        <v>1</v>
      </c>
      <c r="C13" s="2383" t="s">
        <v>8620</v>
      </c>
      <c r="D13" s="2382" t="s">
        <v>9816</v>
      </c>
      <c r="E13" s="2381" t="s">
        <v>10050</v>
      </c>
      <c r="F13" s="2380" t="s">
        <v>6387</v>
      </c>
      <c r="G13" s="2379" t="s">
        <v>9967</v>
      </c>
      <c r="H13" s="2376"/>
      <c r="I13" s="2376"/>
      <c r="J13" s="2376"/>
      <c r="K13" s="2376"/>
      <c r="L13" s="2393" t="s">
        <v>9747</v>
      </c>
      <c r="M13" s="2378">
        <f t="shared" si="0"/>
        <v>628.23599999999999</v>
      </c>
      <c r="N13" s="2377">
        <f t="shared" si="1"/>
        <v>75.599999999999994</v>
      </c>
      <c r="O13" s="2376"/>
      <c r="P13" s="2373"/>
      <c r="Q13" s="2397">
        <v>36</v>
      </c>
    </row>
    <row r="14" spans="1:20" ht="16.5">
      <c r="A14" s="2373"/>
      <c r="B14" s="2459">
        <v>1</v>
      </c>
      <c r="C14" s="2383" t="s">
        <v>8620</v>
      </c>
      <c r="D14" s="2382" t="s">
        <v>9817</v>
      </c>
      <c r="E14" s="2381" t="s">
        <v>10050</v>
      </c>
      <c r="F14" s="2380" t="s">
        <v>6387</v>
      </c>
      <c r="G14" s="2379" t="s">
        <v>9967</v>
      </c>
      <c r="H14" s="2376"/>
      <c r="I14" s="2376"/>
      <c r="J14" s="2376"/>
      <c r="K14" s="2376"/>
      <c r="L14" s="2393" t="s">
        <v>9748</v>
      </c>
      <c r="M14" s="2378">
        <f t="shared" si="0"/>
        <v>1151.7660000000001</v>
      </c>
      <c r="N14" s="2377">
        <f t="shared" si="1"/>
        <v>138.6</v>
      </c>
      <c r="O14" s="2376"/>
      <c r="P14" s="2373"/>
      <c r="Q14" s="2397">
        <v>66</v>
      </c>
    </row>
    <row r="15" spans="1:20" ht="16.5">
      <c r="A15" s="2373"/>
      <c r="B15" s="2459">
        <v>1</v>
      </c>
      <c r="C15" s="2383" t="s">
        <v>8620</v>
      </c>
      <c r="D15" s="2382" t="s">
        <v>9818</v>
      </c>
      <c r="E15" s="2381" t="s">
        <v>10051</v>
      </c>
      <c r="F15" s="2380" t="s">
        <v>6388</v>
      </c>
      <c r="G15" s="2379" t="s">
        <v>9968</v>
      </c>
      <c r="H15" s="2376"/>
      <c r="I15" s="2376"/>
      <c r="J15" s="2376"/>
      <c r="K15" s="2376"/>
      <c r="L15" s="2393" t="s">
        <v>9747</v>
      </c>
      <c r="M15" s="2378">
        <f t="shared" si="0"/>
        <v>628.23599999999999</v>
      </c>
      <c r="N15" s="2377">
        <f t="shared" si="1"/>
        <v>75.599999999999994</v>
      </c>
      <c r="O15" s="2376"/>
      <c r="P15" s="2373"/>
      <c r="Q15" s="2397">
        <v>36</v>
      </c>
    </row>
    <row r="16" spans="1:20" ht="16.5">
      <c r="A16" s="2373"/>
      <c r="B16" s="2459">
        <v>1</v>
      </c>
      <c r="C16" s="2383" t="s">
        <v>8620</v>
      </c>
      <c r="D16" s="2382" t="s">
        <v>9819</v>
      </c>
      <c r="E16" s="2381" t="s">
        <v>10051</v>
      </c>
      <c r="F16" s="2380" t="s">
        <v>6388</v>
      </c>
      <c r="G16" s="2379" t="s">
        <v>9968</v>
      </c>
      <c r="H16" s="2376"/>
      <c r="I16" s="2376"/>
      <c r="J16" s="2376"/>
      <c r="K16" s="2376"/>
      <c r="L16" s="2393" t="s">
        <v>9748</v>
      </c>
      <c r="M16" s="2378">
        <f t="shared" si="0"/>
        <v>1151.7660000000001</v>
      </c>
      <c r="N16" s="2377">
        <f t="shared" si="1"/>
        <v>138.6</v>
      </c>
      <c r="O16" s="2376"/>
      <c r="P16" s="2373"/>
      <c r="Q16" s="2397">
        <v>66</v>
      </c>
    </row>
    <row r="17" spans="2:17" ht="16.5">
      <c r="B17" s="2459">
        <v>1</v>
      </c>
      <c r="C17" s="2383" t="s">
        <v>8620</v>
      </c>
      <c r="D17" s="2382" t="s">
        <v>9820</v>
      </c>
      <c r="E17" s="2381" t="s">
        <v>10052</v>
      </c>
      <c r="F17" s="2380" t="s">
        <v>9717</v>
      </c>
      <c r="G17" s="2379" t="s">
        <v>9969</v>
      </c>
      <c r="H17" s="2376"/>
      <c r="I17" s="2376"/>
      <c r="J17" s="2376"/>
      <c r="K17" s="2376"/>
      <c r="L17" s="2393" t="s">
        <v>9747</v>
      </c>
      <c r="M17" s="2378">
        <f t="shared" si="0"/>
        <v>628.23599999999999</v>
      </c>
      <c r="N17" s="2377">
        <f t="shared" si="1"/>
        <v>75.599999999999994</v>
      </c>
      <c r="O17" s="2376"/>
      <c r="P17" s="2373"/>
      <c r="Q17" s="2397">
        <v>36</v>
      </c>
    </row>
    <row r="18" spans="2:17" ht="16.5">
      <c r="B18" s="2459">
        <v>1</v>
      </c>
      <c r="C18" s="2383" t="s">
        <v>8620</v>
      </c>
      <c r="D18" s="2382" t="s">
        <v>9821</v>
      </c>
      <c r="E18" s="2381" t="s">
        <v>10052</v>
      </c>
      <c r="F18" s="2380" t="s">
        <v>9717</v>
      </c>
      <c r="G18" s="2379" t="s">
        <v>9969</v>
      </c>
      <c r="H18" s="2376"/>
      <c r="I18" s="2376"/>
      <c r="J18" s="2376"/>
      <c r="K18" s="2376"/>
      <c r="L18" s="2393" t="s">
        <v>9748</v>
      </c>
      <c r="M18" s="2378">
        <f t="shared" si="0"/>
        <v>1151.7660000000001</v>
      </c>
      <c r="N18" s="2377">
        <f t="shared" si="1"/>
        <v>138.6</v>
      </c>
      <c r="O18" s="2376"/>
      <c r="P18" s="2373"/>
      <c r="Q18" s="2397">
        <v>66</v>
      </c>
    </row>
    <row r="19" spans="2:17" ht="16.5">
      <c r="B19" s="2459">
        <v>1</v>
      </c>
      <c r="C19" s="2383" t="s">
        <v>8620</v>
      </c>
      <c r="D19" s="2382" t="s">
        <v>9822</v>
      </c>
      <c r="E19" s="2381" t="s">
        <v>10106</v>
      </c>
      <c r="F19" s="2380" t="s">
        <v>659</v>
      </c>
      <c r="G19" s="2379" t="s">
        <v>9982</v>
      </c>
      <c r="H19" s="2376"/>
      <c r="I19" s="2376"/>
      <c r="J19" s="2376"/>
      <c r="K19" s="2376"/>
      <c r="L19" s="2393" t="s">
        <v>9747</v>
      </c>
      <c r="M19" s="2378">
        <f t="shared" si="0"/>
        <v>628.23599999999999</v>
      </c>
      <c r="N19" s="2377">
        <f t="shared" si="1"/>
        <v>75.599999999999994</v>
      </c>
      <c r="O19" s="2376"/>
      <c r="P19" s="2373"/>
      <c r="Q19" s="2397">
        <v>36</v>
      </c>
    </row>
    <row r="20" spans="2:17" ht="16.5">
      <c r="B20" s="2459">
        <v>1</v>
      </c>
      <c r="C20" s="2383" t="s">
        <v>8620</v>
      </c>
      <c r="D20" s="2382" t="s">
        <v>9823</v>
      </c>
      <c r="E20" s="2381" t="s">
        <v>10106</v>
      </c>
      <c r="F20" s="2380" t="s">
        <v>659</v>
      </c>
      <c r="G20" s="2379" t="s">
        <v>9982</v>
      </c>
      <c r="H20" s="2376"/>
      <c r="I20" s="2376"/>
      <c r="J20" s="2376"/>
      <c r="K20" s="2376"/>
      <c r="L20" s="2393" t="s">
        <v>9748</v>
      </c>
      <c r="M20" s="2378">
        <f t="shared" si="0"/>
        <v>1151.7660000000001</v>
      </c>
      <c r="N20" s="2377">
        <f t="shared" si="1"/>
        <v>138.6</v>
      </c>
      <c r="O20" s="2376"/>
      <c r="P20" s="2373"/>
      <c r="Q20" s="2397">
        <v>66</v>
      </c>
    </row>
    <row r="21" spans="2:17" ht="16.5">
      <c r="B21" s="2459">
        <v>1</v>
      </c>
      <c r="C21" s="2383" t="s">
        <v>8620</v>
      </c>
      <c r="D21" s="2382" t="s">
        <v>9824</v>
      </c>
      <c r="E21" s="2381" t="s">
        <v>10107</v>
      </c>
      <c r="F21" s="2380" t="s">
        <v>3460</v>
      </c>
      <c r="G21" s="2379" t="s">
        <v>9970</v>
      </c>
      <c r="H21" s="2376"/>
      <c r="I21" s="2376"/>
      <c r="J21" s="2376"/>
      <c r="K21" s="2376"/>
      <c r="L21" s="2393" t="s">
        <v>9747</v>
      </c>
      <c r="M21" s="2378">
        <f t="shared" si="0"/>
        <v>628.23599999999999</v>
      </c>
      <c r="N21" s="2377">
        <f t="shared" si="1"/>
        <v>75.599999999999994</v>
      </c>
      <c r="O21" s="2376"/>
      <c r="P21" s="2373"/>
      <c r="Q21" s="2397">
        <v>36</v>
      </c>
    </row>
    <row r="22" spans="2:17" ht="16.5">
      <c r="B22" s="2459">
        <v>1</v>
      </c>
      <c r="C22" s="2383" t="s">
        <v>8620</v>
      </c>
      <c r="D22" s="2382" t="s">
        <v>9825</v>
      </c>
      <c r="E22" s="2381" t="s">
        <v>10107</v>
      </c>
      <c r="F22" s="2380" t="s">
        <v>3460</v>
      </c>
      <c r="G22" s="2379" t="s">
        <v>9970</v>
      </c>
      <c r="H22" s="2376"/>
      <c r="I22" s="2376"/>
      <c r="J22" s="2376"/>
      <c r="K22" s="2376"/>
      <c r="L22" s="2393" t="s">
        <v>9748</v>
      </c>
      <c r="M22" s="2378">
        <f t="shared" si="0"/>
        <v>1151.7660000000001</v>
      </c>
      <c r="N22" s="2377">
        <f t="shared" si="1"/>
        <v>138.6</v>
      </c>
      <c r="O22" s="2376"/>
      <c r="P22" s="2373"/>
      <c r="Q22" s="2397">
        <v>66</v>
      </c>
    </row>
    <row r="23" spans="2:17" ht="16.5">
      <c r="B23" s="2459">
        <v>1</v>
      </c>
      <c r="C23" s="2383" t="s">
        <v>8620</v>
      </c>
      <c r="D23" s="2382" t="s">
        <v>9826</v>
      </c>
      <c r="E23" s="2379" t="s">
        <v>10053</v>
      </c>
      <c r="F23" s="2380" t="s">
        <v>9718</v>
      </c>
      <c r="G23" s="2379" t="s">
        <v>9971</v>
      </c>
      <c r="H23" s="2376"/>
      <c r="I23" s="2376"/>
      <c r="J23" s="2376"/>
      <c r="K23" s="2376"/>
      <c r="L23" s="2393" t="s">
        <v>9747</v>
      </c>
      <c r="M23" s="2378">
        <f t="shared" si="0"/>
        <v>628.23599999999999</v>
      </c>
      <c r="N23" s="2377">
        <f t="shared" si="1"/>
        <v>75.599999999999994</v>
      </c>
      <c r="O23" s="2376"/>
      <c r="P23" s="2373"/>
      <c r="Q23" s="2397">
        <v>36</v>
      </c>
    </row>
    <row r="24" spans="2:17" ht="16.5">
      <c r="B24" s="2459">
        <v>1</v>
      </c>
      <c r="C24" s="2383" t="s">
        <v>8620</v>
      </c>
      <c r="D24" s="2382" t="s">
        <v>9827</v>
      </c>
      <c r="E24" s="2379" t="s">
        <v>10053</v>
      </c>
      <c r="F24" s="2380" t="s">
        <v>9718</v>
      </c>
      <c r="G24" s="2379" t="s">
        <v>9971</v>
      </c>
      <c r="H24" s="2376"/>
      <c r="I24" s="2376"/>
      <c r="J24" s="2376"/>
      <c r="K24" s="2376"/>
      <c r="L24" s="2393" t="s">
        <v>9748</v>
      </c>
      <c r="M24" s="2378">
        <f t="shared" si="0"/>
        <v>1151.7660000000001</v>
      </c>
      <c r="N24" s="2377">
        <f t="shared" si="1"/>
        <v>138.6</v>
      </c>
      <c r="O24" s="2376"/>
      <c r="P24" s="2373"/>
      <c r="Q24" s="2397">
        <v>66</v>
      </c>
    </row>
    <row r="25" spans="2:17" ht="16.5">
      <c r="B25" s="2459">
        <v>1</v>
      </c>
      <c r="C25" s="2383" t="s">
        <v>8620</v>
      </c>
      <c r="D25" s="2382" t="s">
        <v>9828</v>
      </c>
      <c r="E25" s="2379" t="s">
        <v>10054</v>
      </c>
      <c r="F25" s="2380" t="s">
        <v>660</v>
      </c>
      <c r="G25" s="2379" t="s">
        <v>9972</v>
      </c>
      <c r="H25" s="2376"/>
      <c r="I25" s="2376"/>
      <c r="J25" s="2376"/>
      <c r="K25" s="2376"/>
      <c r="L25" s="2393" t="s">
        <v>9747</v>
      </c>
      <c r="M25" s="2378">
        <f t="shared" si="0"/>
        <v>628.23599999999999</v>
      </c>
      <c r="N25" s="2377">
        <f t="shared" si="1"/>
        <v>75.599999999999994</v>
      </c>
      <c r="O25" s="2376"/>
      <c r="P25" s="2373"/>
      <c r="Q25" s="2397">
        <v>36</v>
      </c>
    </row>
    <row r="26" spans="2:17" ht="16.5">
      <c r="B26" s="2459">
        <v>1</v>
      </c>
      <c r="C26" s="2383" t="s">
        <v>8620</v>
      </c>
      <c r="D26" s="2382" t="s">
        <v>9829</v>
      </c>
      <c r="E26" s="2379" t="s">
        <v>10054</v>
      </c>
      <c r="F26" s="2380" t="s">
        <v>660</v>
      </c>
      <c r="G26" s="2379" t="s">
        <v>9972</v>
      </c>
      <c r="H26" s="2376"/>
      <c r="I26" s="2376"/>
      <c r="J26" s="2376"/>
      <c r="K26" s="2376"/>
      <c r="L26" s="2393" t="s">
        <v>9748</v>
      </c>
      <c r="M26" s="2378">
        <f t="shared" si="0"/>
        <v>1151.7660000000001</v>
      </c>
      <c r="N26" s="2377">
        <f t="shared" si="1"/>
        <v>138.6</v>
      </c>
      <c r="O26" s="2376"/>
      <c r="P26" s="2373"/>
      <c r="Q26" s="2397">
        <v>66</v>
      </c>
    </row>
    <row r="27" spans="2:17" ht="16.5">
      <c r="B27" s="2459">
        <v>1</v>
      </c>
      <c r="C27" s="2383" t="s">
        <v>8620</v>
      </c>
      <c r="D27" s="2382" t="s">
        <v>9830</v>
      </c>
      <c r="E27" s="2379" t="s">
        <v>10055</v>
      </c>
      <c r="F27" s="2380" t="s">
        <v>6395</v>
      </c>
      <c r="G27" s="2379" t="s">
        <v>9973</v>
      </c>
      <c r="H27" s="2376"/>
      <c r="I27" s="2376"/>
      <c r="J27" s="2376"/>
      <c r="K27" s="2376"/>
      <c r="L27" s="2393" t="s">
        <v>9747</v>
      </c>
      <c r="M27" s="2378">
        <f t="shared" si="0"/>
        <v>628.23599999999999</v>
      </c>
      <c r="N27" s="2377">
        <f t="shared" si="1"/>
        <v>75.599999999999994</v>
      </c>
      <c r="O27" s="2376"/>
      <c r="P27" s="2373"/>
      <c r="Q27" s="2397">
        <v>36</v>
      </c>
    </row>
    <row r="28" spans="2:17" ht="16.5">
      <c r="B28" s="2459">
        <v>1</v>
      </c>
      <c r="C28" s="2383" t="s">
        <v>8620</v>
      </c>
      <c r="D28" s="2382" t="s">
        <v>9831</v>
      </c>
      <c r="E28" s="2379" t="s">
        <v>10055</v>
      </c>
      <c r="F28" s="2380" t="s">
        <v>6395</v>
      </c>
      <c r="G28" s="2379" t="s">
        <v>9973</v>
      </c>
      <c r="H28" s="2376"/>
      <c r="I28" s="2376"/>
      <c r="J28" s="2376"/>
      <c r="K28" s="2376"/>
      <c r="L28" s="2393" t="s">
        <v>9748</v>
      </c>
      <c r="M28" s="2378">
        <f t="shared" si="0"/>
        <v>1151.7660000000001</v>
      </c>
      <c r="N28" s="2377">
        <f t="shared" si="1"/>
        <v>138.6</v>
      </c>
      <c r="O28" s="2376"/>
      <c r="P28" s="2373"/>
      <c r="Q28" s="2397">
        <v>66</v>
      </c>
    </row>
    <row r="29" spans="2:17" ht="16.5">
      <c r="B29" s="2459">
        <v>1</v>
      </c>
      <c r="C29" s="2383" t="s">
        <v>8620</v>
      </c>
      <c r="D29" s="2382" t="s">
        <v>9832</v>
      </c>
      <c r="E29" s="2379" t="s">
        <v>10056</v>
      </c>
      <c r="F29" s="2380" t="s">
        <v>661</v>
      </c>
      <c r="G29" s="2379" t="s">
        <v>9974</v>
      </c>
      <c r="H29" s="2376"/>
      <c r="I29" s="2376"/>
      <c r="J29" s="2376"/>
      <c r="K29" s="2376"/>
      <c r="L29" s="2393" t="s">
        <v>9747</v>
      </c>
      <c r="M29" s="2378">
        <f t="shared" si="0"/>
        <v>628.23599999999999</v>
      </c>
      <c r="N29" s="2377">
        <f t="shared" si="1"/>
        <v>75.599999999999994</v>
      </c>
      <c r="O29" s="2376"/>
      <c r="P29" s="2373"/>
      <c r="Q29" s="2397">
        <v>36</v>
      </c>
    </row>
    <row r="30" spans="2:17" ht="16.5">
      <c r="B30" s="2459">
        <v>1</v>
      </c>
      <c r="C30" s="2383" t="s">
        <v>8620</v>
      </c>
      <c r="D30" s="2382" t="s">
        <v>9833</v>
      </c>
      <c r="E30" s="2379" t="s">
        <v>10056</v>
      </c>
      <c r="F30" s="2380" t="s">
        <v>661</v>
      </c>
      <c r="G30" s="2379" t="s">
        <v>9974</v>
      </c>
      <c r="H30" s="2376"/>
      <c r="I30" s="2376"/>
      <c r="J30" s="2376"/>
      <c r="K30" s="2376"/>
      <c r="L30" s="2393" t="s">
        <v>9748</v>
      </c>
      <c r="M30" s="2378">
        <f t="shared" si="0"/>
        <v>1151.7660000000001</v>
      </c>
      <c r="N30" s="2377">
        <f t="shared" si="1"/>
        <v>138.6</v>
      </c>
      <c r="O30" s="2376"/>
      <c r="P30" s="2373"/>
      <c r="Q30" s="2397">
        <v>66</v>
      </c>
    </row>
    <row r="31" spans="2:17" ht="16.5">
      <c r="B31" s="2459">
        <v>1</v>
      </c>
      <c r="C31" s="2383" t="s">
        <v>8620</v>
      </c>
      <c r="D31" s="2382" t="s">
        <v>9834</v>
      </c>
      <c r="E31" s="2379" t="s">
        <v>10057</v>
      </c>
      <c r="F31" s="2380" t="s">
        <v>6393</v>
      </c>
      <c r="G31" s="2379" t="s">
        <v>9975</v>
      </c>
      <c r="H31" s="2376"/>
      <c r="I31" s="2376"/>
      <c r="J31" s="2376"/>
      <c r="K31" s="2376"/>
      <c r="L31" s="2393" t="s">
        <v>9747</v>
      </c>
      <c r="M31" s="2378">
        <f t="shared" si="0"/>
        <v>628.23599999999999</v>
      </c>
      <c r="N31" s="2377">
        <f t="shared" si="1"/>
        <v>75.599999999999994</v>
      </c>
      <c r="O31" s="2376"/>
      <c r="P31" s="2373"/>
      <c r="Q31" s="2397">
        <v>36</v>
      </c>
    </row>
    <row r="32" spans="2:17" ht="16.5">
      <c r="B32" s="2459">
        <v>1</v>
      </c>
      <c r="C32" s="2383" t="s">
        <v>8620</v>
      </c>
      <c r="D32" s="2382" t="s">
        <v>9835</v>
      </c>
      <c r="E32" s="2379" t="s">
        <v>10057</v>
      </c>
      <c r="F32" s="2380" t="s">
        <v>6393</v>
      </c>
      <c r="G32" s="2379" t="s">
        <v>9975</v>
      </c>
      <c r="H32" s="2376"/>
      <c r="I32" s="2376"/>
      <c r="J32" s="2376"/>
      <c r="K32" s="2376"/>
      <c r="L32" s="2393" t="s">
        <v>9748</v>
      </c>
      <c r="M32" s="2378">
        <f t="shared" si="0"/>
        <v>1151.7660000000001</v>
      </c>
      <c r="N32" s="2377">
        <f t="shared" si="1"/>
        <v>138.6</v>
      </c>
      <c r="O32" s="2376"/>
      <c r="P32" s="2373"/>
      <c r="Q32" s="2397">
        <v>66</v>
      </c>
    </row>
    <row r="33" spans="2:17" ht="16.5">
      <c r="B33" s="2459">
        <v>1</v>
      </c>
      <c r="C33" s="2383" t="s">
        <v>8620</v>
      </c>
      <c r="D33" s="2382" t="s">
        <v>9836</v>
      </c>
      <c r="E33" s="2379" t="s">
        <v>10058</v>
      </c>
      <c r="F33" s="2380" t="s">
        <v>6390</v>
      </c>
      <c r="G33" s="2379" t="s">
        <v>9976</v>
      </c>
      <c r="H33" s="2376"/>
      <c r="I33" s="2376"/>
      <c r="J33" s="2376"/>
      <c r="K33" s="2376"/>
      <c r="L33" s="2393" t="s">
        <v>9747</v>
      </c>
      <c r="M33" s="2378">
        <f t="shared" si="0"/>
        <v>628.23599999999999</v>
      </c>
      <c r="N33" s="2377">
        <f t="shared" si="1"/>
        <v>75.599999999999994</v>
      </c>
      <c r="O33" s="2376"/>
      <c r="P33" s="2373"/>
      <c r="Q33" s="2397">
        <v>36</v>
      </c>
    </row>
    <row r="34" spans="2:17" ht="16.5">
      <c r="B34" s="2459">
        <v>1</v>
      </c>
      <c r="C34" s="2383" t="s">
        <v>8620</v>
      </c>
      <c r="D34" s="2382" t="s">
        <v>9837</v>
      </c>
      <c r="E34" s="2379" t="s">
        <v>10058</v>
      </c>
      <c r="F34" s="2380" t="s">
        <v>6390</v>
      </c>
      <c r="G34" s="2379" t="s">
        <v>9976</v>
      </c>
      <c r="H34" s="2376"/>
      <c r="I34" s="2376"/>
      <c r="J34" s="2376"/>
      <c r="K34" s="2376"/>
      <c r="L34" s="2393" t="s">
        <v>9748</v>
      </c>
      <c r="M34" s="2378">
        <f t="shared" ref="M34:M65" si="2">N34*T$3</f>
        <v>1151.7660000000001</v>
      </c>
      <c r="N34" s="2377">
        <f t="shared" si="1"/>
        <v>138.6</v>
      </c>
      <c r="O34" s="2376"/>
      <c r="P34" s="2373"/>
      <c r="Q34" s="2397">
        <v>66</v>
      </c>
    </row>
    <row r="35" spans="2:17" ht="16.5">
      <c r="B35" s="2459">
        <v>1</v>
      </c>
      <c r="C35" s="2383" t="s">
        <v>8620</v>
      </c>
      <c r="D35" s="2382" t="s">
        <v>9838</v>
      </c>
      <c r="E35" s="2379" t="s">
        <v>10059</v>
      </c>
      <c r="F35" s="2380" t="s">
        <v>9629</v>
      </c>
      <c r="G35" s="2379" t="s">
        <v>9977</v>
      </c>
      <c r="H35" s="2376"/>
      <c r="I35" s="2376"/>
      <c r="J35" s="2376"/>
      <c r="K35" s="2376"/>
      <c r="L35" s="2393" t="s">
        <v>9747</v>
      </c>
      <c r="M35" s="2378">
        <f t="shared" si="2"/>
        <v>628.23599999999999</v>
      </c>
      <c r="N35" s="2377">
        <f t="shared" ref="N35:N66" si="3">(Q35*T$2)+((Q35*T$2)*0.2)</f>
        <v>75.599999999999994</v>
      </c>
      <c r="O35" s="2376"/>
      <c r="P35" s="2373"/>
      <c r="Q35" s="2397">
        <v>36</v>
      </c>
    </row>
    <row r="36" spans="2:17" ht="16.5">
      <c r="B36" s="2459">
        <v>1</v>
      </c>
      <c r="C36" s="2383" t="s">
        <v>8620</v>
      </c>
      <c r="D36" s="2382" t="s">
        <v>9839</v>
      </c>
      <c r="E36" s="2379" t="s">
        <v>10059</v>
      </c>
      <c r="F36" s="2380" t="s">
        <v>9629</v>
      </c>
      <c r="G36" s="2379" t="s">
        <v>9977</v>
      </c>
      <c r="H36" s="2376"/>
      <c r="I36" s="2376"/>
      <c r="J36" s="2376"/>
      <c r="K36" s="2376"/>
      <c r="L36" s="2393" t="s">
        <v>9748</v>
      </c>
      <c r="M36" s="2378">
        <f t="shared" si="2"/>
        <v>1151.7660000000001</v>
      </c>
      <c r="N36" s="2377">
        <f t="shared" si="3"/>
        <v>138.6</v>
      </c>
      <c r="O36" s="2376"/>
      <c r="P36" s="2373"/>
      <c r="Q36" s="2397">
        <v>66</v>
      </c>
    </row>
    <row r="37" spans="2:17" ht="16.5">
      <c r="B37" s="2459">
        <v>1</v>
      </c>
      <c r="C37" s="2383" t="s">
        <v>8620</v>
      </c>
      <c r="D37" s="2382" t="s">
        <v>9840</v>
      </c>
      <c r="E37" s="2379" t="s">
        <v>10060</v>
      </c>
      <c r="F37" s="2380" t="s">
        <v>9630</v>
      </c>
      <c r="G37" s="2379" t="s">
        <v>9978</v>
      </c>
      <c r="H37" s="2376"/>
      <c r="I37" s="2376"/>
      <c r="J37" s="2376"/>
      <c r="K37" s="2376"/>
      <c r="L37" s="2393" t="s">
        <v>9747</v>
      </c>
      <c r="M37" s="2378">
        <f t="shared" si="2"/>
        <v>628.23599999999999</v>
      </c>
      <c r="N37" s="2377">
        <f t="shared" si="3"/>
        <v>75.599999999999994</v>
      </c>
      <c r="O37" s="2376"/>
      <c r="P37" s="2373"/>
      <c r="Q37" s="2397">
        <v>36</v>
      </c>
    </row>
    <row r="38" spans="2:17" ht="16.5">
      <c r="B38" s="2459">
        <v>1</v>
      </c>
      <c r="C38" s="2383" t="s">
        <v>8620</v>
      </c>
      <c r="D38" s="2382" t="s">
        <v>9841</v>
      </c>
      <c r="E38" s="2379" t="s">
        <v>10060</v>
      </c>
      <c r="F38" s="2380" t="s">
        <v>9630</v>
      </c>
      <c r="G38" s="2379" t="s">
        <v>9978</v>
      </c>
      <c r="H38" s="2376"/>
      <c r="I38" s="2376"/>
      <c r="J38" s="2376"/>
      <c r="K38" s="2376"/>
      <c r="L38" s="2393" t="s">
        <v>9748</v>
      </c>
      <c r="M38" s="2378">
        <f t="shared" si="2"/>
        <v>1151.7660000000001</v>
      </c>
      <c r="N38" s="2377">
        <f t="shared" si="3"/>
        <v>138.6</v>
      </c>
      <c r="O38" s="2376"/>
      <c r="P38" s="2373"/>
      <c r="Q38" s="2397">
        <v>66</v>
      </c>
    </row>
    <row r="39" spans="2:17" ht="16.5">
      <c r="B39" s="2459">
        <v>1</v>
      </c>
      <c r="C39" s="2383" t="s">
        <v>8620</v>
      </c>
      <c r="D39" s="2382" t="s">
        <v>9842</v>
      </c>
      <c r="E39" s="2379" t="s">
        <v>10061</v>
      </c>
      <c r="F39" s="2380" t="s">
        <v>9631</v>
      </c>
      <c r="G39" s="2379" t="s">
        <v>9979</v>
      </c>
      <c r="H39" s="2376"/>
      <c r="I39" s="2376"/>
      <c r="J39" s="2376"/>
      <c r="K39" s="2376"/>
      <c r="L39" s="2393" t="s">
        <v>9747</v>
      </c>
      <c r="M39" s="2378">
        <f t="shared" si="2"/>
        <v>628.23599999999999</v>
      </c>
      <c r="N39" s="2377">
        <f t="shared" si="3"/>
        <v>75.599999999999994</v>
      </c>
      <c r="O39" s="2376"/>
      <c r="P39" s="2373"/>
      <c r="Q39" s="2397">
        <v>36</v>
      </c>
    </row>
    <row r="40" spans="2:17" ht="16.5">
      <c r="B40" s="2459">
        <v>1</v>
      </c>
      <c r="C40" s="2383" t="s">
        <v>8620</v>
      </c>
      <c r="D40" s="2382" t="s">
        <v>9843</v>
      </c>
      <c r="E40" s="2379" t="s">
        <v>10061</v>
      </c>
      <c r="F40" s="2380" t="s">
        <v>9631</v>
      </c>
      <c r="G40" s="2379" t="s">
        <v>9979</v>
      </c>
      <c r="H40" s="2376"/>
      <c r="I40" s="2376"/>
      <c r="J40" s="2376"/>
      <c r="K40" s="2376"/>
      <c r="L40" s="2393" t="s">
        <v>9748</v>
      </c>
      <c r="M40" s="2378">
        <f t="shared" si="2"/>
        <v>1151.7660000000001</v>
      </c>
      <c r="N40" s="2377">
        <f t="shared" si="3"/>
        <v>138.6</v>
      </c>
      <c r="O40" s="2376"/>
      <c r="P40" s="2373"/>
      <c r="Q40" s="2397">
        <v>66</v>
      </c>
    </row>
    <row r="41" spans="2:17" ht="16.5">
      <c r="B41" s="2459">
        <v>1</v>
      </c>
      <c r="C41" s="2383" t="s">
        <v>8620</v>
      </c>
      <c r="D41" s="2382" t="s">
        <v>9844</v>
      </c>
      <c r="E41" s="2379" t="s">
        <v>10062</v>
      </c>
      <c r="F41" s="2380" t="s">
        <v>3464</v>
      </c>
      <c r="G41" s="2379" t="s">
        <v>9980</v>
      </c>
      <c r="H41" s="2376"/>
      <c r="I41" s="2376"/>
      <c r="J41" s="2376"/>
      <c r="K41" s="2376"/>
      <c r="L41" s="2393" t="s">
        <v>9747</v>
      </c>
      <c r="M41" s="2378">
        <f t="shared" si="2"/>
        <v>628.23599999999999</v>
      </c>
      <c r="N41" s="2377">
        <f t="shared" si="3"/>
        <v>75.599999999999994</v>
      </c>
      <c r="O41" s="2376"/>
      <c r="P41" s="2373"/>
      <c r="Q41" s="2397">
        <v>36</v>
      </c>
    </row>
    <row r="42" spans="2:17" ht="16.5">
      <c r="B42" s="2459">
        <v>1</v>
      </c>
      <c r="C42" s="2383" t="s">
        <v>8620</v>
      </c>
      <c r="D42" s="2382" t="s">
        <v>9845</v>
      </c>
      <c r="E42" s="2379" t="s">
        <v>10062</v>
      </c>
      <c r="F42" s="2380" t="s">
        <v>3464</v>
      </c>
      <c r="G42" s="2379" t="s">
        <v>9980</v>
      </c>
      <c r="H42" s="2376"/>
      <c r="I42" s="2376"/>
      <c r="J42" s="2376"/>
      <c r="K42" s="2376"/>
      <c r="L42" s="2393" t="s">
        <v>9748</v>
      </c>
      <c r="M42" s="2378">
        <f t="shared" si="2"/>
        <v>1151.7660000000001</v>
      </c>
      <c r="N42" s="2377">
        <f t="shared" si="3"/>
        <v>138.6</v>
      </c>
      <c r="O42" s="2376"/>
      <c r="P42" s="2373"/>
      <c r="Q42" s="2397">
        <v>66</v>
      </c>
    </row>
    <row r="43" spans="2:17" ht="16.5">
      <c r="B43" s="2459">
        <v>1</v>
      </c>
      <c r="C43" s="2383" t="s">
        <v>8620</v>
      </c>
      <c r="D43" s="2382" t="s">
        <v>9846</v>
      </c>
      <c r="E43" s="2379" t="s">
        <v>10067</v>
      </c>
      <c r="F43" s="2380" t="s">
        <v>3467</v>
      </c>
      <c r="G43" s="2379" t="s">
        <v>9981</v>
      </c>
      <c r="H43" s="2376"/>
      <c r="I43" s="2376"/>
      <c r="J43" s="2376"/>
      <c r="K43" s="2376"/>
      <c r="L43" s="2393" t="s">
        <v>9747</v>
      </c>
      <c r="M43" s="2378">
        <f t="shared" si="2"/>
        <v>663.13800000000003</v>
      </c>
      <c r="N43" s="2377">
        <f t="shared" si="3"/>
        <v>79.8</v>
      </c>
      <c r="O43" s="2376"/>
      <c r="P43" s="2373"/>
      <c r="Q43" s="2397">
        <v>38</v>
      </c>
    </row>
    <row r="44" spans="2:17" ht="16.5">
      <c r="B44" s="2459">
        <v>1</v>
      </c>
      <c r="C44" s="2383" t="s">
        <v>8620</v>
      </c>
      <c r="D44" s="2382" t="s">
        <v>9847</v>
      </c>
      <c r="E44" s="2379" t="s">
        <v>10067</v>
      </c>
      <c r="F44" s="2380" t="s">
        <v>3467</v>
      </c>
      <c r="G44" s="2379" t="s">
        <v>9981</v>
      </c>
      <c r="H44" s="2376"/>
      <c r="I44" s="2376"/>
      <c r="J44" s="2376"/>
      <c r="K44" s="2376"/>
      <c r="L44" s="2393" t="s">
        <v>9748</v>
      </c>
      <c r="M44" s="2378">
        <f t="shared" si="2"/>
        <v>1151.7660000000001</v>
      </c>
      <c r="N44" s="2377">
        <f t="shared" si="3"/>
        <v>138.6</v>
      </c>
      <c r="O44" s="2376"/>
      <c r="P44" s="2373"/>
      <c r="Q44" s="2397">
        <v>66</v>
      </c>
    </row>
    <row r="45" spans="2:17" ht="16.5">
      <c r="B45" s="2459">
        <v>1</v>
      </c>
      <c r="C45" s="2383" t="s">
        <v>8620</v>
      </c>
      <c r="D45" s="2382" t="s">
        <v>9848</v>
      </c>
      <c r="E45" s="2379" t="s">
        <v>10063</v>
      </c>
      <c r="F45" s="2380" t="s">
        <v>6391</v>
      </c>
      <c r="G45" s="2379" t="s">
        <v>9983</v>
      </c>
      <c r="H45" s="2376"/>
      <c r="I45" s="2376"/>
      <c r="J45" s="2376"/>
      <c r="K45" s="2376"/>
      <c r="L45" s="2393" t="s">
        <v>9747</v>
      </c>
      <c r="M45" s="2378">
        <f t="shared" si="2"/>
        <v>663.13800000000003</v>
      </c>
      <c r="N45" s="2377">
        <f t="shared" si="3"/>
        <v>79.8</v>
      </c>
      <c r="O45" s="2376"/>
      <c r="P45" s="2373"/>
      <c r="Q45" s="2397">
        <v>38</v>
      </c>
    </row>
    <row r="46" spans="2:17" ht="16.5">
      <c r="B46" s="2459">
        <v>1</v>
      </c>
      <c r="C46" s="2383" t="s">
        <v>8620</v>
      </c>
      <c r="D46" s="2382" t="s">
        <v>9849</v>
      </c>
      <c r="E46" s="2379" t="s">
        <v>10064</v>
      </c>
      <c r="F46" s="2380" t="s">
        <v>6391</v>
      </c>
      <c r="G46" s="2379" t="s">
        <v>9983</v>
      </c>
      <c r="H46" s="2376"/>
      <c r="I46" s="2376"/>
      <c r="J46" s="2376"/>
      <c r="K46" s="2376"/>
      <c r="L46" s="2393" t="s">
        <v>9748</v>
      </c>
      <c r="M46" s="2378">
        <f t="shared" si="2"/>
        <v>1151.7660000000001</v>
      </c>
      <c r="N46" s="2377">
        <f t="shared" si="3"/>
        <v>138.6</v>
      </c>
      <c r="O46" s="2376"/>
      <c r="P46" s="2373"/>
      <c r="Q46" s="2397">
        <v>66</v>
      </c>
    </row>
    <row r="47" spans="2:17" ht="16.5">
      <c r="B47" s="2459">
        <v>1</v>
      </c>
      <c r="C47" s="2383" t="s">
        <v>8620</v>
      </c>
      <c r="D47" s="2382" t="s">
        <v>9850</v>
      </c>
      <c r="E47" s="2379" t="s">
        <v>10131</v>
      </c>
      <c r="F47" s="2380" t="s">
        <v>662</v>
      </c>
      <c r="G47" s="2379" t="s">
        <v>9984</v>
      </c>
      <c r="H47" s="2376"/>
      <c r="I47" s="2376"/>
      <c r="J47" s="2376"/>
      <c r="K47" s="2376"/>
      <c r="L47" s="2393" t="s">
        <v>9747</v>
      </c>
      <c r="M47" s="2378">
        <f t="shared" si="2"/>
        <v>663.13800000000003</v>
      </c>
      <c r="N47" s="2377">
        <f t="shared" si="3"/>
        <v>79.8</v>
      </c>
      <c r="O47" s="2376"/>
      <c r="P47" s="2373"/>
      <c r="Q47" s="2397">
        <v>38</v>
      </c>
    </row>
    <row r="48" spans="2:17" ht="16.5">
      <c r="B48" s="2459">
        <v>1</v>
      </c>
      <c r="C48" s="2383" t="s">
        <v>8620</v>
      </c>
      <c r="D48" s="2382" t="s">
        <v>9851</v>
      </c>
      <c r="E48" s="2379" t="s">
        <v>10131</v>
      </c>
      <c r="F48" s="2380" t="s">
        <v>662</v>
      </c>
      <c r="G48" s="2379" t="s">
        <v>9984</v>
      </c>
      <c r="H48" s="2376"/>
      <c r="I48" s="2376"/>
      <c r="J48" s="2376"/>
      <c r="K48" s="2376"/>
      <c r="L48" s="2393" t="s">
        <v>9748</v>
      </c>
      <c r="M48" s="2378">
        <f t="shared" si="2"/>
        <v>1151.7660000000001</v>
      </c>
      <c r="N48" s="2377">
        <f t="shared" si="3"/>
        <v>138.6</v>
      </c>
      <c r="O48" s="2376"/>
      <c r="P48" s="2373"/>
      <c r="Q48" s="2397">
        <v>66</v>
      </c>
    </row>
    <row r="49" spans="2:17" ht="16.5">
      <c r="B49" s="2459">
        <v>1</v>
      </c>
      <c r="C49" s="2383" t="s">
        <v>8620</v>
      </c>
      <c r="D49" s="2382" t="s">
        <v>9852</v>
      </c>
      <c r="E49" s="2379" t="s">
        <v>10065</v>
      </c>
      <c r="F49" s="2380" t="s">
        <v>3466</v>
      </c>
      <c r="G49" s="2379" t="s">
        <v>8973</v>
      </c>
      <c r="H49" s="2376"/>
      <c r="I49" s="2376"/>
      <c r="J49" s="2376"/>
      <c r="K49" s="2376"/>
      <c r="L49" s="2393" t="s">
        <v>9747</v>
      </c>
      <c r="M49" s="2378">
        <f t="shared" si="2"/>
        <v>663.13800000000003</v>
      </c>
      <c r="N49" s="2377">
        <f t="shared" si="3"/>
        <v>79.8</v>
      </c>
      <c r="O49" s="2376"/>
      <c r="P49" s="2373"/>
      <c r="Q49" s="2397">
        <v>38</v>
      </c>
    </row>
    <row r="50" spans="2:17" ht="16.5">
      <c r="B50" s="2459">
        <v>1</v>
      </c>
      <c r="C50" s="2383" t="s">
        <v>8620</v>
      </c>
      <c r="D50" s="2382" t="s">
        <v>9853</v>
      </c>
      <c r="E50" s="2379" t="s">
        <v>10065</v>
      </c>
      <c r="F50" s="2380" t="s">
        <v>3466</v>
      </c>
      <c r="G50" s="2379" t="s">
        <v>8973</v>
      </c>
      <c r="H50" s="2376"/>
      <c r="I50" s="2376"/>
      <c r="J50" s="2376"/>
      <c r="K50" s="2376"/>
      <c r="L50" s="2393" t="s">
        <v>9748</v>
      </c>
      <c r="M50" s="2378">
        <f t="shared" si="2"/>
        <v>1151.7660000000001</v>
      </c>
      <c r="N50" s="2377">
        <f t="shared" si="3"/>
        <v>138.6</v>
      </c>
      <c r="O50" s="2376"/>
      <c r="P50" s="2373"/>
      <c r="Q50" s="2397">
        <v>66</v>
      </c>
    </row>
    <row r="51" spans="2:17" ht="16.5">
      <c r="B51" s="2459">
        <v>1</v>
      </c>
      <c r="C51" s="2383" t="s">
        <v>8620</v>
      </c>
      <c r="D51" s="2382" t="s">
        <v>9854</v>
      </c>
      <c r="E51" s="2379" t="s">
        <v>10066</v>
      </c>
      <c r="F51" s="2380" t="s">
        <v>9719</v>
      </c>
      <c r="G51" s="2379" t="s">
        <v>9985</v>
      </c>
      <c r="H51" s="2376"/>
      <c r="I51" s="2376"/>
      <c r="J51" s="2376"/>
      <c r="K51" s="2376"/>
      <c r="L51" s="2393" t="s">
        <v>9747</v>
      </c>
      <c r="M51" s="2378">
        <f t="shared" si="2"/>
        <v>663.13800000000003</v>
      </c>
      <c r="N51" s="2377">
        <f t="shared" si="3"/>
        <v>79.8</v>
      </c>
      <c r="O51" s="2376"/>
      <c r="P51" s="2373"/>
      <c r="Q51" s="2397">
        <v>38</v>
      </c>
    </row>
    <row r="52" spans="2:17" ht="16.5">
      <c r="B52" s="2459">
        <v>1</v>
      </c>
      <c r="C52" s="2383" t="s">
        <v>8620</v>
      </c>
      <c r="D52" s="2382" t="s">
        <v>9855</v>
      </c>
      <c r="E52" s="2379" t="s">
        <v>10066</v>
      </c>
      <c r="F52" s="2380" t="s">
        <v>9719</v>
      </c>
      <c r="G52" s="2379" t="s">
        <v>9985</v>
      </c>
      <c r="H52" s="2376"/>
      <c r="I52" s="2376"/>
      <c r="J52" s="2376"/>
      <c r="K52" s="2376"/>
      <c r="L52" s="2393" t="s">
        <v>9748</v>
      </c>
      <c r="M52" s="2378">
        <f t="shared" si="2"/>
        <v>1151.7660000000001</v>
      </c>
      <c r="N52" s="2377">
        <f t="shared" si="3"/>
        <v>138.6</v>
      </c>
      <c r="O52" s="2376"/>
      <c r="P52" s="2373"/>
      <c r="Q52" s="2397">
        <v>66</v>
      </c>
    </row>
    <row r="53" spans="2:17" ht="16.5">
      <c r="B53" s="2459">
        <v>1</v>
      </c>
      <c r="C53" s="2383" t="s">
        <v>8620</v>
      </c>
      <c r="D53" s="2382" t="s">
        <v>9856</v>
      </c>
      <c r="E53" s="2379" t="s">
        <v>10068</v>
      </c>
      <c r="F53" s="2380" t="s">
        <v>3457</v>
      </c>
      <c r="G53" s="2379" t="s">
        <v>9986</v>
      </c>
      <c r="H53" s="2376"/>
      <c r="I53" s="2376"/>
      <c r="J53" s="2376"/>
      <c r="K53" s="2376"/>
      <c r="L53" s="2393" t="s">
        <v>9747</v>
      </c>
      <c r="M53" s="2378">
        <f t="shared" si="2"/>
        <v>628.23599999999999</v>
      </c>
      <c r="N53" s="2377">
        <f t="shared" si="3"/>
        <v>75.599999999999994</v>
      </c>
      <c r="O53" s="2376"/>
      <c r="P53" s="2373"/>
      <c r="Q53" s="2397">
        <v>36</v>
      </c>
    </row>
    <row r="54" spans="2:17" ht="16.5">
      <c r="B54" s="2459">
        <v>1</v>
      </c>
      <c r="C54" s="2383" t="s">
        <v>8620</v>
      </c>
      <c r="D54" s="2382" t="s">
        <v>9857</v>
      </c>
      <c r="E54" s="2379" t="s">
        <v>10068</v>
      </c>
      <c r="F54" s="2380" t="s">
        <v>3457</v>
      </c>
      <c r="G54" s="2379" t="s">
        <v>9986</v>
      </c>
      <c r="H54" s="2376"/>
      <c r="I54" s="2376"/>
      <c r="J54" s="2376"/>
      <c r="K54" s="2376"/>
      <c r="L54" s="2393" t="s">
        <v>9748</v>
      </c>
      <c r="M54" s="2378">
        <f t="shared" si="2"/>
        <v>1151.7660000000001</v>
      </c>
      <c r="N54" s="2377">
        <f t="shared" si="3"/>
        <v>138.6</v>
      </c>
      <c r="O54" s="2376"/>
      <c r="P54" s="2373"/>
      <c r="Q54" s="2397">
        <v>66</v>
      </c>
    </row>
    <row r="55" spans="2:17" ht="16.5">
      <c r="B55" s="2459">
        <v>1</v>
      </c>
      <c r="C55" s="2383" t="s">
        <v>8620</v>
      </c>
      <c r="D55" s="2382" t="s">
        <v>9858</v>
      </c>
      <c r="E55" s="2379" t="s">
        <v>10069</v>
      </c>
      <c r="F55" s="2380" t="s">
        <v>9720</v>
      </c>
      <c r="G55" s="2379" t="s">
        <v>9987</v>
      </c>
      <c r="H55" s="2376"/>
      <c r="I55" s="2376"/>
      <c r="J55" s="2376"/>
      <c r="K55" s="2376"/>
      <c r="L55" s="2393" t="s">
        <v>9747</v>
      </c>
      <c r="M55" s="2378">
        <f t="shared" si="2"/>
        <v>628.23599999999999</v>
      </c>
      <c r="N55" s="2377">
        <f t="shared" si="3"/>
        <v>75.599999999999994</v>
      </c>
      <c r="O55" s="2376"/>
      <c r="P55" s="2373"/>
      <c r="Q55" s="2397">
        <v>36</v>
      </c>
    </row>
    <row r="56" spans="2:17" ht="16.5">
      <c r="B56" s="2459">
        <v>1</v>
      </c>
      <c r="C56" s="2383" t="s">
        <v>8620</v>
      </c>
      <c r="D56" s="2382" t="s">
        <v>9859</v>
      </c>
      <c r="E56" s="2379" t="s">
        <v>10069</v>
      </c>
      <c r="F56" s="2380" t="s">
        <v>9720</v>
      </c>
      <c r="G56" s="2379" t="s">
        <v>9987</v>
      </c>
      <c r="H56" s="2376"/>
      <c r="I56" s="2376"/>
      <c r="J56" s="2376"/>
      <c r="K56" s="2376"/>
      <c r="L56" s="2393" t="s">
        <v>9748</v>
      </c>
      <c r="M56" s="2378">
        <f t="shared" si="2"/>
        <v>1151.7660000000001</v>
      </c>
      <c r="N56" s="2377">
        <f t="shared" si="3"/>
        <v>138.6</v>
      </c>
      <c r="O56" s="2376"/>
      <c r="P56" s="2373"/>
      <c r="Q56" s="2397">
        <v>66</v>
      </c>
    </row>
    <row r="57" spans="2:17" ht="16.5">
      <c r="B57" s="2459">
        <v>1</v>
      </c>
      <c r="C57" s="2383" t="s">
        <v>8620</v>
      </c>
      <c r="D57" s="2382" t="s">
        <v>9860</v>
      </c>
      <c r="E57" s="2379" t="s">
        <v>10070</v>
      </c>
      <c r="F57" s="2380" t="s">
        <v>9721</v>
      </c>
      <c r="G57" s="2379" t="s">
        <v>9988</v>
      </c>
      <c r="H57" s="2376"/>
      <c r="I57" s="2376"/>
      <c r="J57" s="2376"/>
      <c r="K57" s="2376"/>
      <c r="L57" s="2393" t="s">
        <v>9747</v>
      </c>
      <c r="M57" s="2378">
        <f t="shared" si="2"/>
        <v>628.23599999999999</v>
      </c>
      <c r="N57" s="2377">
        <f t="shared" si="3"/>
        <v>75.599999999999994</v>
      </c>
      <c r="O57" s="2376"/>
      <c r="P57" s="2373"/>
      <c r="Q57" s="2397">
        <v>36</v>
      </c>
    </row>
    <row r="58" spans="2:17" ht="16.5">
      <c r="B58" s="2459">
        <v>1</v>
      </c>
      <c r="C58" s="2383" t="s">
        <v>8620</v>
      </c>
      <c r="D58" s="2382" t="s">
        <v>9861</v>
      </c>
      <c r="E58" s="2379" t="s">
        <v>10070</v>
      </c>
      <c r="F58" s="2380" t="s">
        <v>9721</v>
      </c>
      <c r="G58" s="2379" t="s">
        <v>9988</v>
      </c>
      <c r="H58" s="2376"/>
      <c r="I58" s="2376"/>
      <c r="J58" s="2376"/>
      <c r="K58" s="2376"/>
      <c r="L58" s="2393" t="s">
        <v>9748</v>
      </c>
      <c r="M58" s="2378">
        <f t="shared" si="2"/>
        <v>1151.7660000000001</v>
      </c>
      <c r="N58" s="2377">
        <f t="shared" si="3"/>
        <v>138.6</v>
      </c>
      <c r="O58" s="2376"/>
      <c r="P58" s="2373"/>
      <c r="Q58" s="2397">
        <v>66</v>
      </c>
    </row>
    <row r="59" spans="2:17" ht="16.5">
      <c r="B59" s="2459">
        <v>1</v>
      </c>
      <c r="C59" s="2383" t="s">
        <v>8620</v>
      </c>
      <c r="D59" s="2382" t="s">
        <v>9862</v>
      </c>
      <c r="E59" s="2379" t="s">
        <v>10071</v>
      </c>
      <c r="F59" s="2380" t="s">
        <v>3458</v>
      </c>
      <c r="G59" s="2379" t="s">
        <v>9989</v>
      </c>
      <c r="H59" s="2376"/>
      <c r="I59" s="2376"/>
      <c r="J59" s="2376"/>
      <c r="K59" s="2376"/>
      <c r="L59" s="2393" t="s">
        <v>9747</v>
      </c>
      <c r="M59" s="2378">
        <f t="shared" si="2"/>
        <v>628.23599999999999</v>
      </c>
      <c r="N59" s="2377">
        <f t="shared" si="3"/>
        <v>75.599999999999994</v>
      </c>
      <c r="O59" s="2376"/>
      <c r="P59" s="2373"/>
      <c r="Q59" s="2397">
        <v>36</v>
      </c>
    </row>
    <row r="60" spans="2:17" ht="16.5">
      <c r="B60" s="2459">
        <v>1</v>
      </c>
      <c r="C60" s="2383" t="s">
        <v>8620</v>
      </c>
      <c r="D60" s="2382" t="s">
        <v>9863</v>
      </c>
      <c r="E60" s="2379" t="s">
        <v>10071</v>
      </c>
      <c r="F60" s="2380" t="s">
        <v>3458</v>
      </c>
      <c r="G60" s="2379" t="s">
        <v>9989</v>
      </c>
      <c r="H60" s="2376"/>
      <c r="I60" s="2376"/>
      <c r="J60" s="2376"/>
      <c r="K60" s="2376"/>
      <c r="L60" s="2393" t="s">
        <v>9748</v>
      </c>
      <c r="M60" s="2378">
        <f t="shared" si="2"/>
        <v>1151.7660000000001</v>
      </c>
      <c r="N60" s="2377">
        <f t="shared" si="3"/>
        <v>138.6</v>
      </c>
      <c r="O60" s="2376"/>
      <c r="P60" s="2373"/>
      <c r="Q60" s="2397">
        <v>66</v>
      </c>
    </row>
    <row r="61" spans="2:17" ht="16.5">
      <c r="B61" s="2459">
        <v>1</v>
      </c>
      <c r="C61" s="2383" t="s">
        <v>8620</v>
      </c>
      <c r="D61" s="2382" t="s">
        <v>9864</v>
      </c>
      <c r="E61" s="2379" t="s">
        <v>10072</v>
      </c>
      <c r="F61" s="2380" t="s">
        <v>9722</v>
      </c>
      <c r="G61" s="2379" t="s">
        <v>7770</v>
      </c>
      <c r="H61" s="2376"/>
      <c r="I61" s="2376"/>
      <c r="J61" s="2376"/>
      <c r="K61" s="2376"/>
      <c r="L61" s="2393" t="s">
        <v>9747</v>
      </c>
      <c r="M61" s="2378">
        <f t="shared" si="2"/>
        <v>628.23599999999999</v>
      </c>
      <c r="N61" s="2377">
        <f t="shared" si="3"/>
        <v>75.599999999999994</v>
      </c>
      <c r="O61" s="2376"/>
      <c r="P61" s="2373"/>
      <c r="Q61" s="2397">
        <v>36</v>
      </c>
    </row>
    <row r="62" spans="2:17" ht="16.5">
      <c r="B62" s="2459">
        <v>1</v>
      </c>
      <c r="C62" s="2383" t="s">
        <v>8620</v>
      </c>
      <c r="D62" s="2382" t="s">
        <v>9865</v>
      </c>
      <c r="E62" s="2379" t="s">
        <v>10072</v>
      </c>
      <c r="F62" s="2380" t="s">
        <v>9722</v>
      </c>
      <c r="G62" s="2379" t="s">
        <v>7770</v>
      </c>
      <c r="H62" s="2376"/>
      <c r="I62" s="2376"/>
      <c r="J62" s="2376"/>
      <c r="K62" s="2376"/>
      <c r="L62" s="2393" t="s">
        <v>9748</v>
      </c>
      <c r="M62" s="2378">
        <f t="shared" si="2"/>
        <v>1151.7660000000001</v>
      </c>
      <c r="N62" s="2377">
        <f t="shared" si="3"/>
        <v>138.6</v>
      </c>
      <c r="O62" s="2376"/>
      <c r="P62" s="2373"/>
      <c r="Q62" s="2397">
        <v>66</v>
      </c>
    </row>
    <row r="63" spans="2:17" ht="16.5">
      <c r="B63" s="2459">
        <v>1</v>
      </c>
      <c r="C63" s="2383" t="s">
        <v>8620</v>
      </c>
      <c r="D63" s="2382" t="s">
        <v>9866</v>
      </c>
      <c r="E63" s="2379" t="s">
        <v>10073</v>
      </c>
      <c r="F63" s="2380" t="s">
        <v>9723</v>
      </c>
      <c r="G63" s="2379" t="s">
        <v>7771</v>
      </c>
      <c r="H63" s="2376"/>
      <c r="I63" s="2376"/>
      <c r="J63" s="2376"/>
      <c r="K63" s="2376"/>
      <c r="L63" s="2393" t="s">
        <v>9747</v>
      </c>
      <c r="M63" s="2378">
        <f t="shared" si="2"/>
        <v>628.23599999999999</v>
      </c>
      <c r="N63" s="2377">
        <f t="shared" si="3"/>
        <v>75.599999999999994</v>
      </c>
      <c r="O63" s="2376"/>
      <c r="P63" s="2373"/>
      <c r="Q63" s="2397">
        <v>36</v>
      </c>
    </row>
    <row r="64" spans="2:17" ht="16.5">
      <c r="B64" s="2459">
        <v>1</v>
      </c>
      <c r="C64" s="2383" t="s">
        <v>8620</v>
      </c>
      <c r="D64" s="2382" t="s">
        <v>9867</v>
      </c>
      <c r="E64" s="2379" t="s">
        <v>10073</v>
      </c>
      <c r="F64" s="2380" t="s">
        <v>9723</v>
      </c>
      <c r="G64" s="2379" t="s">
        <v>7771</v>
      </c>
      <c r="H64" s="2376"/>
      <c r="I64" s="2376"/>
      <c r="J64" s="2376"/>
      <c r="K64" s="2376"/>
      <c r="L64" s="2393" t="s">
        <v>9748</v>
      </c>
      <c r="M64" s="2378">
        <f t="shared" si="2"/>
        <v>1151.7660000000001</v>
      </c>
      <c r="N64" s="2377">
        <f t="shared" si="3"/>
        <v>138.6</v>
      </c>
      <c r="O64" s="2376"/>
      <c r="P64" s="2373"/>
      <c r="Q64" s="2397">
        <v>66</v>
      </c>
    </row>
    <row r="65" spans="2:17" ht="16.5">
      <c r="B65" s="2459">
        <v>1</v>
      </c>
      <c r="C65" s="2383" t="s">
        <v>8620</v>
      </c>
      <c r="D65" s="2382" t="s">
        <v>9868</v>
      </c>
      <c r="E65" s="2379" t="s">
        <v>10074</v>
      </c>
      <c r="F65" s="2380" t="s">
        <v>9724</v>
      </c>
      <c r="G65" s="2379" t="s">
        <v>7772</v>
      </c>
      <c r="H65" s="2376"/>
      <c r="I65" s="2376"/>
      <c r="J65" s="2376"/>
      <c r="K65" s="2376"/>
      <c r="L65" s="2393" t="s">
        <v>9747</v>
      </c>
      <c r="M65" s="2378">
        <f t="shared" si="2"/>
        <v>628.23599999999999</v>
      </c>
      <c r="N65" s="2377">
        <f t="shared" si="3"/>
        <v>75.599999999999994</v>
      </c>
      <c r="O65" s="2376"/>
      <c r="P65" s="2373"/>
      <c r="Q65" s="2397">
        <v>36</v>
      </c>
    </row>
    <row r="66" spans="2:17" ht="16.5">
      <c r="B66" s="2459">
        <v>1</v>
      </c>
      <c r="C66" s="2383" t="s">
        <v>8620</v>
      </c>
      <c r="D66" s="2382" t="s">
        <v>9869</v>
      </c>
      <c r="E66" s="2379" t="s">
        <v>10074</v>
      </c>
      <c r="F66" s="2380" t="s">
        <v>9724</v>
      </c>
      <c r="G66" s="2379" t="s">
        <v>7772</v>
      </c>
      <c r="H66" s="2376"/>
      <c r="I66" s="2376"/>
      <c r="J66" s="2376"/>
      <c r="K66" s="2376"/>
      <c r="L66" s="2393" t="s">
        <v>9748</v>
      </c>
      <c r="M66" s="2378">
        <f t="shared" ref="M66:M97" si="4">N66*T$3</f>
        <v>1151.7660000000001</v>
      </c>
      <c r="N66" s="2377">
        <f t="shared" si="3"/>
        <v>138.6</v>
      </c>
      <c r="O66" s="2376"/>
      <c r="P66" s="2373"/>
      <c r="Q66" s="2397">
        <v>66</v>
      </c>
    </row>
    <row r="67" spans="2:17" ht="16.5">
      <c r="B67" s="2459">
        <v>1</v>
      </c>
      <c r="C67" s="2383" t="s">
        <v>8620</v>
      </c>
      <c r="D67" s="2382" t="s">
        <v>9870</v>
      </c>
      <c r="E67" s="2379" t="s">
        <v>10075</v>
      </c>
      <c r="F67" s="2380" t="s">
        <v>9725</v>
      </c>
      <c r="G67" s="2379" t="s">
        <v>9990</v>
      </c>
      <c r="H67" s="2376"/>
      <c r="I67" s="2376"/>
      <c r="J67" s="2376"/>
      <c r="K67" s="2376"/>
      <c r="L67" s="2393" t="s">
        <v>9747</v>
      </c>
      <c r="M67" s="2378">
        <f t="shared" si="4"/>
        <v>628.23599999999999</v>
      </c>
      <c r="N67" s="2377">
        <f t="shared" ref="N67:N98" si="5">(Q67*T$2)+((Q67*T$2)*0.2)</f>
        <v>75.599999999999994</v>
      </c>
      <c r="O67" s="2376"/>
      <c r="P67" s="2373"/>
      <c r="Q67" s="2397">
        <v>36</v>
      </c>
    </row>
    <row r="68" spans="2:17" ht="16.5">
      <c r="B68" s="2459">
        <v>1</v>
      </c>
      <c r="C68" s="2383" t="s">
        <v>8620</v>
      </c>
      <c r="D68" s="2382" t="s">
        <v>9871</v>
      </c>
      <c r="E68" s="2379" t="s">
        <v>10075</v>
      </c>
      <c r="F68" s="2380" t="s">
        <v>9725</v>
      </c>
      <c r="G68" s="2379" t="s">
        <v>9990</v>
      </c>
      <c r="H68" s="2376"/>
      <c r="I68" s="2376"/>
      <c r="J68" s="2376"/>
      <c r="K68" s="2376"/>
      <c r="L68" s="2393" t="s">
        <v>9748</v>
      </c>
      <c r="M68" s="2378">
        <f t="shared" si="4"/>
        <v>1151.7660000000001</v>
      </c>
      <c r="N68" s="2377">
        <f t="shared" si="5"/>
        <v>138.6</v>
      </c>
      <c r="O68" s="2376"/>
      <c r="P68" s="2373"/>
      <c r="Q68" s="2397">
        <v>66</v>
      </c>
    </row>
    <row r="69" spans="2:17" ht="16.5">
      <c r="B69" s="2459">
        <v>1</v>
      </c>
      <c r="C69" s="2383" t="s">
        <v>8620</v>
      </c>
      <c r="D69" s="2382" t="s">
        <v>9872</v>
      </c>
      <c r="E69" s="2379" t="s">
        <v>9991</v>
      </c>
      <c r="F69" s="2380" t="s">
        <v>6383</v>
      </c>
      <c r="G69" s="2379" t="s">
        <v>9991</v>
      </c>
      <c r="H69" s="2376"/>
      <c r="I69" s="2376"/>
      <c r="J69" s="2376"/>
      <c r="K69" s="2376"/>
      <c r="L69" s="2393" t="s">
        <v>9747</v>
      </c>
      <c r="M69" s="2378">
        <f t="shared" si="4"/>
        <v>767.84400000000005</v>
      </c>
      <c r="N69" s="2377">
        <f t="shared" si="5"/>
        <v>92.4</v>
      </c>
      <c r="O69" s="2376"/>
      <c r="P69" s="2373"/>
      <c r="Q69" s="2397">
        <v>44</v>
      </c>
    </row>
    <row r="70" spans="2:17" ht="16.5">
      <c r="B70" s="2459">
        <v>1</v>
      </c>
      <c r="C70" s="2383" t="s">
        <v>8620</v>
      </c>
      <c r="D70" s="2382" t="s">
        <v>9873</v>
      </c>
      <c r="E70" s="2379" t="s">
        <v>9991</v>
      </c>
      <c r="F70" s="2380" t="s">
        <v>6383</v>
      </c>
      <c r="G70" s="2379" t="s">
        <v>9991</v>
      </c>
      <c r="H70" s="2376"/>
      <c r="I70" s="2376"/>
      <c r="J70" s="2376"/>
      <c r="K70" s="2376"/>
      <c r="L70" s="2393" t="s">
        <v>9748</v>
      </c>
      <c r="M70" s="2378">
        <f t="shared" si="4"/>
        <v>1396.0800000000002</v>
      </c>
      <c r="N70" s="2377">
        <f t="shared" si="5"/>
        <v>168</v>
      </c>
      <c r="O70" s="2376"/>
      <c r="P70" s="2373"/>
      <c r="Q70" s="2397">
        <v>80</v>
      </c>
    </row>
    <row r="71" spans="2:17" ht="16.5">
      <c r="B71" s="2459">
        <v>1</v>
      </c>
      <c r="C71" s="2383" t="s">
        <v>8620</v>
      </c>
      <c r="D71" s="2382" t="s">
        <v>9874</v>
      </c>
      <c r="E71" s="2379" t="s">
        <v>10076</v>
      </c>
      <c r="F71" s="2380" t="s">
        <v>656</v>
      </c>
      <c r="G71" s="2379" t="s">
        <v>9992</v>
      </c>
      <c r="H71" s="2376"/>
      <c r="I71" s="2376"/>
      <c r="J71" s="2376"/>
      <c r="K71" s="2376"/>
      <c r="L71" s="2393" t="s">
        <v>9747</v>
      </c>
      <c r="M71" s="2378">
        <f t="shared" si="4"/>
        <v>628.23599999999999</v>
      </c>
      <c r="N71" s="2377">
        <f t="shared" si="5"/>
        <v>75.599999999999994</v>
      </c>
      <c r="O71" s="2376"/>
      <c r="P71" s="2373"/>
      <c r="Q71" s="2397">
        <v>36</v>
      </c>
    </row>
    <row r="72" spans="2:17" ht="16.5">
      <c r="B72" s="2459">
        <v>1</v>
      </c>
      <c r="C72" s="2383" t="s">
        <v>8620</v>
      </c>
      <c r="D72" s="2382" t="s">
        <v>9875</v>
      </c>
      <c r="E72" s="2379" t="s">
        <v>10076</v>
      </c>
      <c r="F72" s="2380" t="s">
        <v>656</v>
      </c>
      <c r="G72" s="2379" t="s">
        <v>9992</v>
      </c>
      <c r="H72" s="2376"/>
      <c r="I72" s="2376"/>
      <c r="J72" s="2376"/>
      <c r="K72" s="2376"/>
      <c r="L72" s="2393" t="s">
        <v>9748</v>
      </c>
      <c r="M72" s="2378">
        <f t="shared" si="4"/>
        <v>1151.7660000000001</v>
      </c>
      <c r="N72" s="2377">
        <f t="shared" si="5"/>
        <v>138.6</v>
      </c>
      <c r="O72" s="2376"/>
      <c r="P72" s="2373"/>
      <c r="Q72" s="2397">
        <v>66</v>
      </c>
    </row>
    <row r="73" spans="2:17" ht="16.5">
      <c r="B73" s="2459">
        <v>1</v>
      </c>
      <c r="C73" s="2383" t="s">
        <v>8620</v>
      </c>
      <c r="D73" s="2382" t="s">
        <v>9876</v>
      </c>
      <c r="E73" s="2379" t="s">
        <v>10077</v>
      </c>
      <c r="F73" s="2380" t="s">
        <v>3465</v>
      </c>
      <c r="G73" s="2379" t="s">
        <v>9993</v>
      </c>
      <c r="H73" s="2376"/>
      <c r="I73" s="2376"/>
      <c r="J73" s="2376"/>
      <c r="K73" s="2376"/>
      <c r="L73" s="2393" t="s">
        <v>9747</v>
      </c>
      <c r="M73" s="2378">
        <f t="shared" si="4"/>
        <v>628.23599999999999</v>
      </c>
      <c r="N73" s="2377">
        <f t="shared" si="5"/>
        <v>75.599999999999994</v>
      </c>
      <c r="O73" s="2376"/>
      <c r="P73" s="2373"/>
      <c r="Q73" s="2397">
        <v>36</v>
      </c>
    </row>
    <row r="74" spans="2:17" ht="16.5">
      <c r="B74" s="2459">
        <v>1</v>
      </c>
      <c r="C74" s="2383" t="s">
        <v>8620</v>
      </c>
      <c r="D74" s="2382" t="s">
        <v>9877</v>
      </c>
      <c r="E74" s="2379" t="s">
        <v>10077</v>
      </c>
      <c r="F74" s="2380" t="s">
        <v>3465</v>
      </c>
      <c r="G74" s="2379" t="s">
        <v>9993</v>
      </c>
      <c r="H74" s="2376"/>
      <c r="I74" s="2376"/>
      <c r="J74" s="2376"/>
      <c r="K74" s="2376"/>
      <c r="L74" s="2393" t="s">
        <v>9748</v>
      </c>
      <c r="M74" s="2378">
        <f t="shared" si="4"/>
        <v>1151.7660000000001</v>
      </c>
      <c r="N74" s="2377">
        <f t="shared" si="5"/>
        <v>138.6</v>
      </c>
      <c r="O74" s="2376"/>
      <c r="P74" s="2373"/>
      <c r="Q74" s="2397">
        <v>66</v>
      </c>
    </row>
    <row r="75" spans="2:17" ht="16.5">
      <c r="B75" s="2459">
        <v>1</v>
      </c>
      <c r="C75" s="2383" t="s">
        <v>8620</v>
      </c>
      <c r="D75" s="2382" t="s">
        <v>9878</v>
      </c>
      <c r="E75" s="2379" t="s">
        <v>10162</v>
      </c>
      <c r="F75" s="2380" t="s">
        <v>6401</v>
      </c>
      <c r="G75" s="2379" t="s">
        <v>9994</v>
      </c>
      <c r="H75" s="2376"/>
      <c r="I75" s="2376"/>
      <c r="J75" s="2376"/>
      <c r="K75" s="2376"/>
      <c r="L75" s="2393" t="s">
        <v>9747</v>
      </c>
      <c r="M75" s="2378">
        <f t="shared" si="4"/>
        <v>628.23599999999999</v>
      </c>
      <c r="N75" s="2377">
        <f t="shared" si="5"/>
        <v>75.599999999999994</v>
      </c>
      <c r="O75" s="2376"/>
      <c r="P75" s="2373"/>
      <c r="Q75" s="2397">
        <v>36</v>
      </c>
    </row>
    <row r="76" spans="2:17" ht="16.5">
      <c r="B76" s="2459">
        <v>1</v>
      </c>
      <c r="C76" s="2383" t="s">
        <v>8620</v>
      </c>
      <c r="D76" s="2382" t="s">
        <v>9879</v>
      </c>
      <c r="E76" s="2379" t="s">
        <v>10162</v>
      </c>
      <c r="F76" s="2380" t="s">
        <v>6401</v>
      </c>
      <c r="G76" s="2379" t="s">
        <v>9994</v>
      </c>
      <c r="H76" s="2376"/>
      <c r="I76" s="2376"/>
      <c r="J76" s="2376"/>
      <c r="K76" s="2376"/>
      <c r="L76" s="2393" t="s">
        <v>9748</v>
      </c>
      <c r="M76" s="2378">
        <f t="shared" si="4"/>
        <v>1151.7660000000001</v>
      </c>
      <c r="N76" s="2377">
        <f t="shared" si="5"/>
        <v>138.6</v>
      </c>
      <c r="O76" s="2376"/>
      <c r="P76" s="2373"/>
      <c r="Q76" s="2397">
        <v>66</v>
      </c>
    </row>
    <row r="77" spans="2:17" ht="16.5">
      <c r="B77" s="2459">
        <v>1</v>
      </c>
      <c r="C77" s="2383" t="s">
        <v>8620</v>
      </c>
      <c r="D77" s="2382" t="s">
        <v>9880</v>
      </c>
      <c r="E77" s="2379" t="s">
        <v>10078</v>
      </c>
      <c r="F77" s="2380" t="s">
        <v>6400</v>
      </c>
      <c r="G77" s="2379" t="s">
        <v>9995</v>
      </c>
      <c r="H77" s="2376"/>
      <c r="I77" s="2376"/>
      <c r="J77" s="2376"/>
      <c r="K77" s="2376"/>
      <c r="L77" s="2393" t="s">
        <v>9747</v>
      </c>
      <c r="M77" s="2378">
        <f t="shared" si="4"/>
        <v>628.23599999999999</v>
      </c>
      <c r="N77" s="2377">
        <f t="shared" si="5"/>
        <v>75.599999999999994</v>
      </c>
      <c r="O77" s="2376"/>
      <c r="P77" s="2373"/>
      <c r="Q77" s="2397">
        <v>36</v>
      </c>
    </row>
    <row r="78" spans="2:17" ht="16.5">
      <c r="B78" s="2459">
        <v>1</v>
      </c>
      <c r="C78" s="2383" t="s">
        <v>8620</v>
      </c>
      <c r="D78" s="2382" t="s">
        <v>9881</v>
      </c>
      <c r="E78" s="2379" t="s">
        <v>10078</v>
      </c>
      <c r="F78" s="2380" t="s">
        <v>6400</v>
      </c>
      <c r="G78" s="2379" t="s">
        <v>9995</v>
      </c>
      <c r="H78" s="2376"/>
      <c r="I78" s="2376"/>
      <c r="J78" s="2376"/>
      <c r="K78" s="2376"/>
      <c r="L78" s="2393" t="s">
        <v>9748</v>
      </c>
      <c r="M78" s="2378">
        <f t="shared" si="4"/>
        <v>1151.7660000000001</v>
      </c>
      <c r="N78" s="2377">
        <f t="shared" si="5"/>
        <v>138.6</v>
      </c>
      <c r="O78" s="2376"/>
      <c r="P78" s="2373"/>
      <c r="Q78" s="2397">
        <v>66</v>
      </c>
    </row>
    <row r="79" spans="2:17" ht="16.5">
      <c r="B79" s="2459">
        <v>1</v>
      </c>
      <c r="C79" s="2383" t="s">
        <v>8620</v>
      </c>
      <c r="D79" s="2382" t="s">
        <v>9882</v>
      </c>
      <c r="E79" s="2379" t="s">
        <v>10079</v>
      </c>
      <c r="F79" s="2380" t="s">
        <v>7769</v>
      </c>
      <c r="G79" s="2379" t="s">
        <v>9996</v>
      </c>
      <c r="H79" s="2376"/>
      <c r="I79" s="2376"/>
      <c r="J79" s="2376"/>
      <c r="K79" s="2376"/>
      <c r="L79" s="2393" t="s">
        <v>9747</v>
      </c>
      <c r="M79" s="2378">
        <f t="shared" si="4"/>
        <v>628.23599999999999</v>
      </c>
      <c r="N79" s="2377">
        <f t="shared" si="5"/>
        <v>75.599999999999994</v>
      </c>
      <c r="O79" s="2376"/>
      <c r="P79" s="2373"/>
      <c r="Q79" s="2397">
        <v>36</v>
      </c>
    </row>
    <row r="80" spans="2:17" ht="16.5">
      <c r="B80" s="2459">
        <v>1</v>
      </c>
      <c r="C80" s="2383" t="s">
        <v>8620</v>
      </c>
      <c r="D80" s="2382" t="s">
        <v>9883</v>
      </c>
      <c r="E80" s="2379" t="s">
        <v>10079</v>
      </c>
      <c r="F80" s="2380" t="s">
        <v>7769</v>
      </c>
      <c r="G80" s="2379" t="s">
        <v>9996</v>
      </c>
      <c r="H80" s="2376"/>
      <c r="I80" s="2376"/>
      <c r="J80" s="2376"/>
      <c r="K80" s="2376"/>
      <c r="L80" s="2393" t="s">
        <v>9748</v>
      </c>
      <c r="M80" s="2378">
        <f t="shared" si="4"/>
        <v>1151.7660000000001</v>
      </c>
      <c r="N80" s="2377">
        <f t="shared" si="5"/>
        <v>138.6</v>
      </c>
      <c r="O80" s="2376"/>
      <c r="P80" s="2373"/>
      <c r="Q80" s="2397">
        <v>66</v>
      </c>
    </row>
    <row r="81" spans="2:17" ht="16.5">
      <c r="B81" s="2459">
        <v>1</v>
      </c>
      <c r="C81" s="2383" t="s">
        <v>8620</v>
      </c>
      <c r="D81" s="2382" t="s">
        <v>9884</v>
      </c>
      <c r="E81" s="2379" t="s">
        <v>10080</v>
      </c>
      <c r="F81" s="2380" t="s">
        <v>9726</v>
      </c>
      <c r="G81" s="2379" t="s">
        <v>9997</v>
      </c>
      <c r="H81" s="2376"/>
      <c r="I81" s="2376"/>
      <c r="J81" s="2376"/>
      <c r="K81" s="2376"/>
      <c r="L81" s="2393" t="s">
        <v>9747</v>
      </c>
      <c r="M81" s="2378">
        <f t="shared" si="4"/>
        <v>628.23599999999999</v>
      </c>
      <c r="N81" s="2377">
        <f t="shared" si="5"/>
        <v>75.599999999999994</v>
      </c>
      <c r="O81" s="2376"/>
      <c r="P81" s="2373"/>
      <c r="Q81" s="2397">
        <v>36</v>
      </c>
    </row>
    <row r="82" spans="2:17" ht="16.5">
      <c r="B82" s="2459">
        <v>1</v>
      </c>
      <c r="C82" s="2383" t="s">
        <v>8620</v>
      </c>
      <c r="D82" s="2382" t="s">
        <v>9885</v>
      </c>
      <c r="E82" s="2379" t="s">
        <v>10080</v>
      </c>
      <c r="F82" s="2380" t="s">
        <v>9726</v>
      </c>
      <c r="G82" s="2379" t="s">
        <v>9997</v>
      </c>
      <c r="H82" s="2376"/>
      <c r="I82" s="2376"/>
      <c r="J82" s="2376"/>
      <c r="K82" s="2376"/>
      <c r="L82" s="2393" t="s">
        <v>9748</v>
      </c>
      <c r="M82" s="2378">
        <f t="shared" si="4"/>
        <v>1151.7660000000001</v>
      </c>
      <c r="N82" s="2377">
        <f t="shared" si="5"/>
        <v>138.6</v>
      </c>
      <c r="O82" s="2376"/>
      <c r="P82" s="2373"/>
      <c r="Q82" s="2397">
        <v>66</v>
      </c>
    </row>
    <row r="83" spans="2:17" ht="16.5">
      <c r="B83" s="2459">
        <v>1</v>
      </c>
      <c r="C83" s="2383" t="s">
        <v>8620</v>
      </c>
      <c r="D83" s="2382" t="s">
        <v>9886</v>
      </c>
      <c r="E83" s="2379" t="s">
        <v>10081</v>
      </c>
      <c r="F83" s="2380" t="s">
        <v>9727</v>
      </c>
      <c r="G83" s="2379" t="s">
        <v>9998</v>
      </c>
      <c r="H83" s="2376"/>
      <c r="I83" s="2376"/>
      <c r="J83" s="2376"/>
      <c r="K83" s="2376"/>
      <c r="L83" s="2393" t="s">
        <v>9747</v>
      </c>
      <c r="M83" s="2378">
        <f t="shared" si="4"/>
        <v>628.23599999999999</v>
      </c>
      <c r="N83" s="2377">
        <f t="shared" si="5"/>
        <v>75.599999999999994</v>
      </c>
      <c r="O83" s="2376"/>
      <c r="P83" s="2373"/>
      <c r="Q83" s="2397">
        <v>36</v>
      </c>
    </row>
    <row r="84" spans="2:17" ht="16.5">
      <c r="B84" s="2459">
        <v>1</v>
      </c>
      <c r="C84" s="2383" t="s">
        <v>8620</v>
      </c>
      <c r="D84" s="2382" t="s">
        <v>9887</v>
      </c>
      <c r="E84" s="2379" t="s">
        <v>10081</v>
      </c>
      <c r="F84" s="2380" t="s">
        <v>9727</v>
      </c>
      <c r="G84" s="2379" t="s">
        <v>9998</v>
      </c>
      <c r="H84" s="2376"/>
      <c r="I84" s="2376"/>
      <c r="J84" s="2376"/>
      <c r="K84" s="2376"/>
      <c r="L84" s="2393" t="s">
        <v>9748</v>
      </c>
      <c r="M84" s="2378">
        <f t="shared" si="4"/>
        <v>1151.7660000000001</v>
      </c>
      <c r="N84" s="2377">
        <f t="shared" si="5"/>
        <v>138.6</v>
      </c>
      <c r="O84" s="2376"/>
      <c r="P84" s="2373"/>
      <c r="Q84" s="2397">
        <v>66</v>
      </c>
    </row>
    <row r="85" spans="2:17" ht="16.5">
      <c r="B85" s="2459">
        <v>1</v>
      </c>
      <c r="C85" s="2383" t="s">
        <v>8620</v>
      </c>
      <c r="D85" s="2382" t="s">
        <v>9888</v>
      </c>
      <c r="E85" s="2401" t="s">
        <v>10108</v>
      </c>
      <c r="F85" s="2380" t="s">
        <v>9390</v>
      </c>
      <c r="G85" s="2379" t="s">
        <v>9999</v>
      </c>
      <c r="H85" s="2376"/>
      <c r="I85" s="2376"/>
      <c r="J85" s="2376"/>
      <c r="K85" s="2376"/>
      <c r="L85" s="2393" t="s">
        <v>9747</v>
      </c>
      <c r="M85" s="2378">
        <f t="shared" si="4"/>
        <v>628.23599999999999</v>
      </c>
      <c r="N85" s="2377">
        <f t="shared" si="5"/>
        <v>75.599999999999994</v>
      </c>
      <c r="O85" s="2376"/>
      <c r="P85" s="2373"/>
      <c r="Q85" s="2397">
        <v>36</v>
      </c>
    </row>
    <row r="86" spans="2:17" ht="16.5">
      <c r="B86" s="2459">
        <v>1</v>
      </c>
      <c r="C86" s="2383" t="s">
        <v>8620</v>
      </c>
      <c r="D86" s="2382" t="s">
        <v>9889</v>
      </c>
      <c r="E86" s="2401" t="s">
        <v>10108</v>
      </c>
      <c r="F86" s="2380" t="s">
        <v>9390</v>
      </c>
      <c r="G86" s="2379" t="s">
        <v>9999</v>
      </c>
      <c r="H86" s="2376"/>
      <c r="I86" s="2376"/>
      <c r="J86" s="2376"/>
      <c r="K86" s="2376"/>
      <c r="L86" s="2393" t="s">
        <v>9748</v>
      </c>
      <c r="M86" s="2378">
        <f t="shared" si="4"/>
        <v>1151.7660000000001</v>
      </c>
      <c r="N86" s="2377">
        <f t="shared" si="5"/>
        <v>138.6</v>
      </c>
      <c r="O86" s="2376"/>
      <c r="P86" s="2373"/>
      <c r="Q86" s="2397">
        <v>66</v>
      </c>
    </row>
    <row r="87" spans="2:17" ht="16.5">
      <c r="B87" s="2459">
        <v>1</v>
      </c>
      <c r="C87" s="2383" t="s">
        <v>8620</v>
      </c>
      <c r="D87" s="2382" t="s">
        <v>9890</v>
      </c>
      <c r="E87" s="2379" t="s">
        <v>10082</v>
      </c>
      <c r="F87" s="2380" t="s">
        <v>9728</v>
      </c>
      <c r="G87" s="2379" t="s">
        <v>10000</v>
      </c>
      <c r="H87" s="2376"/>
      <c r="I87" s="2376"/>
      <c r="J87" s="2376"/>
      <c r="K87" s="2376"/>
      <c r="L87" s="2393" t="s">
        <v>9747</v>
      </c>
      <c r="M87" s="2378">
        <f t="shared" si="4"/>
        <v>628.23599999999999</v>
      </c>
      <c r="N87" s="2377">
        <f t="shared" si="5"/>
        <v>75.599999999999994</v>
      </c>
      <c r="O87" s="2376"/>
      <c r="P87" s="2373"/>
      <c r="Q87" s="2397">
        <v>36</v>
      </c>
    </row>
    <row r="88" spans="2:17" ht="16.5">
      <c r="B88" s="2459">
        <v>1</v>
      </c>
      <c r="C88" s="2383" t="s">
        <v>8620</v>
      </c>
      <c r="D88" s="2382" t="s">
        <v>9891</v>
      </c>
      <c r="E88" s="2379" t="s">
        <v>10082</v>
      </c>
      <c r="F88" s="2380" t="s">
        <v>9728</v>
      </c>
      <c r="G88" s="2379" t="s">
        <v>10000</v>
      </c>
      <c r="H88" s="2376"/>
      <c r="I88" s="2376"/>
      <c r="J88" s="2376"/>
      <c r="K88" s="2376"/>
      <c r="L88" s="2393" t="s">
        <v>9748</v>
      </c>
      <c r="M88" s="2378">
        <f t="shared" si="4"/>
        <v>1151.7660000000001</v>
      </c>
      <c r="N88" s="2377">
        <f t="shared" si="5"/>
        <v>138.6</v>
      </c>
      <c r="O88" s="2376"/>
      <c r="P88" s="2373"/>
      <c r="Q88" s="2397">
        <v>66</v>
      </c>
    </row>
    <row r="89" spans="2:17" ht="16.5">
      <c r="B89" s="2459">
        <v>1</v>
      </c>
      <c r="C89" s="2383" t="s">
        <v>8620</v>
      </c>
      <c r="D89" s="2382" t="s">
        <v>9892</v>
      </c>
      <c r="E89" s="2381" t="s">
        <v>10109</v>
      </c>
      <c r="F89" s="2380" t="s">
        <v>657</v>
      </c>
      <c r="G89" s="2379" t="s">
        <v>10001</v>
      </c>
      <c r="H89" s="2376"/>
      <c r="I89" s="2376"/>
      <c r="J89" s="2376"/>
      <c r="K89" s="2376"/>
      <c r="L89" s="2393" t="s">
        <v>9747</v>
      </c>
      <c r="M89" s="2378">
        <f t="shared" si="4"/>
        <v>628.23599999999999</v>
      </c>
      <c r="N89" s="2377">
        <f t="shared" si="5"/>
        <v>75.599999999999994</v>
      </c>
      <c r="O89" s="2376"/>
      <c r="P89" s="2373"/>
      <c r="Q89" s="2397">
        <v>36</v>
      </c>
    </row>
    <row r="90" spans="2:17" ht="16.5">
      <c r="B90" s="2459">
        <v>1</v>
      </c>
      <c r="C90" s="2383" t="s">
        <v>8620</v>
      </c>
      <c r="D90" s="2382" t="s">
        <v>9893</v>
      </c>
      <c r="E90" s="2381" t="s">
        <v>10109</v>
      </c>
      <c r="F90" s="2380" t="s">
        <v>657</v>
      </c>
      <c r="G90" s="2379" t="s">
        <v>10001</v>
      </c>
      <c r="H90" s="2376"/>
      <c r="I90" s="2376"/>
      <c r="J90" s="2376"/>
      <c r="K90" s="2376"/>
      <c r="L90" s="2393" t="s">
        <v>9748</v>
      </c>
      <c r="M90" s="2378">
        <f t="shared" si="4"/>
        <v>1151.7660000000001</v>
      </c>
      <c r="N90" s="2377">
        <f t="shared" si="5"/>
        <v>138.6</v>
      </c>
      <c r="O90" s="2376"/>
      <c r="P90" s="2373"/>
      <c r="Q90" s="2397">
        <v>66</v>
      </c>
    </row>
    <row r="91" spans="2:17" ht="16.5">
      <c r="B91" s="2459">
        <v>1</v>
      </c>
      <c r="C91" s="2383" t="s">
        <v>8620</v>
      </c>
      <c r="D91" s="2382" t="s">
        <v>9894</v>
      </c>
      <c r="E91" s="2379" t="s">
        <v>10083</v>
      </c>
      <c r="F91" s="2380" t="s">
        <v>3461</v>
      </c>
      <c r="G91" s="2379" t="s">
        <v>10002</v>
      </c>
      <c r="H91" s="2376"/>
      <c r="I91" s="2376"/>
      <c r="J91" s="2376"/>
      <c r="K91" s="2376"/>
      <c r="L91" s="2393" t="s">
        <v>9747</v>
      </c>
      <c r="M91" s="2378">
        <f t="shared" si="4"/>
        <v>628.23599999999999</v>
      </c>
      <c r="N91" s="2377">
        <f t="shared" si="5"/>
        <v>75.599999999999994</v>
      </c>
      <c r="O91" s="2376"/>
      <c r="P91" s="2373"/>
      <c r="Q91" s="2397">
        <v>36</v>
      </c>
    </row>
    <row r="92" spans="2:17" ht="16.5">
      <c r="B92" s="2459">
        <v>1</v>
      </c>
      <c r="C92" s="2383" t="s">
        <v>8620</v>
      </c>
      <c r="D92" s="2382" t="s">
        <v>9895</v>
      </c>
      <c r="E92" s="2379" t="s">
        <v>10083</v>
      </c>
      <c r="F92" s="2380" t="s">
        <v>3461</v>
      </c>
      <c r="G92" s="2379" t="s">
        <v>10002</v>
      </c>
      <c r="H92" s="2376"/>
      <c r="I92" s="2376"/>
      <c r="J92" s="2376"/>
      <c r="K92" s="2376"/>
      <c r="L92" s="2393" t="s">
        <v>9748</v>
      </c>
      <c r="M92" s="2378">
        <f t="shared" si="4"/>
        <v>1151.7660000000001</v>
      </c>
      <c r="N92" s="2377">
        <f t="shared" si="5"/>
        <v>138.6</v>
      </c>
      <c r="O92" s="2376"/>
      <c r="P92" s="2373"/>
      <c r="Q92" s="2397">
        <v>66</v>
      </c>
    </row>
    <row r="93" spans="2:17" ht="16.5">
      <c r="B93" s="2459">
        <v>1</v>
      </c>
      <c r="C93" s="2383" t="s">
        <v>8620</v>
      </c>
      <c r="D93" s="2382" t="s">
        <v>9896</v>
      </c>
      <c r="E93" s="2379" t="s">
        <v>10084</v>
      </c>
      <c r="F93" s="2380" t="s">
        <v>3462</v>
      </c>
      <c r="G93" s="2379" t="s">
        <v>10003</v>
      </c>
      <c r="H93" s="2376"/>
      <c r="I93" s="2376"/>
      <c r="J93" s="2376"/>
      <c r="K93" s="2376"/>
      <c r="L93" s="2393" t="s">
        <v>9747</v>
      </c>
      <c r="M93" s="2378">
        <f t="shared" si="4"/>
        <v>628.23599999999999</v>
      </c>
      <c r="N93" s="2377">
        <f t="shared" si="5"/>
        <v>75.599999999999994</v>
      </c>
      <c r="O93" s="2376"/>
      <c r="P93" s="2373"/>
      <c r="Q93" s="2397">
        <v>36</v>
      </c>
    </row>
    <row r="94" spans="2:17" ht="16.5">
      <c r="B94" s="2459">
        <v>1</v>
      </c>
      <c r="C94" s="2383" t="s">
        <v>8620</v>
      </c>
      <c r="D94" s="2382" t="s">
        <v>9897</v>
      </c>
      <c r="E94" s="2379" t="s">
        <v>10084</v>
      </c>
      <c r="F94" s="2380" t="s">
        <v>3462</v>
      </c>
      <c r="G94" s="2379" t="s">
        <v>10003</v>
      </c>
      <c r="H94" s="2376"/>
      <c r="I94" s="2376"/>
      <c r="J94" s="2376"/>
      <c r="K94" s="2376"/>
      <c r="L94" s="2393" t="s">
        <v>9748</v>
      </c>
      <c r="M94" s="2378">
        <f t="shared" si="4"/>
        <v>1151.7660000000001</v>
      </c>
      <c r="N94" s="2377">
        <f t="shared" si="5"/>
        <v>138.6</v>
      </c>
      <c r="O94" s="2376"/>
      <c r="P94" s="2373"/>
      <c r="Q94" s="2397">
        <v>66</v>
      </c>
    </row>
    <row r="95" spans="2:17" ht="16.5">
      <c r="B95" s="2459">
        <v>1</v>
      </c>
      <c r="C95" s="2383" t="s">
        <v>8620</v>
      </c>
      <c r="D95" s="2382" t="s">
        <v>9898</v>
      </c>
      <c r="E95" s="2379" t="s">
        <v>10085</v>
      </c>
      <c r="F95" s="2380" t="s">
        <v>3463</v>
      </c>
      <c r="G95" s="2379" t="s">
        <v>10004</v>
      </c>
      <c r="H95" s="2376"/>
      <c r="I95" s="2376"/>
      <c r="J95" s="2376"/>
      <c r="K95" s="2376"/>
      <c r="L95" s="2393" t="s">
        <v>9747</v>
      </c>
      <c r="M95" s="2378">
        <f t="shared" si="4"/>
        <v>628.23599999999999</v>
      </c>
      <c r="N95" s="2377">
        <f t="shared" si="5"/>
        <v>75.599999999999994</v>
      </c>
      <c r="O95" s="2376"/>
      <c r="P95" s="2373"/>
      <c r="Q95" s="2397">
        <v>36</v>
      </c>
    </row>
    <row r="96" spans="2:17" ht="16.5">
      <c r="B96" s="2459">
        <v>1</v>
      </c>
      <c r="C96" s="2383" t="s">
        <v>8620</v>
      </c>
      <c r="D96" s="2382" t="s">
        <v>9899</v>
      </c>
      <c r="E96" s="2379" t="s">
        <v>10085</v>
      </c>
      <c r="F96" s="2380" t="s">
        <v>3463</v>
      </c>
      <c r="G96" s="2379" t="s">
        <v>10004</v>
      </c>
      <c r="H96" s="2376"/>
      <c r="I96" s="2376"/>
      <c r="J96" s="2376"/>
      <c r="K96" s="2376"/>
      <c r="L96" s="2393" t="s">
        <v>9748</v>
      </c>
      <c r="M96" s="2378">
        <f t="shared" si="4"/>
        <v>1151.7660000000001</v>
      </c>
      <c r="N96" s="2377">
        <f t="shared" si="5"/>
        <v>138.6</v>
      </c>
      <c r="O96" s="2376"/>
      <c r="P96" s="2373"/>
      <c r="Q96" s="2397">
        <v>66</v>
      </c>
    </row>
    <row r="97" spans="2:17" ht="16.5">
      <c r="B97" s="2459">
        <v>1</v>
      </c>
      <c r="C97" s="2383" t="s">
        <v>8620</v>
      </c>
      <c r="D97" s="2382" t="s">
        <v>9900</v>
      </c>
      <c r="E97" s="2379" t="s">
        <v>10086</v>
      </c>
      <c r="F97" s="2380" t="s">
        <v>9729</v>
      </c>
      <c r="G97" s="2379" t="s">
        <v>10005</v>
      </c>
      <c r="H97" s="2376"/>
      <c r="I97" s="2376"/>
      <c r="J97" s="2376"/>
      <c r="K97" s="2376"/>
      <c r="L97" s="2393" t="s">
        <v>9747</v>
      </c>
      <c r="M97" s="2378">
        <f t="shared" si="4"/>
        <v>628.23599999999999</v>
      </c>
      <c r="N97" s="2377">
        <f t="shared" si="5"/>
        <v>75.599999999999994</v>
      </c>
      <c r="O97" s="2376"/>
      <c r="P97" s="2373"/>
      <c r="Q97" s="2397">
        <v>36</v>
      </c>
    </row>
    <row r="98" spans="2:17" ht="16.5">
      <c r="B98" s="2459">
        <v>1</v>
      </c>
      <c r="C98" s="2383" t="s">
        <v>8620</v>
      </c>
      <c r="D98" s="2382" t="s">
        <v>9901</v>
      </c>
      <c r="E98" s="2379" t="s">
        <v>10086</v>
      </c>
      <c r="F98" s="2380" t="s">
        <v>9729</v>
      </c>
      <c r="G98" s="2379" t="s">
        <v>10005</v>
      </c>
      <c r="H98" s="2376"/>
      <c r="I98" s="2376"/>
      <c r="J98" s="2376"/>
      <c r="K98" s="2376"/>
      <c r="L98" s="2393" t="s">
        <v>9748</v>
      </c>
      <c r="M98" s="2378">
        <f t="shared" ref="M98:M129" si="6">N98*T$3</f>
        <v>1151.7660000000001</v>
      </c>
      <c r="N98" s="2377">
        <f t="shared" si="5"/>
        <v>138.6</v>
      </c>
      <c r="O98" s="2376"/>
      <c r="P98" s="2373"/>
      <c r="Q98" s="2397">
        <v>66</v>
      </c>
    </row>
    <row r="99" spans="2:17" ht="16.5">
      <c r="B99" s="2459">
        <v>1</v>
      </c>
      <c r="C99" s="2383" t="s">
        <v>8620</v>
      </c>
      <c r="D99" s="2382" t="s">
        <v>9902</v>
      </c>
      <c r="E99" s="2379" t="s">
        <v>10087</v>
      </c>
      <c r="F99" s="2380" t="s">
        <v>9730</v>
      </c>
      <c r="G99" s="2381" t="s">
        <v>10006</v>
      </c>
      <c r="H99" s="2376"/>
      <c r="I99" s="2376"/>
      <c r="J99" s="2376"/>
      <c r="K99" s="2376"/>
      <c r="L99" s="2393" t="s">
        <v>9747</v>
      </c>
      <c r="M99" s="2378">
        <f t="shared" si="6"/>
        <v>628.23599999999999</v>
      </c>
      <c r="N99" s="2377">
        <f t="shared" ref="N99:N130" si="7">(Q99*T$2)+((Q99*T$2)*0.2)</f>
        <v>75.599999999999994</v>
      </c>
      <c r="O99" s="2376"/>
      <c r="P99" s="2373"/>
      <c r="Q99" s="2397">
        <v>36</v>
      </c>
    </row>
    <row r="100" spans="2:17" ht="16.5">
      <c r="B100" s="2459">
        <v>1</v>
      </c>
      <c r="C100" s="2383" t="s">
        <v>8620</v>
      </c>
      <c r="D100" s="2382" t="s">
        <v>9903</v>
      </c>
      <c r="E100" s="2379" t="s">
        <v>10087</v>
      </c>
      <c r="F100" s="2380" t="s">
        <v>9730</v>
      </c>
      <c r="G100" s="2381" t="s">
        <v>10006</v>
      </c>
      <c r="H100" s="2376"/>
      <c r="I100" s="2376"/>
      <c r="J100" s="2376"/>
      <c r="K100" s="2376"/>
      <c r="L100" s="2393" t="s">
        <v>9748</v>
      </c>
      <c r="M100" s="2378">
        <f t="shared" si="6"/>
        <v>1151.7660000000001</v>
      </c>
      <c r="N100" s="2377">
        <f t="shared" si="7"/>
        <v>138.6</v>
      </c>
      <c r="O100" s="2376"/>
      <c r="P100" s="2373"/>
      <c r="Q100" s="2397">
        <v>66</v>
      </c>
    </row>
    <row r="101" spans="2:17" ht="16.5">
      <c r="B101" s="2459">
        <v>1</v>
      </c>
      <c r="C101" s="2383" t="s">
        <v>8620</v>
      </c>
      <c r="D101" s="2382" t="s">
        <v>9904</v>
      </c>
      <c r="E101" s="2379" t="s">
        <v>10088</v>
      </c>
      <c r="F101" s="2380" t="s">
        <v>9731</v>
      </c>
      <c r="G101" s="2379" t="s">
        <v>10007</v>
      </c>
      <c r="H101" s="2376"/>
      <c r="I101" s="2376"/>
      <c r="J101" s="2376"/>
      <c r="K101" s="2376"/>
      <c r="L101" s="2393" t="s">
        <v>9747</v>
      </c>
      <c r="M101" s="2378">
        <f t="shared" si="6"/>
        <v>628.23599999999999</v>
      </c>
      <c r="N101" s="2377">
        <f t="shared" si="7"/>
        <v>75.599999999999994</v>
      </c>
      <c r="O101" s="2376"/>
      <c r="P101" s="2373"/>
      <c r="Q101" s="2397">
        <v>36</v>
      </c>
    </row>
    <row r="102" spans="2:17" ht="16.5">
      <c r="B102" s="2459">
        <v>1</v>
      </c>
      <c r="C102" s="2383" t="s">
        <v>8620</v>
      </c>
      <c r="D102" s="2382" t="s">
        <v>9905</v>
      </c>
      <c r="E102" s="2379" t="s">
        <v>10088</v>
      </c>
      <c r="F102" s="2380" t="s">
        <v>9731</v>
      </c>
      <c r="G102" s="2379" t="s">
        <v>10007</v>
      </c>
      <c r="H102" s="2376"/>
      <c r="I102" s="2376"/>
      <c r="J102" s="2376"/>
      <c r="K102" s="2376"/>
      <c r="L102" s="2393" t="s">
        <v>9748</v>
      </c>
      <c r="M102" s="2378">
        <f t="shared" si="6"/>
        <v>1151.7660000000001</v>
      </c>
      <c r="N102" s="2377">
        <f t="shared" si="7"/>
        <v>138.6</v>
      </c>
      <c r="O102" s="2376"/>
      <c r="P102" s="2373"/>
      <c r="Q102" s="2397">
        <v>66</v>
      </c>
    </row>
    <row r="103" spans="2:17" ht="16.5">
      <c r="B103" s="2459">
        <v>1</v>
      </c>
      <c r="C103" s="2383" t="s">
        <v>8620</v>
      </c>
      <c r="D103" s="2382" t="s">
        <v>9906</v>
      </c>
      <c r="E103" s="2379" t="s">
        <v>10089</v>
      </c>
      <c r="F103" s="2380" t="s">
        <v>9732</v>
      </c>
      <c r="G103" s="2379" t="s">
        <v>10008</v>
      </c>
      <c r="H103" s="2376"/>
      <c r="I103" s="2376"/>
      <c r="J103" s="2376"/>
      <c r="K103" s="2376"/>
      <c r="L103" s="2393" t="s">
        <v>9747</v>
      </c>
      <c r="M103" s="2378">
        <f t="shared" si="6"/>
        <v>628.23599999999999</v>
      </c>
      <c r="N103" s="2377">
        <f t="shared" si="7"/>
        <v>75.599999999999994</v>
      </c>
      <c r="O103" s="2376"/>
      <c r="P103" s="2373"/>
      <c r="Q103" s="2397">
        <v>36</v>
      </c>
    </row>
    <row r="104" spans="2:17" ht="16.5">
      <c r="B104" s="2459">
        <v>1</v>
      </c>
      <c r="C104" s="2383" t="s">
        <v>8620</v>
      </c>
      <c r="D104" s="2382" t="s">
        <v>9907</v>
      </c>
      <c r="E104" s="2379" t="s">
        <v>10089</v>
      </c>
      <c r="F104" s="2380" t="s">
        <v>9732</v>
      </c>
      <c r="G104" s="2379" t="s">
        <v>10008</v>
      </c>
      <c r="H104" s="2376"/>
      <c r="I104" s="2376"/>
      <c r="J104" s="2376"/>
      <c r="K104" s="2376"/>
      <c r="L104" s="2393" t="s">
        <v>9748</v>
      </c>
      <c r="M104" s="2378">
        <f t="shared" si="6"/>
        <v>1151.7660000000001</v>
      </c>
      <c r="N104" s="2377">
        <f t="shared" si="7"/>
        <v>138.6</v>
      </c>
      <c r="O104" s="2376"/>
      <c r="P104" s="2373"/>
      <c r="Q104" s="2397">
        <v>66</v>
      </c>
    </row>
    <row r="105" spans="2:17" ht="16.5">
      <c r="B105" s="2459">
        <v>1</v>
      </c>
      <c r="C105" s="2383" t="s">
        <v>8620</v>
      </c>
      <c r="D105" s="2382" t="s">
        <v>9908</v>
      </c>
      <c r="E105" s="2379" t="s">
        <v>10090</v>
      </c>
      <c r="F105" s="2380" t="s">
        <v>9733</v>
      </c>
      <c r="G105" s="2379" t="s">
        <v>10009</v>
      </c>
      <c r="H105" s="2376"/>
      <c r="I105" s="2376"/>
      <c r="J105" s="2376"/>
      <c r="K105" s="2376"/>
      <c r="L105" s="2393" t="s">
        <v>9747</v>
      </c>
      <c r="M105" s="2378">
        <f t="shared" si="6"/>
        <v>628.23599999999999</v>
      </c>
      <c r="N105" s="2377">
        <f t="shared" si="7"/>
        <v>75.599999999999994</v>
      </c>
      <c r="O105" s="2376"/>
      <c r="P105" s="2373"/>
      <c r="Q105" s="2397">
        <v>36</v>
      </c>
    </row>
    <row r="106" spans="2:17" ht="16.5">
      <c r="B106" s="2459">
        <v>1</v>
      </c>
      <c r="C106" s="2383" t="s">
        <v>8620</v>
      </c>
      <c r="D106" s="2382" t="s">
        <v>9909</v>
      </c>
      <c r="E106" s="2379" t="s">
        <v>10090</v>
      </c>
      <c r="F106" s="2380" t="s">
        <v>9733</v>
      </c>
      <c r="G106" s="2379" t="s">
        <v>10009</v>
      </c>
      <c r="H106" s="2376"/>
      <c r="I106" s="2376"/>
      <c r="J106" s="2376"/>
      <c r="K106" s="2376"/>
      <c r="L106" s="2393" t="s">
        <v>9748</v>
      </c>
      <c r="M106" s="2378">
        <f t="shared" si="6"/>
        <v>1151.7660000000001</v>
      </c>
      <c r="N106" s="2377">
        <f t="shared" si="7"/>
        <v>138.6</v>
      </c>
      <c r="O106" s="2376"/>
      <c r="P106" s="2373"/>
      <c r="Q106" s="2397">
        <v>66</v>
      </c>
    </row>
    <row r="107" spans="2:17" ht="16.5">
      <c r="B107" s="2459">
        <v>1</v>
      </c>
      <c r="C107" s="2383" t="s">
        <v>8620</v>
      </c>
      <c r="D107" s="2382" t="s">
        <v>9910</v>
      </c>
      <c r="E107" s="2379" t="s">
        <v>10091</v>
      </c>
      <c r="F107" s="2380" t="s">
        <v>9734</v>
      </c>
      <c r="G107" s="2379" t="s">
        <v>10010</v>
      </c>
      <c r="H107" s="2376"/>
      <c r="I107" s="2376"/>
      <c r="J107" s="2376"/>
      <c r="K107" s="2376"/>
      <c r="L107" s="2393" t="s">
        <v>9747</v>
      </c>
      <c r="M107" s="2378">
        <f t="shared" si="6"/>
        <v>628.23599999999999</v>
      </c>
      <c r="N107" s="2377">
        <f t="shared" si="7"/>
        <v>75.599999999999994</v>
      </c>
      <c r="O107" s="2376"/>
      <c r="P107" s="2373"/>
      <c r="Q107" s="2397">
        <v>36</v>
      </c>
    </row>
    <row r="108" spans="2:17" ht="16.5">
      <c r="B108" s="2459">
        <v>1</v>
      </c>
      <c r="C108" s="2383" t="s">
        <v>8620</v>
      </c>
      <c r="D108" s="2382" t="s">
        <v>9911</v>
      </c>
      <c r="E108" s="2379" t="s">
        <v>10091</v>
      </c>
      <c r="F108" s="2380" t="s">
        <v>9734</v>
      </c>
      <c r="G108" s="2379" t="s">
        <v>10010</v>
      </c>
      <c r="H108" s="2376"/>
      <c r="I108" s="2376"/>
      <c r="J108" s="2376"/>
      <c r="K108" s="2376"/>
      <c r="L108" s="2393" t="s">
        <v>9748</v>
      </c>
      <c r="M108" s="2378">
        <f t="shared" si="6"/>
        <v>1151.7660000000001</v>
      </c>
      <c r="N108" s="2377">
        <f t="shared" si="7"/>
        <v>138.6</v>
      </c>
      <c r="O108" s="2376"/>
      <c r="P108" s="2373"/>
      <c r="Q108" s="2397">
        <v>66</v>
      </c>
    </row>
    <row r="109" spans="2:17" ht="16.5">
      <c r="B109" s="2459">
        <v>1</v>
      </c>
      <c r="C109" s="2383" t="s">
        <v>8620</v>
      </c>
      <c r="D109" s="2382" t="s">
        <v>9912</v>
      </c>
      <c r="E109" s="2381" t="s">
        <v>10092</v>
      </c>
      <c r="F109" s="2380" t="s">
        <v>9735</v>
      </c>
      <c r="G109" s="2379" t="s">
        <v>10011</v>
      </c>
      <c r="H109" s="2376"/>
      <c r="I109" s="2376"/>
      <c r="J109" s="2376"/>
      <c r="K109" s="2376"/>
      <c r="L109" s="2393" t="s">
        <v>9747</v>
      </c>
      <c r="M109" s="2378">
        <f t="shared" si="6"/>
        <v>628.23599999999999</v>
      </c>
      <c r="N109" s="2377">
        <f t="shared" si="7"/>
        <v>75.599999999999994</v>
      </c>
      <c r="O109" s="2376"/>
      <c r="P109" s="2373"/>
      <c r="Q109" s="2397">
        <v>36</v>
      </c>
    </row>
    <row r="110" spans="2:17" ht="16.5">
      <c r="B110" s="2459">
        <v>1</v>
      </c>
      <c r="C110" s="2383" t="s">
        <v>8620</v>
      </c>
      <c r="D110" s="2382" t="s">
        <v>9913</v>
      </c>
      <c r="E110" s="2381" t="s">
        <v>10092</v>
      </c>
      <c r="F110" s="2380" t="s">
        <v>9735</v>
      </c>
      <c r="G110" s="2379" t="s">
        <v>10011</v>
      </c>
      <c r="H110" s="2376"/>
      <c r="I110" s="2376"/>
      <c r="J110" s="2376"/>
      <c r="K110" s="2376"/>
      <c r="L110" s="2393" t="s">
        <v>9748</v>
      </c>
      <c r="M110" s="2378">
        <f t="shared" si="6"/>
        <v>1151.7660000000001</v>
      </c>
      <c r="N110" s="2377">
        <f t="shared" si="7"/>
        <v>138.6</v>
      </c>
      <c r="O110" s="2376"/>
      <c r="P110" s="2373"/>
      <c r="Q110" s="2397">
        <v>66</v>
      </c>
    </row>
    <row r="111" spans="2:17" ht="16.5">
      <c r="B111" s="2459">
        <v>1</v>
      </c>
      <c r="C111" s="2383" t="s">
        <v>8620</v>
      </c>
      <c r="D111" s="2382" t="s">
        <v>9914</v>
      </c>
      <c r="E111" s="2379" t="s">
        <v>10093</v>
      </c>
      <c r="F111" s="2380" t="s">
        <v>3471</v>
      </c>
      <c r="G111" s="2379" t="s">
        <v>10012</v>
      </c>
      <c r="H111" s="2376"/>
      <c r="I111" s="2376"/>
      <c r="J111" s="2376"/>
      <c r="K111" s="2376"/>
      <c r="L111" s="2393" t="s">
        <v>9747</v>
      </c>
      <c r="M111" s="2378">
        <f t="shared" si="6"/>
        <v>628.23599999999999</v>
      </c>
      <c r="N111" s="2377">
        <f t="shared" si="7"/>
        <v>75.599999999999994</v>
      </c>
      <c r="O111" s="2376"/>
      <c r="P111" s="2373"/>
      <c r="Q111" s="2397">
        <v>36</v>
      </c>
    </row>
    <row r="112" spans="2:17" ht="16.5">
      <c r="B112" s="2459">
        <v>1</v>
      </c>
      <c r="C112" s="2383" t="s">
        <v>8620</v>
      </c>
      <c r="D112" s="2382" t="s">
        <v>9915</v>
      </c>
      <c r="E112" s="2379" t="s">
        <v>10093</v>
      </c>
      <c r="F112" s="2380" t="s">
        <v>3471</v>
      </c>
      <c r="G112" s="2379" t="s">
        <v>10012</v>
      </c>
      <c r="H112" s="2376"/>
      <c r="I112" s="2376"/>
      <c r="J112" s="2376"/>
      <c r="K112" s="2376"/>
      <c r="L112" s="2393" t="s">
        <v>9748</v>
      </c>
      <c r="M112" s="2378">
        <f t="shared" si="6"/>
        <v>1151.7660000000001</v>
      </c>
      <c r="N112" s="2377">
        <f t="shared" si="7"/>
        <v>138.6</v>
      </c>
      <c r="O112" s="2376"/>
      <c r="P112" s="2373"/>
      <c r="Q112" s="2397">
        <v>66</v>
      </c>
    </row>
    <row r="113" spans="2:17" ht="16.5">
      <c r="B113" s="2459">
        <v>1</v>
      </c>
      <c r="C113" s="2383" t="s">
        <v>8620</v>
      </c>
      <c r="D113" s="2382" t="s">
        <v>9916</v>
      </c>
      <c r="E113" s="2379" t="s">
        <v>10094</v>
      </c>
      <c r="F113" s="2380" t="s">
        <v>3472</v>
      </c>
      <c r="G113" s="2379" t="s">
        <v>10013</v>
      </c>
      <c r="H113" s="2376"/>
      <c r="I113" s="2376"/>
      <c r="J113" s="2376"/>
      <c r="K113" s="2376"/>
      <c r="L113" s="2393" t="s">
        <v>9747</v>
      </c>
      <c r="M113" s="2378">
        <f t="shared" si="6"/>
        <v>628.23599999999999</v>
      </c>
      <c r="N113" s="2377">
        <f t="shared" si="7"/>
        <v>75.599999999999994</v>
      </c>
      <c r="O113" s="2376"/>
      <c r="P113" s="2373"/>
      <c r="Q113" s="2397">
        <v>36</v>
      </c>
    </row>
    <row r="114" spans="2:17" ht="16.5">
      <c r="B114" s="2459">
        <v>1</v>
      </c>
      <c r="C114" s="2383" t="s">
        <v>8620</v>
      </c>
      <c r="D114" s="2382" t="s">
        <v>9917</v>
      </c>
      <c r="E114" s="2379" t="s">
        <v>10094</v>
      </c>
      <c r="F114" s="2380" t="s">
        <v>3472</v>
      </c>
      <c r="G114" s="2379" t="s">
        <v>10013</v>
      </c>
      <c r="H114" s="2376"/>
      <c r="I114" s="2376"/>
      <c r="J114" s="2376"/>
      <c r="K114" s="2376"/>
      <c r="L114" s="2393" t="s">
        <v>9748</v>
      </c>
      <c r="M114" s="2378">
        <f t="shared" si="6"/>
        <v>1151.7660000000001</v>
      </c>
      <c r="N114" s="2377">
        <f t="shared" si="7"/>
        <v>138.6</v>
      </c>
      <c r="O114" s="2376"/>
      <c r="P114" s="2373"/>
      <c r="Q114" s="2397">
        <v>66</v>
      </c>
    </row>
    <row r="115" spans="2:17" ht="16.5">
      <c r="B115" s="2459">
        <v>1</v>
      </c>
      <c r="C115" s="2383" t="s">
        <v>8620</v>
      </c>
      <c r="D115" s="2382" t="s">
        <v>9918</v>
      </c>
      <c r="E115" s="2379" t="s">
        <v>10095</v>
      </c>
      <c r="F115" s="2380" t="s">
        <v>3473</v>
      </c>
      <c r="G115" s="2379" t="s">
        <v>10014</v>
      </c>
      <c r="H115" s="2376"/>
      <c r="I115" s="2376"/>
      <c r="J115" s="2376"/>
      <c r="K115" s="2376"/>
      <c r="L115" s="2393" t="s">
        <v>9747</v>
      </c>
      <c r="M115" s="2378">
        <f t="shared" si="6"/>
        <v>628.23599999999999</v>
      </c>
      <c r="N115" s="2377">
        <f t="shared" si="7"/>
        <v>75.599999999999994</v>
      </c>
      <c r="O115" s="2376"/>
      <c r="P115" s="2373"/>
      <c r="Q115" s="2397">
        <v>36</v>
      </c>
    </row>
    <row r="116" spans="2:17" ht="16.5">
      <c r="B116" s="2459">
        <v>1</v>
      </c>
      <c r="C116" s="2383" t="s">
        <v>8620</v>
      </c>
      <c r="D116" s="2382" t="s">
        <v>9919</v>
      </c>
      <c r="E116" s="2379" t="s">
        <v>10095</v>
      </c>
      <c r="F116" s="2380" t="s">
        <v>3473</v>
      </c>
      <c r="G116" s="2379" t="s">
        <v>10014</v>
      </c>
      <c r="H116" s="2376"/>
      <c r="I116" s="2376"/>
      <c r="J116" s="2376"/>
      <c r="K116" s="2376"/>
      <c r="L116" s="2393" t="s">
        <v>9748</v>
      </c>
      <c r="M116" s="2378">
        <f t="shared" si="6"/>
        <v>1151.7660000000001</v>
      </c>
      <c r="N116" s="2377">
        <f t="shared" si="7"/>
        <v>138.6</v>
      </c>
      <c r="O116" s="2376"/>
      <c r="P116" s="2373"/>
      <c r="Q116" s="2397">
        <v>66</v>
      </c>
    </row>
    <row r="117" spans="2:17" ht="16.5">
      <c r="B117" s="2459">
        <v>1</v>
      </c>
      <c r="C117" s="2383" t="s">
        <v>8620</v>
      </c>
      <c r="D117" s="2382" t="s">
        <v>9920</v>
      </c>
      <c r="E117" s="2379" t="s">
        <v>10096</v>
      </c>
      <c r="F117" s="2380" t="s">
        <v>3469</v>
      </c>
      <c r="G117" s="2379" t="s">
        <v>10015</v>
      </c>
      <c r="H117" s="2376"/>
      <c r="I117" s="2376"/>
      <c r="J117" s="2376"/>
      <c r="K117" s="2376"/>
      <c r="L117" s="2393" t="s">
        <v>9747</v>
      </c>
      <c r="M117" s="2378">
        <f t="shared" si="6"/>
        <v>628.23599999999999</v>
      </c>
      <c r="N117" s="2377">
        <f t="shared" si="7"/>
        <v>75.599999999999994</v>
      </c>
      <c r="O117" s="2376"/>
      <c r="P117" s="2373"/>
      <c r="Q117" s="2397">
        <v>36</v>
      </c>
    </row>
    <row r="118" spans="2:17" ht="16.5">
      <c r="B118" s="2459">
        <v>1</v>
      </c>
      <c r="C118" s="2383" t="s">
        <v>8620</v>
      </c>
      <c r="D118" s="2382" t="s">
        <v>9921</v>
      </c>
      <c r="E118" s="2379" t="s">
        <v>10096</v>
      </c>
      <c r="F118" s="2380" t="s">
        <v>3469</v>
      </c>
      <c r="G118" s="2379" t="s">
        <v>10015</v>
      </c>
      <c r="H118" s="2376"/>
      <c r="I118" s="2376"/>
      <c r="J118" s="2376"/>
      <c r="K118" s="2376"/>
      <c r="L118" s="2393" t="s">
        <v>9748</v>
      </c>
      <c r="M118" s="2378">
        <f t="shared" si="6"/>
        <v>1151.7660000000001</v>
      </c>
      <c r="N118" s="2377">
        <f t="shared" si="7"/>
        <v>138.6</v>
      </c>
      <c r="O118" s="2376"/>
      <c r="P118" s="2373"/>
      <c r="Q118" s="2397">
        <v>66</v>
      </c>
    </row>
    <row r="119" spans="2:17" ht="16.5">
      <c r="B119" s="2459">
        <v>1</v>
      </c>
      <c r="C119" s="2383" t="s">
        <v>8620</v>
      </c>
      <c r="D119" s="2382" t="s">
        <v>9922</v>
      </c>
      <c r="E119" s="2379" t="s">
        <v>10097</v>
      </c>
      <c r="F119" s="2380" t="s">
        <v>9736</v>
      </c>
      <c r="G119" s="2379" t="s">
        <v>10016</v>
      </c>
      <c r="H119" s="2376"/>
      <c r="I119" s="2376"/>
      <c r="J119" s="2376"/>
      <c r="K119" s="2376"/>
      <c r="L119" s="2393" t="s">
        <v>9747</v>
      </c>
      <c r="M119" s="2378">
        <f t="shared" si="6"/>
        <v>628.23599999999999</v>
      </c>
      <c r="N119" s="2377">
        <f t="shared" si="7"/>
        <v>75.599999999999994</v>
      </c>
      <c r="O119" s="2376"/>
      <c r="P119" s="2373"/>
      <c r="Q119" s="2397">
        <v>36</v>
      </c>
    </row>
    <row r="120" spans="2:17" ht="16.5">
      <c r="B120" s="2459">
        <v>1</v>
      </c>
      <c r="C120" s="2383" t="s">
        <v>8620</v>
      </c>
      <c r="D120" s="2382" t="s">
        <v>9923</v>
      </c>
      <c r="E120" s="2379" t="s">
        <v>10097</v>
      </c>
      <c r="F120" s="2380" t="s">
        <v>9736</v>
      </c>
      <c r="G120" s="2379" t="s">
        <v>10016</v>
      </c>
      <c r="H120" s="2376"/>
      <c r="I120" s="2376"/>
      <c r="J120" s="2376"/>
      <c r="K120" s="2376"/>
      <c r="L120" s="2393" t="s">
        <v>9748</v>
      </c>
      <c r="M120" s="2378">
        <f t="shared" si="6"/>
        <v>1151.7660000000001</v>
      </c>
      <c r="N120" s="2377">
        <f t="shared" si="7"/>
        <v>138.6</v>
      </c>
      <c r="O120" s="2376"/>
      <c r="P120" s="2373"/>
      <c r="Q120" s="2397">
        <v>66</v>
      </c>
    </row>
    <row r="121" spans="2:17" ht="16.5">
      <c r="B121" s="2459">
        <v>1</v>
      </c>
      <c r="C121" s="2383" t="s">
        <v>8620</v>
      </c>
      <c r="D121" s="2382" t="s">
        <v>9924</v>
      </c>
      <c r="E121" s="2379" t="s">
        <v>10098</v>
      </c>
      <c r="F121" s="2380" t="s">
        <v>9737</v>
      </c>
      <c r="G121" s="2379" t="s">
        <v>10017</v>
      </c>
      <c r="H121" s="2376"/>
      <c r="I121" s="2376"/>
      <c r="J121" s="2376"/>
      <c r="K121" s="2376"/>
      <c r="L121" s="2393" t="s">
        <v>9747</v>
      </c>
      <c r="M121" s="2378">
        <f t="shared" si="6"/>
        <v>628.23599999999999</v>
      </c>
      <c r="N121" s="2377">
        <f t="shared" si="7"/>
        <v>75.599999999999994</v>
      </c>
      <c r="O121" s="2376"/>
      <c r="P121" s="2373"/>
      <c r="Q121" s="2397">
        <v>36</v>
      </c>
    </row>
    <row r="122" spans="2:17" ht="16.5">
      <c r="B122" s="2459">
        <v>1</v>
      </c>
      <c r="C122" s="2383" t="s">
        <v>8620</v>
      </c>
      <c r="D122" s="2382" t="s">
        <v>9925</v>
      </c>
      <c r="E122" s="2379" t="s">
        <v>10098</v>
      </c>
      <c r="F122" s="2380" t="s">
        <v>9737</v>
      </c>
      <c r="G122" s="2379" t="s">
        <v>10017</v>
      </c>
      <c r="H122" s="2376"/>
      <c r="I122" s="2376"/>
      <c r="J122" s="2376"/>
      <c r="K122" s="2376"/>
      <c r="L122" s="2393" t="s">
        <v>9748</v>
      </c>
      <c r="M122" s="2378">
        <f t="shared" si="6"/>
        <v>1151.7660000000001</v>
      </c>
      <c r="N122" s="2377">
        <f t="shared" si="7"/>
        <v>138.6</v>
      </c>
      <c r="O122" s="2376"/>
      <c r="P122" s="2373"/>
      <c r="Q122" s="2397">
        <v>66</v>
      </c>
    </row>
    <row r="123" spans="2:17" ht="16.5">
      <c r="B123" s="2459">
        <v>1</v>
      </c>
      <c r="C123" s="2383" t="s">
        <v>8620</v>
      </c>
      <c r="D123" s="2382" t="s">
        <v>9926</v>
      </c>
      <c r="E123" s="2379" t="s">
        <v>10099</v>
      </c>
      <c r="F123" s="2380" t="s">
        <v>3470</v>
      </c>
      <c r="G123" s="2379" t="s">
        <v>10018</v>
      </c>
      <c r="H123" s="2376"/>
      <c r="I123" s="2376"/>
      <c r="J123" s="2376"/>
      <c r="K123" s="2376"/>
      <c r="L123" s="2393" t="s">
        <v>9747</v>
      </c>
      <c r="M123" s="2378">
        <f t="shared" si="6"/>
        <v>628.23599999999999</v>
      </c>
      <c r="N123" s="2377">
        <f t="shared" si="7"/>
        <v>75.599999999999994</v>
      </c>
      <c r="O123" s="2376"/>
      <c r="P123" s="2373"/>
      <c r="Q123" s="2397">
        <v>36</v>
      </c>
    </row>
    <row r="124" spans="2:17" ht="16.5">
      <c r="B124" s="2459">
        <v>1</v>
      </c>
      <c r="C124" s="2383" t="s">
        <v>8620</v>
      </c>
      <c r="D124" s="2382" t="s">
        <v>9927</v>
      </c>
      <c r="E124" s="2379" t="s">
        <v>10099</v>
      </c>
      <c r="F124" s="2380" t="s">
        <v>3470</v>
      </c>
      <c r="G124" s="2379" t="s">
        <v>10018</v>
      </c>
      <c r="H124" s="2376"/>
      <c r="I124" s="2376"/>
      <c r="J124" s="2376"/>
      <c r="K124" s="2376"/>
      <c r="L124" s="2393" t="s">
        <v>9748</v>
      </c>
      <c r="M124" s="2378">
        <f t="shared" si="6"/>
        <v>1151.7660000000001</v>
      </c>
      <c r="N124" s="2377">
        <f t="shared" si="7"/>
        <v>138.6</v>
      </c>
      <c r="O124" s="2376"/>
      <c r="P124" s="2373"/>
      <c r="Q124" s="2397">
        <v>66</v>
      </c>
    </row>
    <row r="125" spans="2:17" ht="16.5">
      <c r="B125" s="2459">
        <v>1</v>
      </c>
      <c r="C125" s="2383" t="s">
        <v>8620</v>
      </c>
      <c r="D125" s="2382" t="s">
        <v>9928</v>
      </c>
      <c r="E125" s="2379" t="s">
        <v>10100</v>
      </c>
      <c r="F125" s="2380" t="s">
        <v>9738</v>
      </c>
      <c r="G125" s="2379" t="s">
        <v>10019</v>
      </c>
      <c r="H125" s="2376"/>
      <c r="I125" s="2376"/>
      <c r="J125" s="2376"/>
      <c r="K125" s="2376"/>
      <c r="L125" s="2393" t="s">
        <v>9747</v>
      </c>
      <c r="M125" s="2378">
        <f t="shared" si="6"/>
        <v>628.23599999999999</v>
      </c>
      <c r="N125" s="2377">
        <f t="shared" si="7"/>
        <v>75.599999999999994</v>
      </c>
      <c r="O125" s="2376"/>
      <c r="P125" s="2373"/>
      <c r="Q125" s="2397">
        <v>36</v>
      </c>
    </row>
    <row r="126" spans="2:17" ht="16.5">
      <c r="B126" s="2459">
        <v>1</v>
      </c>
      <c r="C126" s="2383" t="s">
        <v>8620</v>
      </c>
      <c r="D126" s="2382" t="s">
        <v>9929</v>
      </c>
      <c r="E126" s="2379" t="s">
        <v>10100</v>
      </c>
      <c r="F126" s="2380" t="s">
        <v>9738</v>
      </c>
      <c r="G126" s="2379" t="s">
        <v>10019</v>
      </c>
      <c r="H126" s="2376"/>
      <c r="I126" s="2376"/>
      <c r="J126" s="2376"/>
      <c r="K126" s="2376"/>
      <c r="L126" s="2393" t="s">
        <v>9748</v>
      </c>
      <c r="M126" s="2378">
        <f t="shared" si="6"/>
        <v>1151.7660000000001</v>
      </c>
      <c r="N126" s="2377">
        <f t="shared" si="7"/>
        <v>138.6</v>
      </c>
      <c r="O126" s="2376"/>
      <c r="P126" s="2373"/>
      <c r="Q126" s="2397">
        <v>66</v>
      </c>
    </row>
    <row r="127" spans="2:17" ht="16.5">
      <c r="B127" s="2459">
        <v>1</v>
      </c>
      <c r="C127" s="2383" t="s">
        <v>8620</v>
      </c>
      <c r="D127" s="2382" t="s">
        <v>9930</v>
      </c>
      <c r="E127" s="2379" t="s">
        <v>10101</v>
      </c>
      <c r="F127" s="2380" t="s">
        <v>9739</v>
      </c>
      <c r="G127" s="2379" t="s">
        <v>10020</v>
      </c>
      <c r="H127" s="2376"/>
      <c r="I127" s="2376"/>
      <c r="J127" s="2376"/>
      <c r="K127" s="2376"/>
      <c r="L127" s="2393" t="s">
        <v>9747</v>
      </c>
      <c r="M127" s="2378">
        <f t="shared" si="6"/>
        <v>628.23599999999999</v>
      </c>
      <c r="N127" s="2377">
        <f t="shared" si="7"/>
        <v>75.599999999999994</v>
      </c>
      <c r="O127" s="2376"/>
      <c r="P127" s="2373"/>
      <c r="Q127" s="2397">
        <v>36</v>
      </c>
    </row>
    <row r="128" spans="2:17" ht="16.5">
      <c r="B128" s="2459">
        <v>1</v>
      </c>
      <c r="C128" s="2383" t="s">
        <v>8620</v>
      </c>
      <c r="D128" s="2382" t="s">
        <v>9931</v>
      </c>
      <c r="E128" s="2379" t="s">
        <v>10101</v>
      </c>
      <c r="F128" s="2380" t="s">
        <v>9739</v>
      </c>
      <c r="G128" s="2379" t="s">
        <v>10020</v>
      </c>
      <c r="H128" s="2376"/>
      <c r="I128" s="2376"/>
      <c r="J128" s="2376"/>
      <c r="K128" s="2376"/>
      <c r="L128" s="2393" t="s">
        <v>9748</v>
      </c>
      <c r="M128" s="2378">
        <f t="shared" si="6"/>
        <v>1151.7660000000001</v>
      </c>
      <c r="N128" s="2377">
        <f t="shared" si="7"/>
        <v>138.6</v>
      </c>
      <c r="O128" s="2376"/>
      <c r="P128" s="2373"/>
      <c r="Q128" s="2397">
        <v>66</v>
      </c>
    </row>
    <row r="129" spans="2:17" ht="16.5">
      <c r="B129" s="2459">
        <v>1</v>
      </c>
      <c r="C129" s="2383" t="s">
        <v>8620</v>
      </c>
      <c r="D129" s="2382" t="s">
        <v>9932</v>
      </c>
      <c r="E129" s="2379" t="s">
        <v>10102</v>
      </c>
      <c r="F129" s="2380" t="s">
        <v>9740</v>
      </c>
      <c r="G129" s="2379" t="s">
        <v>10021</v>
      </c>
      <c r="H129" s="2376"/>
      <c r="I129" s="2376"/>
      <c r="J129" s="2376"/>
      <c r="K129" s="2376"/>
      <c r="L129" s="2393" t="s">
        <v>9747</v>
      </c>
      <c r="M129" s="2378">
        <f t="shared" si="6"/>
        <v>628.23599999999999</v>
      </c>
      <c r="N129" s="2377">
        <f t="shared" si="7"/>
        <v>75.599999999999994</v>
      </c>
      <c r="O129" s="2376"/>
      <c r="P129" s="2373"/>
      <c r="Q129" s="2397">
        <v>36</v>
      </c>
    </row>
    <row r="130" spans="2:17" ht="16.5">
      <c r="B130" s="2459">
        <v>1</v>
      </c>
      <c r="C130" s="2383" t="s">
        <v>8620</v>
      </c>
      <c r="D130" s="2382" t="s">
        <v>9933</v>
      </c>
      <c r="E130" s="2379" t="s">
        <v>10102</v>
      </c>
      <c r="F130" s="2380" t="s">
        <v>9740</v>
      </c>
      <c r="G130" s="2379" t="s">
        <v>10021</v>
      </c>
      <c r="H130" s="2376"/>
      <c r="I130" s="2376"/>
      <c r="J130" s="2376"/>
      <c r="K130" s="2376"/>
      <c r="L130" s="2393" t="s">
        <v>9748</v>
      </c>
      <c r="M130" s="2378">
        <f t="shared" ref="M130:M161" si="8">N130*T$3</f>
        <v>1151.7660000000001</v>
      </c>
      <c r="N130" s="2377">
        <f t="shared" si="7"/>
        <v>138.6</v>
      </c>
      <c r="O130" s="2376"/>
      <c r="P130" s="2373"/>
      <c r="Q130" s="2397">
        <v>66</v>
      </c>
    </row>
    <row r="131" spans="2:17" ht="16.5">
      <c r="B131" s="2459">
        <v>1</v>
      </c>
      <c r="C131" s="2383" t="s">
        <v>8620</v>
      </c>
      <c r="D131" s="2382" t="s">
        <v>9934</v>
      </c>
      <c r="E131" s="2379" t="s">
        <v>10103</v>
      </c>
      <c r="F131" s="2380" t="s">
        <v>9741</v>
      </c>
      <c r="G131" s="2379" t="s">
        <v>10022</v>
      </c>
      <c r="H131" s="2376"/>
      <c r="I131" s="2376"/>
      <c r="J131" s="2376"/>
      <c r="K131" s="2376"/>
      <c r="L131" s="2393" t="s">
        <v>9747</v>
      </c>
      <c r="M131" s="2378">
        <f t="shared" si="8"/>
        <v>628.23599999999999</v>
      </c>
      <c r="N131" s="2377">
        <f t="shared" ref="N131:N162" si="9">(Q131*T$2)+((Q131*T$2)*0.2)</f>
        <v>75.599999999999994</v>
      </c>
      <c r="O131" s="2376"/>
      <c r="P131" s="2373"/>
      <c r="Q131" s="2397">
        <v>36</v>
      </c>
    </row>
    <row r="132" spans="2:17" ht="16.5">
      <c r="B132" s="2459">
        <v>1</v>
      </c>
      <c r="C132" s="2383" t="s">
        <v>8620</v>
      </c>
      <c r="D132" s="2382" t="s">
        <v>9935</v>
      </c>
      <c r="E132" s="2379" t="s">
        <v>10103</v>
      </c>
      <c r="F132" s="2380" t="s">
        <v>9741</v>
      </c>
      <c r="G132" s="2379" t="s">
        <v>10022</v>
      </c>
      <c r="H132" s="2376"/>
      <c r="I132" s="2376"/>
      <c r="J132" s="2376"/>
      <c r="K132" s="2376"/>
      <c r="L132" s="2393" t="s">
        <v>9748</v>
      </c>
      <c r="M132" s="2378">
        <f t="shared" si="8"/>
        <v>1151.7660000000001</v>
      </c>
      <c r="N132" s="2377">
        <f t="shared" si="9"/>
        <v>138.6</v>
      </c>
      <c r="O132" s="2376"/>
      <c r="P132" s="2373"/>
      <c r="Q132" s="2397">
        <v>66</v>
      </c>
    </row>
    <row r="133" spans="2:17" ht="16.5">
      <c r="B133" s="2459">
        <v>1</v>
      </c>
      <c r="C133" s="2383" t="s">
        <v>8620</v>
      </c>
      <c r="D133" s="2382" t="s">
        <v>9936</v>
      </c>
      <c r="E133" s="2379" t="s">
        <v>10104</v>
      </c>
      <c r="F133" s="2380" t="s">
        <v>8696</v>
      </c>
      <c r="G133" s="2379" t="s">
        <v>10023</v>
      </c>
      <c r="H133" s="2376"/>
      <c r="I133" s="2376"/>
      <c r="J133" s="2376"/>
      <c r="K133" s="2376"/>
      <c r="L133" s="2393" t="s">
        <v>9747</v>
      </c>
      <c r="M133" s="2378">
        <f t="shared" si="8"/>
        <v>628.23599999999999</v>
      </c>
      <c r="N133" s="2377">
        <f t="shared" si="9"/>
        <v>75.599999999999994</v>
      </c>
      <c r="O133" s="2376"/>
      <c r="P133" s="2373"/>
      <c r="Q133" s="2397">
        <v>36</v>
      </c>
    </row>
    <row r="134" spans="2:17" ht="16.5">
      <c r="B134" s="2459">
        <v>1</v>
      </c>
      <c r="C134" s="2383" t="s">
        <v>8620</v>
      </c>
      <c r="D134" s="2382" t="s">
        <v>9937</v>
      </c>
      <c r="E134" s="2379" t="s">
        <v>10104</v>
      </c>
      <c r="F134" s="2380" t="s">
        <v>8696</v>
      </c>
      <c r="G134" s="2379" t="s">
        <v>10023</v>
      </c>
      <c r="H134" s="2376"/>
      <c r="I134" s="2376"/>
      <c r="J134" s="2376"/>
      <c r="K134" s="2376"/>
      <c r="L134" s="2393" t="s">
        <v>9748</v>
      </c>
      <c r="M134" s="2378">
        <f t="shared" si="8"/>
        <v>1151.7660000000001</v>
      </c>
      <c r="N134" s="2377">
        <f t="shared" si="9"/>
        <v>138.6</v>
      </c>
      <c r="O134" s="2376"/>
      <c r="P134" s="2373"/>
      <c r="Q134" s="2397">
        <v>66</v>
      </c>
    </row>
    <row r="135" spans="2:17" ht="16.5">
      <c r="B135" s="2459">
        <v>1</v>
      </c>
      <c r="C135" s="2383" t="s">
        <v>8620</v>
      </c>
      <c r="D135" s="2382" t="s">
        <v>9938</v>
      </c>
      <c r="E135" s="2379" t="s">
        <v>10105</v>
      </c>
      <c r="F135" s="2380" t="s">
        <v>8697</v>
      </c>
      <c r="G135" s="2379" t="s">
        <v>10024</v>
      </c>
      <c r="H135" s="2376"/>
      <c r="I135" s="2376"/>
      <c r="J135" s="2376"/>
      <c r="K135" s="2376"/>
      <c r="L135" s="2393" t="s">
        <v>9747</v>
      </c>
      <c r="M135" s="2378">
        <f t="shared" si="8"/>
        <v>628.23599999999999</v>
      </c>
      <c r="N135" s="2377">
        <f t="shared" si="9"/>
        <v>75.599999999999994</v>
      </c>
      <c r="O135" s="2376"/>
      <c r="P135" s="2373"/>
      <c r="Q135" s="2397">
        <v>36</v>
      </c>
    </row>
    <row r="136" spans="2:17" ht="16.5">
      <c r="B136" s="2459">
        <v>1</v>
      </c>
      <c r="C136" s="2383" t="s">
        <v>8620</v>
      </c>
      <c r="D136" s="2382" t="s">
        <v>9939</v>
      </c>
      <c r="E136" s="2379" t="s">
        <v>10105</v>
      </c>
      <c r="F136" s="2380" t="s">
        <v>8697</v>
      </c>
      <c r="G136" s="2379" t="s">
        <v>10024</v>
      </c>
      <c r="H136" s="2376"/>
      <c r="I136" s="2376"/>
      <c r="J136" s="2376"/>
      <c r="K136" s="2376"/>
      <c r="L136" s="2393" t="s">
        <v>9748</v>
      </c>
      <c r="M136" s="2378">
        <f t="shared" si="8"/>
        <v>1151.7660000000001</v>
      </c>
      <c r="N136" s="2377">
        <f t="shared" si="9"/>
        <v>138.6</v>
      </c>
      <c r="O136" s="2376"/>
      <c r="P136" s="2373"/>
      <c r="Q136" s="2397">
        <v>66</v>
      </c>
    </row>
    <row r="137" spans="2:17" ht="16.5">
      <c r="B137" s="2459">
        <v>1</v>
      </c>
      <c r="C137" s="2383" t="s">
        <v>8620</v>
      </c>
      <c r="D137" s="2382" t="s">
        <v>9940</v>
      </c>
      <c r="E137" s="2379" t="s">
        <v>10110</v>
      </c>
      <c r="F137" s="2380" t="s">
        <v>6384</v>
      </c>
      <c r="G137" s="2379" t="s">
        <v>10025</v>
      </c>
      <c r="H137" s="2376"/>
      <c r="I137" s="2376"/>
      <c r="J137" s="2376"/>
      <c r="K137" s="2376"/>
      <c r="L137" s="2393" t="s">
        <v>9747</v>
      </c>
      <c r="M137" s="2378">
        <f t="shared" si="8"/>
        <v>698.04000000000008</v>
      </c>
      <c r="N137" s="2377">
        <f t="shared" si="9"/>
        <v>84</v>
      </c>
      <c r="O137" s="2376"/>
      <c r="P137" s="2373"/>
      <c r="Q137" s="2397">
        <v>40</v>
      </c>
    </row>
    <row r="138" spans="2:17" ht="16.5">
      <c r="B138" s="2459">
        <v>1</v>
      </c>
      <c r="C138" s="2383" t="s">
        <v>8620</v>
      </c>
      <c r="D138" s="2382" t="s">
        <v>9941</v>
      </c>
      <c r="E138" s="2379" t="s">
        <v>10110</v>
      </c>
      <c r="F138" s="2380" t="s">
        <v>6384</v>
      </c>
      <c r="G138" s="2379" t="s">
        <v>10025</v>
      </c>
      <c r="H138" s="2376"/>
      <c r="I138" s="2376"/>
      <c r="J138" s="2376"/>
      <c r="K138" s="2376"/>
      <c r="L138" s="2393" t="s">
        <v>9748</v>
      </c>
      <c r="M138" s="2378">
        <f t="shared" si="8"/>
        <v>1291.374</v>
      </c>
      <c r="N138" s="2377">
        <f t="shared" si="9"/>
        <v>155.4</v>
      </c>
      <c r="O138" s="2376"/>
      <c r="P138" s="2373"/>
      <c r="Q138" s="2397">
        <v>74</v>
      </c>
    </row>
    <row r="139" spans="2:17" ht="16.5">
      <c r="B139" s="2459">
        <v>1</v>
      </c>
      <c r="C139" s="2383" t="s">
        <v>8620</v>
      </c>
      <c r="D139" s="2382" t="s">
        <v>9942</v>
      </c>
      <c r="E139" s="2379" t="s">
        <v>10111</v>
      </c>
      <c r="F139" s="2380" t="s">
        <v>3468</v>
      </c>
      <c r="G139" s="2379" t="s">
        <v>10026</v>
      </c>
      <c r="H139" s="2376"/>
      <c r="I139" s="2376"/>
      <c r="J139" s="2376"/>
      <c r="K139" s="2376"/>
      <c r="L139" s="2393" t="s">
        <v>9747</v>
      </c>
      <c r="M139" s="2378">
        <f t="shared" si="8"/>
        <v>942.35400000000016</v>
      </c>
      <c r="N139" s="2377">
        <f t="shared" si="9"/>
        <v>113.4</v>
      </c>
      <c r="O139" s="2376"/>
      <c r="P139" s="2373"/>
      <c r="Q139" s="2397">
        <v>54</v>
      </c>
    </row>
    <row r="140" spans="2:17" ht="16.5">
      <c r="B140" s="2459">
        <v>1</v>
      </c>
      <c r="C140" s="2383" t="s">
        <v>8620</v>
      </c>
      <c r="D140" s="2382" t="s">
        <v>9943</v>
      </c>
      <c r="E140" s="2379" t="s">
        <v>10111</v>
      </c>
      <c r="F140" s="2380" t="s">
        <v>3468</v>
      </c>
      <c r="G140" s="2379" t="s">
        <v>10026</v>
      </c>
      <c r="H140" s="2376"/>
      <c r="I140" s="2376"/>
      <c r="J140" s="2376"/>
      <c r="K140" s="2376"/>
      <c r="L140" s="2393" t="s">
        <v>9748</v>
      </c>
      <c r="M140" s="2378">
        <f t="shared" si="8"/>
        <v>1745.1000000000001</v>
      </c>
      <c r="N140" s="2377">
        <f t="shared" si="9"/>
        <v>210</v>
      </c>
      <c r="O140" s="2376"/>
      <c r="P140" s="2373"/>
      <c r="Q140" s="2397">
        <v>100</v>
      </c>
    </row>
    <row r="141" spans="2:17" ht="16.5">
      <c r="B141" s="2459">
        <v>1</v>
      </c>
      <c r="C141" s="2383" t="s">
        <v>8620</v>
      </c>
      <c r="D141" s="2382" t="s">
        <v>9944</v>
      </c>
      <c r="E141" s="2379" t="s">
        <v>10112</v>
      </c>
      <c r="F141" s="2380" t="s">
        <v>3459</v>
      </c>
      <c r="G141" s="2379" t="s">
        <v>10027</v>
      </c>
      <c r="H141" s="2376"/>
      <c r="I141" s="2376"/>
      <c r="J141" s="2376"/>
      <c r="K141" s="2376"/>
      <c r="L141" s="2393" t="s">
        <v>9747</v>
      </c>
      <c r="M141" s="2378">
        <f t="shared" si="8"/>
        <v>820.19700000000012</v>
      </c>
      <c r="N141" s="2377">
        <f t="shared" si="9"/>
        <v>98.7</v>
      </c>
      <c r="O141" s="2376"/>
      <c r="P141" s="2373"/>
      <c r="Q141" s="2397">
        <v>47</v>
      </c>
    </row>
    <row r="142" spans="2:17" ht="16.5">
      <c r="B142" s="2459">
        <v>1</v>
      </c>
      <c r="C142" s="2383" t="s">
        <v>8620</v>
      </c>
      <c r="D142" s="2382" t="s">
        <v>9945</v>
      </c>
      <c r="E142" s="2379" t="s">
        <v>10112</v>
      </c>
      <c r="F142" s="2380" t="s">
        <v>3459</v>
      </c>
      <c r="G142" s="2379" t="s">
        <v>10027</v>
      </c>
      <c r="H142" s="2376"/>
      <c r="I142" s="2376"/>
      <c r="J142" s="2376"/>
      <c r="K142" s="2376"/>
      <c r="L142" s="2393" t="s">
        <v>9748</v>
      </c>
      <c r="M142" s="2378">
        <f t="shared" si="8"/>
        <v>1448.4330000000002</v>
      </c>
      <c r="N142" s="2377">
        <f t="shared" si="9"/>
        <v>174.3</v>
      </c>
      <c r="O142" s="2376"/>
      <c r="P142" s="2373"/>
      <c r="Q142" s="2397">
        <v>83</v>
      </c>
    </row>
    <row r="143" spans="2:17" ht="16.5">
      <c r="B143" s="2459">
        <v>1</v>
      </c>
      <c r="C143" s="2383" t="s">
        <v>8620</v>
      </c>
      <c r="D143" s="2382" t="s">
        <v>9946</v>
      </c>
      <c r="E143" s="2379" t="s">
        <v>10113</v>
      </c>
      <c r="F143" s="2380" t="s">
        <v>6382</v>
      </c>
      <c r="G143" s="2379" t="s">
        <v>10028</v>
      </c>
      <c r="H143" s="2376"/>
      <c r="I143" s="2376"/>
      <c r="J143" s="2376"/>
      <c r="K143" s="2376"/>
      <c r="L143" s="2393" t="s">
        <v>9747</v>
      </c>
      <c r="M143" s="2378">
        <f t="shared" si="8"/>
        <v>767.84400000000005</v>
      </c>
      <c r="N143" s="2377">
        <f t="shared" si="9"/>
        <v>92.4</v>
      </c>
      <c r="O143" s="2376"/>
      <c r="P143" s="2373"/>
      <c r="Q143" s="2397">
        <v>44</v>
      </c>
    </row>
    <row r="144" spans="2:17" ht="16.5">
      <c r="B144" s="2459">
        <v>1</v>
      </c>
      <c r="C144" s="2383" t="s">
        <v>8620</v>
      </c>
      <c r="D144" s="2382" t="s">
        <v>9947</v>
      </c>
      <c r="E144" s="2379" t="s">
        <v>10113</v>
      </c>
      <c r="F144" s="2380" t="s">
        <v>6382</v>
      </c>
      <c r="G144" s="2379" t="s">
        <v>10028</v>
      </c>
      <c r="H144" s="2376"/>
      <c r="I144" s="2376"/>
      <c r="J144" s="2376"/>
      <c r="K144" s="2376"/>
      <c r="L144" s="2393" t="s">
        <v>9748</v>
      </c>
      <c r="M144" s="2378">
        <f t="shared" si="8"/>
        <v>1396.0800000000002</v>
      </c>
      <c r="N144" s="2377">
        <f t="shared" si="9"/>
        <v>168</v>
      </c>
      <c r="O144" s="2376"/>
      <c r="P144" s="2373"/>
      <c r="Q144" s="2397">
        <v>80</v>
      </c>
    </row>
    <row r="145" spans="1:17" ht="16.5">
      <c r="A145" s="2399"/>
      <c r="B145" s="2459">
        <v>1</v>
      </c>
      <c r="C145" s="2383" t="s">
        <v>8620</v>
      </c>
      <c r="D145" s="2382" t="s">
        <v>9948</v>
      </c>
      <c r="E145" s="2379" t="s">
        <v>10114</v>
      </c>
      <c r="F145" s="2380" t="s">
        <v>6397</v>
      </c>
      <c r="G145" s="2379" t="s">
        <v>10038</v>
      </c>
      <c r="H145" s="2376"/>
      <c r="I145" s="2376"/>
      <c r="J145" s="2376"/>
      <c r="K145" s="2376"/>
      <c r="L145" s="2393" t="s">
        <v>9747</v>
      </c>
      <c r="M145" s="2378">
        <f t="shared" si="8"/>
        <v>628.23599999999999</v>
      </c>
      <c r="N145" s="2377">
        <f t="shared" si="9"/>
        <v>75.599999999999994</v>
      </c>
      <c r="O145" s="2400"/>
      <c r="P145" s="2399"/>
      <c r="Q145" s="2398">
        <v>36</v>
      </c>
    </row>
    <row r="146" spans="1:17" ht="16.5">
      <c r="A146" s="2399"/>
      <c r="B146" s="2459">
        <v>1</v>
      </c>
      <c r="C146" s="2383" t="s">
        <v>8620</v>
      </c>
      <c r="D146" s="2382" t="s">
        <v>9949</v>
      </c>
      <c r="E146" s="2379" t="s">
        <v>10114</v>
      </c>
      <c r="F146" s="2380" t="s">
        <v>6397</v>
      </c>
      <c r="G146" s="2379" t="s">
        <v>10038</v>
      </c>
      <c r="H146" s="2376"/>
      <c r="I146" s="2376"/>
      <c r="J146" s="2376"/>
      <c r="K146" s="2376"/>
      <c r="L146" s="2393" t="s">
        <v>9748</v>
      </c>
      <c r="M146" s="2378">
        <f t="shared" si="8"/>
        <v>1151.7660000000001</v>
      </c>
      <c r="N146" s="2377">
        <f t="shared" si="9"/>
        <v>138.6</v>
      </c>
      <c r="O146" s="2400"/>
      <c r="P146" s="2399"/>
      <c r="Q146" s="2398">
        <v>66</v>
      </c>
    </row>
    <row r="147" spans="1:17" ht="16.5">
      <c r="A147" s="2399"/>
      <c r="B147" s="2459">
        <v>1</v>
      </c>
      <c r="C147" s="2383" t="s">
        <v>8620</v>
      </c>
      <c r="D147" s="2382" t="s">
        <v>9950</v>
      </c>
      <c r="E147" s="2379" t="s">
        <v>10115</v>
      </c>
      <c r="F147" s="2380" t="s">
        <v>6398</v>
      </c>
      <c r="G147" s="2379" t="s">
        <v>10039</v>
      </c>
      <c r="H147" s="2376"/>
      <c r="I147" s="2376"/>
      <c r="J147" s="2376"/>
      <c r="K147" s="2376"/>
      <c r="L147" s="2393" t="s">
        <v>9747</v>
      </c>
      <c r="M147" s="2378">
        <f t="shared" si="8"/>
        <v>628.23599999999999</v>
      </c>
      <c r="N147" s="2377">
        <f t="shared" si="9"/>
        <v>75.599999999999994</v>
      </c>
      <c r="O147" s="2400"/>
      <c r="P147" s="2399"/>
      <c r="Q147" s="2398">
        <v>36</v>
      </c>
    </row>
    <row r="148" spans="1:17" ht="16.5">
      <c r="A148" s="2399"/>
      <c r="B148" s="2459">
        <v>1</v>
      </c>
      <c r="C148" s="2383" t="s">
        <v>8620</v>
      </c>
      <c r="D148" s="2382" t="s">
        <v>9951</v>
      </c>
      <c r="E148" s="2379" t="s">
        <v>10115</v>
      </c>
      <c r="F148" s="2380" t="s">
        <v>6398</v>
      </c>
      <c r="G148" s="2379" t="s">
        <v>10039</v>
      </c>
      <c r="H148" s="2376"/>
      <c r="I148" s="2376"/>
      <c r="J148" s="2376"/>
      <c r="K148" s="2376"/>
      <c r="L148" s="2393" t="s">
        <v>9748</v>
      </c>
      <c r="M148" s="2378">
        <f t="shared" si="8"/>
        <v>1151.7660000000001</v>
      </c>
      <c r="N148" s="2377">
        <f t="shared" si="9"/>
        <v>138.6</v>
      </c>
      <c r="O148" s="2400"/>
      <c r="P148" s="2399"/>
      <c r="Q148" s="2398">
        <v>66</v>
      </c>
    </row>
    <row r="149" spans="1:17" ht="16.5">
      <c r="A149" s="2399"/>
      <c r="B149" s="2459">
        <v>1</v>
      </c>
      <c r="C149" s="2383" t="s">
        <v>8620</v>
      </c>
      <c r="D149" s="2382" t="s">
        <v>9952</v>
      </c>
      <c r="E149" s="2381" t="s">
        <v>10116</v>
      </c>
      <c r="F149" s="2380" t="s">
        <v>9742</v>
      </c>
      <c r="G149" s="2381" t="s">
        <v>10040</v>
      </c>
      <c r="H149" s="2376"/>
      <c r="I149" s="2376"/>
      <c r="J149" s="2376"/>
      <c r="K149" s="2376"/>
      <c r="L149" s="2393" t="s">
        <v>9747</v>
      </c>
      <c r="M149" s="2378">
        <f t="shared" si="8"/>
        <v>628.23599999999999</v>
      </c>
      <c r="N149" s="2377">
        <f t="shared" si="9"/>
        <v>75.599999999999994</v>
      </c>
      <c r="O149" s="2400"/>
      <c r="P149" s="2399"/>
      <c r="Q149" s="2398">
        <v>36</v>
      </c>
    </row>
    <row r="150" spans="1:17" ht="16.5">
      <c r="A150" s="2399"/>
      <c r="B150" s="2459">
        <v>1</v>
      </c>
      <c r="C150" s="2383" t="s">
        <v>8620</v>
      </c>
      <c r="D150" s="2382" t="s">
        <v>9953</v>
      </c>
      <c r="E150" s="2381" t="s">
        <v>10116</v>
      </c>
      <c r="F150" s="2380" t="s">
        <v>9742</v>
      </c>
      <c r="G150" s="2381" t="s">
        <v>10040</v>
      </c>
      <c r="H150" s="2376"/>
      <c r="I150" s="2376"/>
      <c r="J150" s="2376"/>
      <c r="K150" s="2376"/>
      <c r="L150" s="2393" t="s">
        <v>9748</v>
      </c>
      <c r="M150" s="2378">
        <f t="shared" si="8"/>
        <v>1151.7660000000001</v>
      </c>
      <c r="N150" s="2377">
        <f t="shared" si="9"/>
        <v>138.6</v>
      </c>
      <c r="O150" s="2400"/>
      <c r="P150" s="2399"/>
      <c r="Q150" s="2398">
        <v>66</v>
      </c>
    </row>
    <row r="151" spans="1:17" ht="16.5">
      <c r="A151" s="2373"/>
      <c r="B151" s="2459">
        <v>1</v>
      </c>
      <c r="C151" s="2383" t="s">
        <v>8620</v>
      </c>
      <c r="D151" s="2382" t="s">
        <v>9954</v>
      </c>
      <c r="E151" s="2381" t="s">
        <v>10117</v>
      </c>
      <c r="F151" s="2380" t="s">
        <v>9743</v>
      </c>
      <c r="G151" s="2379" t="s">
        <v>10029</v>
      </c>
      <c r="H151" s="2376"/>
      <c r="I151" s="2376"/>
      <c r="J151" s="2376"/>
      <c r="K151" s="2376"/>
      <c r="L151" s="2393" t="s">
        <v>9749</v>
      </c>
      <c r="M151" s="2378">
        <f t="shared" si="8"/>
        <v>349.02000000000004</v>
      </c>
      <c r="N151" s="2377">
        <f t="shared" si="9"/>
        <v>42</v>
      </c>
      <c r="O151" s="2376"/>
      <c r="P151" s="2373"/>
      <c r="Q151" s="2397">
        <v>20</v>
      </c>
    </row>
    <row r="152" spans="1:17" ht="16.5">
      <c r="A152" s="2373"/>
      <c r="B152" s="2459">
        <v>1</v>
      </c>
      <c r="C152" s="2383" t="s">
        <v>8620</v>
      </c>
      <c r="D152" s="2382" t="s">
        <v>9955</v>
      </c>
      <c r="E152" s="2381" t="s">
        <v>10117</v>
      </c>
      <c r="F152" s="2380" t="s">
        <v>9743</v>
      </c>
      <c r="G152" s="2379" t="s">
        <v>10029</v>
      </c>
      <c r="H152" s="2376"/>
      <c r="I152" s="2376"/>
      <c r="J152" s="2376"/>
      <c r="K152" s="2376"/>
      <c r="L152" s="2393" t="s">
        <v>9750</v>
      </c>
      <c r="M152" s="2378">
        <f t="shared" si="8"/>
        <v>3490.2000000000003</v>
      </c>
      <c r="N152" s="2377">
        <f t="shared" si="9"/>
        <v>420</v>
      </c>
      <c r="O152" s="2376"/>
      <c r="P152" s="2373"/>
      <c r="Q152" s="2397">
        <v>200</v>
      </c>
    </row>
    <row r="153" spans="1:17" ht="16.5">
      <c r="A153" s="2373"/>
      <c r="B153" s="2459">
        <v>1</v>
      </c>
      <c r="C153" s="2383" t="s">
        <v>8620</v>
      </c>
      <c r="D153" s="2382" t="s">
        <v>9956</v>
      </c>
      <c r="E153" s="2381" t="s">
        <v>10118</v>
      </c>
      <c r="F153" s="2380" t="s">
        <v>9744</v>
      </c>
      <c r="G153" s="2379" t="s">
        <v>10030</v>
      </c>
      <c r="H153" s="2376"/>
      <c r="I153" s="2376"/>
      <c r="J153" s="2376"/>
      <c r="K153" s="2376"/>
      <c r="L153" s="2393" t="s">
        <v>9748</v>
      </c>
      <c r="M153" s="2378">
        <f t="shared" si="8"/>
        <v>1396.0800000000002</v>
      </c>
      <c r="N153" s="2377">
        <f t="shared" si="9"/>
        <v>168</v>
      </c>
      <c r="O153" s="2376"/>
      <c r="P153" s="2373"/>
      <c r="Q153" s="2397">
        <v>80</v>
      </c>
    </row>
    <row r="154" spans="1:17" ht="16.5">
      <c r="A154" s="2373"/>
      <c r="B154" s="2459">
        <v>1</v>
      </c>
      <c r="C154" s="2383" t="s">
        <v>8620</v>
      </c>
      <c r="D154" s="2382" t="s">
        <v>9957</v>
      </c>
      <c r="E154" s="2381" t="s">
        <v>10119</v>
      </c>
      <c r="F154" s="2380" t="s">
        <v>9745</v>
      </c>
      <c r="G154" s="2379" t="s">
        <v>10031</v>
      </c>
      <c r="H154" s="2376"/>
      <c r="I154" s="2376"/>
      <c r="J154" s="2376"/>
      <c r="K154" s="2376"/>
      <c r="L154" s="2393" t="s">
        <v>9748</v>
      </c>
      <c r="M154" s="2378">
        <f t="shared" si="8"/>
        <v>1396.0800000000002</v>
      </c>
      <c r="N154" s="2377">
        <f t="shared" si="9"/>
        <v>168</v>
      </c>
      <c r="O154" s="2376"/>
      <c r="P154" s="2373"/>
      <c r="Q154" s="2397">
        <v>80</v>
      </c>
    </row>
    <row r="155" spans="1:17" ht="16.5">
      <c r="A155" s="2373"/>
      <c r="B155" s="2459">
        <v>1</v>
      </c>
      <c r="C155" s="2383" t="s">
        <v>8620</v>
      </c>
      <c r="D155" s="2382" t="s">
        <v>10120</v>
      </c>
      <c r="E155" s="2379" t="s">
        <v>10126</v>
      </c>
      <c r="F155" s="2380" t="s">
        <v>10123</v>
      </c>
      <c r="G155" s="2379" t="s">
        <v>9755</v>
      </c>
      <c r="H155" s="2376"/>
      <c r="I155" s="2376"/>
      <c r="J155" s="2376"/>
      <c r="K155" s="2376"/>
      <c r="L155" s="2393" t="s">
        <v>9748</v>
      </c>
      <c r="M155" s="2378">
        <f t="shared" si="8"/>
        <v>1151.7660000000001</v>
      </c>
      <c r="N155" s="2377">
        <f t="shared" si="9"/>
        <v>138.6</v>
      </c>
      <c r="O155" s="2376"/>
      <c r="P155" s="2373"/>
      <c r="Q155" s="2394">
        <v>66</v>
      </c>
    </row>
    <row r="156" spans="1:17" ht="16.5">
      <c r="A156" s="2373"/>
      <c r="B156" s="2459">
        <v>1</v>
      </c>
      <c r="C156" s="2383" t="s">
        <v>8620</v>
      </c>
      <c r="D156" s="2382" t="s">
        <v>10121</v>
      </c>
      <c r="E156" s="2379" t="s">
        <v>10127</v>
      </c>
      <c r="F156" s="2380" t="s">
        <v>10124</v>
      </c>
      <c r="G156" s="2379" t="s">
        <v>9756</v>
      </c>
      <c r="H156" s="2376"/>
      <c r="I156" s="2376"/>
      <c r="J156" s="2376"/>
      <c r="K156" s="2376"/>
      <c r="L156" s="2393" t="s">
        <v>9748</v>
      </c>
      <c r="M156" s="2378">
        <f t="shared" si="8"/>
        <v>1151.7660000000001</v>
      </c>
      <c r="N156" s="2377">
        <f t="shared" si="9"/>
        <v>138.6</v>
      </c>
      <c r="O156" s="2376"/>
      <c r="P156" s="2373"/>
      <c r="Q156" s="2394">
        <v>66</v>
      </c>
    </row>
    <row r="157" spans="1:17" ht="33">
      <c r="A157" s="2373"/>
      <c r="B157" s="2459">
        <v>1</v>
      </c>
      <c r="C157" s="2383" t="s">
        <v>8620</v>
      </c>
      <c r="D157" s="2382" t="s">
        <v>10122</v>
      </c>
      <c r="E157" s="2379" t="s">
        <v>10128</v>
      </c>
      <c r="F157" s="2380" t="s">
        <v>10125</v>
      </c>
      <c r="G157" s="2379" t="s">
        <v>9757</v>
      </c>
      <c r="H157" s="2376"/>
      <c r="I157" s="2376"/>
      <c r="J157" s="2376"/>
      <c r="K157" s="2376"/>
      <c r="L157" s="2393" t="s">
        <v>9748</v>
      </c>
      <c r="M157" s="2378">
        <f t="shared" si="8"/>
        <v>1151.7660000000001</v>
      </c>
      <c r="N157" s="2377">
        <f t="shared" si="9"/>
        <v>138.6</v>
      </c>
      <c r="O157" s="2376"/>
      <c r="P157" s="2373"/>
      <c r="Q157" s="2394">
        <v>66</v>
      </c>
    </row>
    <row r="158" spans="1:17" ht="16.5">
      <c r="A158" s="2385" t="s">
        <v>10129</v>
      </c>
      <c r="B158" s="2460">
        <v>0</v>
      </c>
      <c r="C158" s="2461" t="s">
        <v>8620</v>
      </c>
      <c r="D158" s="2390" t="s">
        <v>9751</v>
      </c>
      <c r="E158" s="2389" t="s">
        <v>10036</v>
      </c>
      <c r="F158" s="2396" t="s">
        <v>10037</v>
      </c>
      <c r="G158" s="2389" t="s">
        <v>10036</v>
      </c>
      <c r="H158" s="2386"/>
      <c r="I158" s="2386"/>
      <c r="J158" s="2386"/>
      <c r="K158" s="2386"/>
      <c r="L158" s="2388" t="s">
        <v>9748</v>
      </c>
      <c r="M158" s="2387">
        <f t="shared" si="8"/>
        <v>1448.4330000000002</v>
      </c>
      <c r="N158" s="2387">
        <f t="shared" si="9"/>
        <v>174.3</v>
      </c>
      <c r="O158" s="2386"/>
      <c r="P158" s="2385"/>
      <c r="Q158" s="2395">
        <v>83</v>
      </c>
    </row>
    <row r="159" spans="1:17" ht="16.5">
      <c r="A159" s="2385" t="s">
        <v>10129</v>
      </c>
      <c r="B159" s="2460">
        <v>0</v>
      </c>
      <c r="C159" s="2461" t="s">
        <v>8620</v>
      </c>
      <c r="D159" s="2390" t="s">
        <v>9752</v>
      </c>
      <c r="E159" s="2389" t="s">
        <v>9758</v>
      </c>
      <c r="F159" s="2396"/>
      <c r="G159" s="2389" t="s">
        <v>9758</v>
      </c>
      <c r="H159" s="2386"/>
      <c r="I159" s="2386"/>
      <c r="J159" s="2386"/>
      <c r="K159" s="2386"/>
      <c r="L159" s="2388" t="s">
        <v>9748</v>
      </c>
      <c r="M159" s="2387">
        <f t="shared" si="8"/>
        <v>1448.4330000000002</v>
      </c>
      <c r="N159" s="2387">
        <f t="shared" si="9"/>
        <v>174.3</v>
      </c>
      <c r="O159" s="2386"/>
      <c r="P159" s="2385"/>
      <c r="Q159" s="2395">
        <v>83</v>
      </c>
    </row>
    <row r="160" spans="1:17" ht="16.5">
      <c r="A160" s="2385" t="s">
        <v>10129</v>
      </c>
      <c r="B160" s="2460">
        <v>0</v>
      </c>
      <c r="C160" s="2461" t="s">
        <v>8620</v>
      </c>
      <c r="D160" s="2390" t="s">
        <v>9753</v>
      </c>
      <c r="E160" s="2389" t="s">
        <v>9759</v>
      </c>
      <c r="F160" s="2396"/>
      <c r="G160" s="2389" t="s">
        <v>9759</v>
      </c>
      <c r="H160" s="2386"/>
      <c r="I160" s="2386"/>
      <c r="J160" s="2386"/>
      <c r="K160" s="2386"/>
      <c r="L160" s="2388" t="s">
        <v>9748</v>
      </c>
      <c r="M160" s="2387">
        <f t="shared" si="8"/>
        <v>1448.4330000000002</v>
      </c>
      <c r="N160" s="2387">
        <f t="shared" si="9"/>
        <v>174.3</v>
      </c>
      <c r="O160" s="2386"/>
      <c r="P160" s="2385"/>
      <c r="Q160" s="2395">
        <v>83</v>
      </c>
    </row>
    <row r="161" spans="1:17" ht="16.5">
      <c r="A161" s="2385" t="s">
        <v>10129</v>
      </c>
      <c r="B161" s="2460">
        <v>0</v>
      </c>
      <c r="C161" s="2461" t="s">
        <v>8620</v>
      </c>
      <c r="D161" s="2390" t="s">
        <v>9754</v>
      </c>
      <c r="E161" s="2389" t="s">
        <v>10034</v>
      </c>
      <c r="F161" s="2396" t="s">
        <v>10035</v>
      </c>
      <c r="G161" s="2389" t="s">
        <v>10034</v>
      </c>
      <c r="H161" s="2386"/>
      <c r="I161" s="2386"/>
      <c r="J161" s="2386"/>
      <c r="K161" s="2386"/>
      <c r="L161" s="2388" t="s">
        <v>9748</v>
      </c>
      <c r="M161" s="2387">
        <f t="shared" si="8"/>
        <v>1448.4330000000002</v>
      </c>
      <c r="N161" s="2387">
        <f t="shared" si="9"/>
        <v>174.3</v>
      </c>
      <c r="O161" s="2386"/>
      <c r="P161" s="2385"/>
      <c r="Q161" s="2395">
        <v>83</v>
      </c>
    </row>
    <row r="162" spans="1:17" ht="33">
      <c r="A162" s="2373"/>
      <c r="B162" s="2459">
        <v>1</v>
      </c>
      <c r="C162" s="2383" t="s">
        <v>8620</v>
      </c>
      <c r="D162" s="2382" t="s">
        <v>9760</v>
      </c>
      <c r="E162" s="2381" t="s">
        <v>10130</v>
      </c>
      <c r="F162" s="2380" t="s">
        <v>10032</v>
      </c>
      <c r="G162" s="2379" t="s">
        <v>10033</v>
      </c>
      <c r="H162" s="2376"/>
      <c r="I162" s="2376"/>
      <c r="J162" s="2376"/>
      <c r="K162" s="2376"/>
      <c r="L162" s="2393" t="s">
        <v>9748</v>
      </c>
      <c r="M162" s="2378">
        <f t="shared" ref="M162:M191" si="10">N162*T$3</f>
        <v>1745.1000000000001</v>
      </c>
      <c r="N162" s="2377">
        <f t="shared" si="9"/>
        <v>210</v>
      </c>
      <c r="O162" s="2376"/>
      <c r="P162" s="2373"/>
      <c r="Q162" s="2394">
        <v>100</v>
      </c>
    </row>
    <row r="163" spans="1:17" ht="16.5">
      <c r="A163" s="2373"/>
      <c r="B163" s="2459">
        <v>1</v>
      </c>
      <c r="C163" s="2383" t="s">
        <v>8620</v>
      </c>
      <c r="D163" s="2382" t="s">
        <v>9761</v>
      </c>
      <c r="E163" s="2381" t="s">
        <v>10132</v>
      </c>
      <c r="F163" s="2380" t="s">
        <v>9746</v>
      </c>
      <c r="G163" s="2379" t="s">
        <v>9763</v>
      </c>
      <c r="H163" s="2376"/>
      <c r="I163" s="2376"/>
      <c r="J163" s="2376"/>
      <c r="K163" s="2376"/>
      <c r="L163" s="2393" t="s">
        <v>9748</v>
      </c>
      <c r="M163" s="2378">
        <f t="shared" si="10"/>
        <v>1361.1780000000001</v>
      </c>
      <c r="N163" s="2377">
        <f t="shared" ref="N163:N191" si="11">(Q163*T$2)+((Q163*T$2)*0.2)</f>
        <v>163.80000000000001</v>
      </c>
      <c r="O163" s="2376"/>
      <c r="P163" s="2373"/>
      <c r="Q163" s="2394">
        <v>78</v>
      </c>
    </row>
    <row r="164" spans="1:17" ht="16.5">
      <c r="A164" s="2373"/>
      <c r="B164" s="2459">
        <v>1</v>
      </c>
      <c r="C164" s="2383" t="s">
        <v>8620</v>
      </c>
      <c r="D164" s="2382" t="s">
        <v>9762</v>
      </c>
      <c r="E164" s="2381" t="s">
        <v>10132</v>
      </c>
      <c r="F164" s="2380" t="s">
        <v>9746</v>
      </c>
      <c r="G164" s="2379" t="s">
        <v>9763</v>
      </c>
      <c r="H164" s="2376"/>
      <c r="I164" s="2376"/>
      <c r="J164" s="2376"/>
      <c r="K164" s="2376"/>
      <c r="L164" s="2393" t="s">
        <v>9747</v>
      </c>
      <c r="M164" s="2378">
        <f t="shared" si="10"/>
        <v>802.74599999999998</v>
      </c>
      <c r="N164" s="2377">
        <f t="shared" si="11"/>
        <v>96.6</v>
      </c>
      <c r="O164" s="2376"/>
      <c r="P164" s="2373"/>
      <c r="Q164" s="2394">
        <v>46</v>
      </c>
    </row>
    <row r="165" spans="1:17" ht="33">
      <c r="A165" s="2373"/>
      <c r="B165" s="2459">
        <v>1</v>
      </c>
      <c r="C165" s="2383" t="s">
        <v>8620</v>
      </c>
      <c r="D165" s="2382" t="s">
        <v>10134</v>
      </c>
      <c r="E165" s="2379" t="s">
        <v>10133</v>
      </c>
      <c r="F165" s="2380" t="s">
        <v>10163</v>
      </c>
      <c r="G165" s="2379" t="s">
        <v>9782</v>
      </c>
      <c r="H165" s="2376"/>
      <c r="I165" s="2376"/>
      <c r="J165" s="2376"/>
      <c r="K165" s="2376"/>
      <c r="L165" s="2393" t="s">
        <v>9748</v>
      </c>
      <c r="M165" s="2378">
        <f t="shared" si="10"/>
        <v>1396.0800000000002</v>
      </c>
      <c r="N165" s="2377">
        <f t="shared" si="11"/>
        <v>168</v>
      </c>
      <c r="O165" s="2376"/>
      <c r="P165" s="2373"/>
      <c r="Q165" s="2375">
        <v>80</v>
      </c>
    </row>
    <row r="166" spans="1:17" ht="33">
      <c r="A166" s="2373"/>
      <c r="B166" s="2459">
        <v>1</v>
      </c>
      <c r="C166" s="2383" t="s">
        <v>8620</v>
      </c>
      <c r="D166" s="2382" t="s">
        <v>10136</v>
      </c>
      <c r="E166" s="2379" t="s">
        <v>10135</v>
      </c>
      <c r="F166" s="2380" t="s">
        <v>10164</v>
      </c>
      <c r="G166" s="2379" t="s">
        <v>9783</v>
      </c>
      <c r="H166" s="2376"/>
      <c r="I166" s="2376"/>
      <c r="J166" s="2376"/>
      <c r="K166" s="2376"/>
      <c r="L166" s="2393" t="s">
        <v>9748</v>
      </c>
      <c r="M166" s="2378">
        <f t="shared" si="10"/>
        <v>1396.0800000000002</v>
      </c>
      <c r="N166" s="2377">
        <f t="shared" si="11"/>
        <v>168</v>
      </c>
      <c r="O166" s="2376"/>
      <c r="P166" s="2373"/>
      <c r="Q166" s="2375">
        <v>80</v>
      </c>
    </row>
    <row r="167" spans="1:17" ht="33">
      <c r="A167" s="2373"/>
      <c r="B167" s="2459">
        <v>1</v>
      </c>
      <c r="C167" s="2383" t="s">
        <v>8620</v>
      </c>
      <c r="D167" s="2382" t="s">
        <v>9764</v>
      </c>
      <c r="E167" s="2379" t="s">
        <v>10137</v>
      </c>
      <c r="F167" s="2380" t="s">
        <v>10165</v>
      </c>
      <c r="G167" s="2379" t="s">
        <v>9784</v>
      </c>
      <c r="H167" s="2376"/>
      <c r="I167" s="2376"/>
      <c r="J167" s="2376"/>
      <c r="K167" s="2376"/>
      <c r="L167" s="2393" t="s">
        <v>9748</v>
      </c>
      <c r="M167" s="2378">
        <f t="shared" si="10"/>
        <v>1745.1000000000001</v>
      </c>
      <c r="N167" s="2377">
        <f t="shared" si="11"/>
        <v>210</v>
      </c>
      <c r="O167" s="2376"/>
      <c r="P167" s="2373"/>
      <c r="Q167" s="2375">
        <v>100</v>
      </c>
    </row>
    <row r="168" spans="1:17" ht="33">
      <c r="A168" s="2373"/>
      <c r="B168" s="2459">
        <v>1</v>
      </c>
      <c r="C168" s="2383" t="s">
        <v>8620</v>
      </c>
      <c r="D168" s="2382" t="s">
        <v>9765</v>
      </c>
      <c r="E168" s="2379" t="s">
        <v>10138</v>
      </c>
      <c r="F168" s="2380" t="s">
        <v>10166</v>
      </c>
      <c r="G168" s="2379" t="s">
        <v>9785</v>
      </c>
      <c r="H168" s="2376"/>
      <c r="I168" s="2376"/>
      <c r="J168" s="2376"/>
      <c r="K168" s="2376"/>
      <c r="L168" s="2393" t="s">
        <v>9748</v>
      </c>
      <c r="M168" s="2378">
        <f t="shared" si="10"/>
        <v>1396.0800000000002</v>
      </c>
      <c r="N168" s="2377">
        <f t="shared" si="11"/>
        <v>168</v>
      </c>
      <c r="O168" s="2376"/>
      <c r="P168" s="2373"/>
      <c r="Q168" s="2375">
        <v>80</v>
      </c>
    </row>
    <row r="169" spans="1:17" ht="16.5">
      <c r="A169" s="2373"/>
      <c r="B169" s="2459">
        <v>1</v>
      </c>
      <c r="C169" s="2383" t="s">
        <v>8620</v>
      </c>
      <c r="D169" s="2382" t="s">
        <v>9766</v>
      </c>
      <c r="E169" s="2379" t="s">
        <v>10139</v>
      </c>
      <c r="F169" s="2380" t="s">
        <v>10167</v>
      </c>
      <c r="G169" s="2379" t="s">
        <v>9786</v>
      </c>
      <c r="H169" s="2376"/>
      <c r="I169" s="2376"/>
      <c r="J169" s="2376"/>
      <c r="K169" s="2376"/>
      <c r="L169" s="2393" t="s">
        <v>9748</v>
      </c>
      <c r="M169" s="2378">
        <f t="shared" si="10"/>
        <v>1553.1390000000001</v>
      </c>
      <c r="N169" s="2377">
        <f t="shared" si="11"/>
        <v>186.9</v>
      </c>
      <c r="O169" s="2376"/>
      <c r="P169" s="2373"/>
      <c r="Q169" s="2375">
        <v>89</v>
      </c>
    </row>
    <row r="170" spans="1:17" ht="16.5">
      <c r="A170" s="2373"/>
      <c r="B170" s="2459">
        <v>1</v>
      </c>
      <c r="C170" s="2383" t="s">
        <v>8620</v>
      </c>
      <c r="D170" s="2382" t="s">
        <v>9767</v>
      </c>
      <c r="E170" s="2379" t="s">
        <v>10140</v>
      </c>
      <c r="F170" s="2380" t="s">
        <v>10168</v>
      </c>
      <c r="G170" s="2379" t="s">
        <v>9787</v>
      </c>
      <c r="H170" s="2376"/>
      <c r="I170" s="2376"/>
      <c r="J170" s="2376"/>
      <c r="K170" s="2376"/>
      <c r="L170" s="2393" t="s">
        <v>9748</v>
      </c>
      <c r="M170" s="2378">
        <f t="shared" si="10"/>
        <v>1396.0800000000002</v>
      </c>
      <c r="N170" s="2377">
        <f t="shared" si="11"/>
        <v>168</v>
      </c>
      <c r="O170" s="2376"/>
      <c r="P170" s="2373"/>
      <c r="Q170" s="2375">
        <v>80</v>
      </c>
    </row>
    <row r="171" spans="1:17" ht="16.5">
      <c r="A171" s="2373"/>
      <c r="B171" s="2459">
        <v>1</v>
      </c>
      <c r="C171" s="2383" t="s">
        <v>8620</v>
      </c>
      <c r="D171" s="2382" t="s">
        <v>9767</v>
      </c>
      <c r="E171" s="2379" t="s">
        <v>10141</v>
      </c>
      <c r="F171" s="2380" t="s">
        <v>10169</v>
      </c>
      <c r="G171" s="2379" t="s">
        <v>9788</v>
      </c>
      <c r="H171" s="2376"/>
      <c r="I171" s="2376"/>
      <c r="J171" s="2376"/>
      <c r="K171" s="2376"/>
      <c r="L171" s="2393" t="s">
        <v>9748</v>
      </c>
      <c r="M171" s="2378">
        <f t="shared" si="10"/>
        <v>1396.0800000000002</v>
      </c>
      <c r="N171" s="2377">
        <f t="shared" si="11"/>
        <v>168</v>
      </c>
      <c r="O171" s="2376"/>
      <c r="P171" s="2373"/>
      <c r="Q171" s="2375">
        <v>80</v>
      </c>
    </row>
    <row r="172" spans="1:17" ht="33">
      <c r="A172" s="2373"/>
      <c r="B172" s="2459">
        <v>1</v>
      </c>
      <c r="C172" s="2383" t="s">
        <v>8620</v>
      </c>
      <c r="D172" s="2382" t="s">
        <v>9768</v>
      </c>
      <c r="E172" s="2379" t="s">
        <v>10142</v>
      </c>
      <c r="F172" s="2380" t="s">
        <v>10170</v>
      </c>
      <c r="G172" s="2379" t="s">
        <v>9789</v>
      </c>
      <c r="H172" s="2376"/>
      <c r="I172" s="2376"/>
      <c r="J172" s="2376"/>
      <c r="K172" s="2376"/>
      <c r="L172" s="2393" t="s">
        <v>9748</v>
      </c>
      <c r="M172" s="2378">
        <f t="shared" si="10"/>
        <v>1745.1000000000001</v>
      </c>
      <c r="N172" s="2377">
        <f t="shared" si="11"/>
        <v>210</v>
      </c>
      <c r="O172" s="2376"/>
      <c r="P172" s="2373"/>
      <c r="Q172" s="2375">
        <v>100</v>
      </c>
    </row>
    <row r="173" spans="1:17" ht="16.5">
      <c r="A173" s="2373"/>
      <c r="B173" s="2459">
        <v>1</v>
      </c>
      <c r="C173" s="2383" t="s">
        <v>8620</v>
      </c>
      <c r="D173" s="2382" t="s">
        <v>9769</v>
      </c>
      <c r="E173" s="2379" t="s">
        <v>10143</v>
      </c>
      <c r="F173" s="2380" t="s">
        <v>10171</v>
      </c>
      <c r="G173" s="2379" t="s">
        <v>9790</v>
      </c>
      <c r="H173" s="2376"/>
      <c r="I173" s="2376"/>
      <c r="J173" s="2376"/>
      <c r="K173" s="2376"/>
      <c r="L173" s="2393" t="s">
        <v>9748</v>
      </c>
      <c r="M173" s="2378">
        <f t="shared" si="10"/>
        <v>1396.0800000000002</v>
      </c>
      <c r="N173" s="2377">
        <f t="shared" si="11"/>
        <v>168</v>
      </c>
      <c r="O173" s="2376"/>
      <c r="P173" s="2373"/>
      <c r="Q173" s="2375">
        <v>80</v>
      </c>
    </row>
    <row r="174" spans="1:17" ht="16.5">
      <c r="A174" s="2373"/>
      <c r="B174" s="2459">
        <v>1</v>
      </c>
      <c r="C174" s="2383" t="s">
        <v>8620</v>
      </c>
      <c r="D174" s="2382" t="s">
        <v>9769</v>
      </c>
      <c r="E174" s="2379" t="s">
        <v>10144</v>
      </c>
      <c r="F174" s="2380" t="s">
        <v>10172</v>
      </c>
      <c r="G174" s="2379" t="s">
        <v>9791</v>
      </c>
      <c r="H174" s="2376"/>
      <c r="I174" s="2376"/>
      <c r="J174" s="2376"/>
      <c r="K174" s="2376"/>
      <c r="L174" s="2393" t="s">
        <v>9748</v>
      </c>
      <c r="M174" s="2378">
        <f t="shared" si="10"/>
        <v>1396.0800000000002</v>
      </c>
      <c r="N174" s="2377">
        <f t="shared" si="11"/>
        <v>168</v>
      </c>
      <c r="O174" s="2376"/>
      <c r="P174" s="2373"/>
      <c r="Q174" s="2375">
        <v>80</v>
      </c>
    </row>
    <row r="175" spans="1:17" ht="33">
      <c r="A175" s="2373"/>
      <c r="B175" s="2459">
        <v>1</v>
      </c>
      <c r="C175" s="2383" t="s">
        <v>8620</v>
      </c>
      <c r="D175" s="2382" t="s">
        <v>9770</v>
      </c>
      <c r="E175" s="2379" t="s">
        <v>10145</v>
      </c>
      <c r="F175" s="2380" t="s">
        <v>10173</v>
      </c>
      <c r="G175" s="2379" t="s">
        <v>9792</v>
      </c>
      <c r="H175" s="2376"/>
      <c r="I175" s="2376"/>
      <c r="J175" s="2376"/>
      <c r="K175" s="2376"/>
      <c r="L175" s="2393" t="s">
        <v>9748</v>
      </c>
      <c r="M175" s="2378">
        <f t="shared" si="10"/>
        <v>1745.1000000000001</v>
      </c>
      <c r="N175" s="2377">
        <f t="shared" si="11"/>
        <v>210</v>
      </c>
      <c r="O175" s="2376"/>
      <c r="P175" s="2373"/>
      <c r="Q175" s="2375">
        <v>100</v>
      </c>
    </row>
    <row r="176" spans="1:17" ht="16.5">
      <c r="A176" s="2373"/>
      <c r="B176" s="2459">
        <v>1</v>
      </c>
      <c r="C176" s="2383" t="s">
        <v>8620</v>
      </c>
      <c r="D176" s="2382" t="s">
        <v>9771</v>
      </c>
      <c r="E176" s="2379" t="s">
        <v>10146</v>
      </c>
      <c r="F176" s="2380" t="s">
        <v>10174</v>
      </c>
      <c r="G176" s="2379" t="s">
        <v>9793</v>
      </c>
      <c r="H176" s="2376"/>
      <c r="I176" s="2376"/>
      <c r="J176" s="2376"/>
      <c r="K176" s="2376"/>
      <c r="L176" s="2393" t="s">
        <v>9748</v>
      </c>
      <c r="M176" s="2378">
        <f t="shared" si="10"/>
        <v>1396.0800000000002</v>
      </c>
      <c r="N176" s="2377">
        <f t="shared" si="11"/>
        <v>168</v>
      </c>
      <c r="O176" s="2376"/>
      <c r="P176" s="2373"/>
      <c r="Q176" s="2375">
        <v>80</v>
      </c>
    </row>
    <row r="177" spans="1:17" ht="16.5">
      <c r="A177" s="2373"/>
      <c r="B177" s="2459">
        <v>1</v>
      </c>
      <c r="C177" s="2383" t="s">
        <v>8620</v>
      </c>
      <c r="D177" s="2382" t="s">
        <v>9771</v>
      </c>
      <c r="E177" s="2379" t="s">
        <v>10147</v>
      </c>
      <c r="F177" s="2380" t="s">
        <v>10175</v>
      </c>
      <c r="G177" s="2379" t="s">
        <v>9794</v>
      </c>
      <c r="H177" s="2376"/>
      <c r="I177" s="2376"/>
      <c r="J177" s="2376"/>
      <c r="K177" s="2376"/>
      <c r="L177" s="2393" t="s">
        <v>9748</v>
      </c>
      <c r="M177" s="2378">
        <f t="shared" si="10"/>
        <v>1396.0800000000002</v>
      </c>
      <c r="N177" s="2377">
        <f t="shared" si="11"/>
        <v>168</v>
      </c>
      <c r="O177" s="2376"/>
      <c r="P177" s="2373"/>
      <c r="Q177" s="2375">
        <v>80</v>
      </c>
    </row>
    <row r="178" spans="1:17" ht="33">
      <c r="A178" s="2373"/>
      <c r="B178" s="2459">
        <v>1</v>
      </c>
      <c r="C178" s="2383" t="s">
        <v>8620</v>
      </c>
      <c r="D178" s="2382" t="s">
        <v>9772</v>
      </c>
      <c r="E178" s="2379" t="s">
        <v>10148</v>
      </c>
      <c r="F178" s="2380" t="s">
        <v>10176</v>
      </c>
      <c r="G178" s="2379" t="s">
        <v>9795</v>
      </c>
      <c r="H178" s="2376"/>
      <c r="I178" s="2376"/>
      <c r="J178" s="2376"/>
      <c r="K178" s="2376"/>
      <c r="L178" s="2393" t="s">
        <v>9748</v>
      </c>
      <c r="M178" s="2378">
        <f t="shared" si="10"/>
        <v>1745.1000000000001</v>
      </c>
      <c r="N178" s="2377">
        <f t="shared" si="11"/>
        <v>210</v>
      </c>
      <c r="O178" s="2376"/>
      <c r="P178" s="2373"/>
      <c r="Q178" s="2375">
        <v>100</v>
      </c>
    </row>
    <row r="179" spans="1:17" ht="16.5">
      <c r="A179" s="2373"/>
      <c r="B179" s="2459">
        <v>1</v>
      </c>
      <c r="C179" s="2383" t="s">
        <v>8620</v>
      </c>
      <c r="D179" s="2382" t="s">
        <v>9773</v>
      </c>
      <c r="E179" s="2379" t="s">
        <v>10149</v>
      </c>
      <c r="F179" s="2380" t="s">
        <v>10177</v>
      </c>
      <c r="G179" s="2379" t="s">
        <v>9796</v>
      </c>
      <c r="H179" s="2376"/>
      <c r="I179" s="2376"/>
      <c r="J179" s="2376"/>
      <c r="K179" s="2376"/>
      <c r="L179" s="2393" t="s">
        <v>9748</v>
      </c>
      <c r="M179" s="2378">
        <f t="shared" si="10"/>
        <v>1396.0800000000002</v>
      </c>
      <c r="N179" s="2377">
        <f t="shared" si="11"/>
        <v>168</v>
      </c>
      <c r="O179" s="2376"/>
      <c r="P179" s="2373"/>
      <c r="Q179" s="2375">
        <v>80</v>
      </c>
    </row>
    <row r="180" spans="1:17" ht="16.5">
      <c r="A180" s="2373"/>
      <c r="B180" s="2459">
        <v>1</v>
      </c>
      <c r="C180" s="2383" t="s">
        <v>8620</v>
      </c>
      <c r="D180" s="2382" t="s">
        <v>9773</v>
      </c>
      <c r="E180" s="2379" t="s">
        <v>10150</v>
      </c>
      <c r="F180" s="2380" t="s">
        <v>10178</v>
      </c>
      <c r="G180" s="2379" t="s">
        <v>9797</v>
      </c>
      <c r="H180" s="2376"/>
      <c r="I180" s="2376"/>
      <c r="J180" s="2376"/>
      <c r="K180" s="2376"/>
      <c r="L180" s="2393" t="s">
        <v>9748</v>
      </c>
      <c r="M180" s="2378">
        <f t="shared" si="10"/>
        <v>1396.0800000000002</v>
      </c>
      <c r="N180" s="2377">
        <f t="shared" si="11"/>
        <v>168</v>
      </c>
      <c r="O180" s="2376"/>
      <c r="P180" s="2373"/>
      <c r="Q180" s="2375">
        <v>80</v>
      </c>
    </row>
    <row r="181" spans="1:17" ht="16.5">
      <c r="A181" s="2373"/>
      <c r="B181" s="2459">
        <v>1</v>
      </c>
      <c r="C181" s="2383" t="s">
        <v>8620</v>
      </c>
      <c r="D181" s="2382" t="s">
        <v>9774</v>
      </c>
      <c r="E181" s="2379" t="s">
        <v>10151</v>
      </c>
      <c r="F181" s="2380" t="s">
        <v>10179</v>
      </c>
      <c r="G181" s="2379" t="s">
        <v>9959</v>
      </c>
      <c r="H181" s="2376"/>
      <c r="I181" s="2376"/>
      <c r="J181" s="2376"/>
      <c r="K181" s="2376"/>
      <c r="L181" s="2393" t="s">
        <v>9748</v>
      </c>
      <c r="M181" s="2378">
        <f t="shared" si="10"/>
        <v>1745.1000000000001</v>
      </c>
      <c r="N181" s="2377">
        <f t="shared" si="11"/>
        <v>210</v>
      </c>
      <c r="O181" s="2376"/>
      <c r="P181" s="2373"/>
      <c r="Q181" s="2392">
        <v>100</v>
      </c>
    </row>
    <row r="182" spans="1:17" ht="16.5">
      <c r="A182" s="2373"/>
      <c r="B182" s="2459">
        <v>1</v>
      </c>
      <c r="C182" s="2383" t="s">
        <v>8620</v>
      </c>
      <c r="D182" s="2382" t="s">
        <v>9775</v>
      </c>
      <c r="E182" s="2379" t="s">
        <v>10152</v>
      </c>
      <c r="F182" s="2380" t="s">
        <v>10180</v>
      </c>
      <c r="G182" s="2379" t="s">
        <v>9798</v>
      </c>
      <c r="H182" s="2376"/>
      <c r="I182" s="2376"/>
      <c r="J182" s="2376"/>
      <c r="K182" s="2376"/>
      <c r="L182" s="2393" t="s">
        <v>9748</v>
      </c>
      <c r="M182" s="2378">
        <f t="shared" si="10"/>
        <v>1396.0800000000002</v>
      </c>
      <c r="N182" s="2377">
        <f t="shared" si="11"/>
        <v>168</v>
      </c>
      <c r="O182" s="2376"/>
      <c r="P182" s="2373"/>
      <c r="Q182" s="2375">
        <v>80</v>
      </c>
    </row>
    <row r="183" spans="1:17" ht="16.5">
      <c r="A183" s="2373"/>
      <c r="B183" s="2459">
        <v>1</v>
      </c>
      <c r="C183" s="2383" t="s">
        <v>8620</v>
      </c>
      <c r="D183" s="2382" t="s">
        <v>9775</v>
      </c>
      <c r="E183" s="2379" t="s">
        <v>10153</v>
      </c>
      <c r="F183" s="2380" t="s">
        <v>10181</v>
      </c>
      <c r="G183" s="2379" t="s">
        <v>9799</v>
      </c>
      <c r="H183" s="2376"/>
      <c r="I183" s="2376"/>
      <c r="J183" s="2376"/>
      <c r="K183" s="2376"/>
      <c r="L183" s="2393" t="s">
        <v>9748</v>
      </c>
      <c r="M183" s="2378">
        <f t="shared" si="10"/>
        <v>1396.0800000000002</v>
      </c>
      <c r="N183" s="2377">
        <f t="shared" si="11"/>
        <v>168</v>
      </c>
      <c r="O183" s="2376"/>
      <c r="P183" s="2373"/>
      <c r="Q183" s="2375">
        <v>80</v>
      </c>
    </row>
    <row r="184" spans="1:17" ht="16.5">
      <c r="A184" s="2373"/>
      <c r="B184" s="2459">
        <v>1</v>
      </c>
      <c r="C184" s="2383" t="s">
        <v>8620</v>
      </c>
      <c r="D184" s="2382" t="s">
        <v>9776</v>
      </c>
      <c r="E184" s="2379" t="s">
        <v>10156</v>
      </c>
      <c r="F184" s="2380" t="s">
        <v>10182</v>
      </c>
      <c r="G184" s="2379" t="s">
        <v>9960</v>
      </c>
      <c r="H184" s="2376"/>
      <c r="I184" s="2376"/>
      <c r="J184" s="2376"/>
      <c r="K184" s="2376"/>
      <c r="L184" s="2393" t="s">
        <v>9748</v>
      </c>
      <c r="M184" s="2378">
        <f t="shared" si="10"/>
        <v>1745.1000000000001</v>
      </c>
      <c r="N184" s="2377">
        <f t="shared" si="11"/>
        <v>210</v>
      </c>
      <c r="O184" s="2376"/>
      <c r="P184" s="2373"/>
      <c r="Q184" s="2392">
        <v>100</v>
      </c>
    </row>
    <row r="185" spans="1:17" ht="16.5">
      <c r="A185" s="2385" t="s">
        <v>10129</v>
      </c>
      <c r="B185" s="2460">
        <v>0</v>
      </c>
      <c r="C185" s="2461" t="s">
        <v>8620</v>
      </c>
      <c r="D185" s="2390" t="s">
        <v>9777</v>
      </c>
      <c r="E185" s="2389" t="s">
        <v>10154</v>
      </c>
      <c r="F185" s="2389"/>
      <c r="G185" s="2389" t="s">
        <v>9800</v>
      </c>
      <c r="H185" s="2386"/>
      <c r="I185" s="2386"/>
      <c r="J185" s="2386"/>
      <c r="K185" s="2386"/>
      <c r="L185" s="2388" t="s">
        <v>9748</v>
      </c>
      <c r="M185" s="2387">
        <f t="shared" si="10"/>
        <v>1657.845</v>
      </c>
      <c r="N185" s="2387">
        <f t="shared" si="11"/>
        <v>199.5</v>
      </c>
      <c r="O185" s="2386"/>
      <c r="P185" s="2385"/>
      <c r="Q185" s="2384">
        <v>95</v>
      </c>
    </row>
    <row r="186" spans="1:17" ht="16.5">
      <c r="A186" s="2385" t="s">
        <v>10129</v>
      </c>
      <c r="B186" s="2460">
        <v>0</v>
      </c>
      <c r="C186" s="2461" t="s">
        <v>8620</v>
      </c>
      <c r="D186" s="2390" t="s">
        <v>9777</v>
      </c>
      <c r="E186" s="2389" t="s">
        <v>10155</v>
      </c>
      <c r="F186" s="2389"/>
      <c r="G186" s="2389" t="s">
        <v>9801</v>
      </c>
      <c r="H186" s="2386"/>
      <c r="I186" s="2386"/>
      <c r="J186" s="2386"/>
      <c r="K186" s="2386"/>
      <c r="L186" s="2388" t="s">
        <v>9748</v>
      </c>
      <c r="M186" s="2387">
        <f t="shared" si="10"/>
        <v>1657.845</v>
      </c>
      <c r="N186" s="2387">
        <f t="shared" si="11"/>
        <v>199.5</v>
      </c>
      <c r="O186" s="2386"/>
      <c r="P186" s="2385"/>
      <c r="Q186" s="2384">
        <v>95</v>
      </c>
    </row>
    <row r="187" spans="1:17" ht="16.5">
      <c r="A187" s="2385" t="s">
        <v>10129</v>
      </c>
      <c r="B187" s="2460">
        <v>0</v>
      </c>
      <c r="C187" s="2461" t="s">
        <v>8620</v>
      </c>
      <c r="D187" s="2390" t="s">
        <v>9778</v>
      </c>
      <c r="E187" s="2389" t="s">
        <v>10160</v>
      </c>
      <c r="F187" s="2389"/>
      <c r="G187" s="2389" t="s">
        <v>9961</v>
      </c>
      <c r="H187" s="2386"/>
      <c r="I187" s="2386"/>
      <c r="J187" s="2386"/>
      <c r="K187" s="2386"/>
      <c r="L187" s="2388" t="s">
        <v>9748</v>
      </c>
      <c r="M187" s="2387">
        <f t="shared" si="10"/>
        <v>2006.865</v>
      </c>
      <c r="N187" s="2387">
        <f t="shared" si="11"/>
        <v>241.5</v>
      </c>
      <c r="O187" s="2386"/>
      <c r="P187" s="2385"/>
      <c r="Q187" s="2391">
        <v>115</v>
      </c>
    </row>
    <row r="188" spans="1:17" ht="16.5">
      <c r="A188" s="2385" t="s">
        <v>10129</v>
      </c>
      <c r="B188" s="2460">
        <v>0</v>
      </c>
      <c r="C188" s="2461" t="s">
        <v>8620</v>
      </c>
      <c r="D188" s="2390" t="s">
        <v>9779</v>
      </c>
      <c r="E188" s="2389" t="s">
        <v>10157</v>
      </c>
      <c r="F188" s="2389"/>
      <c r="G188" s="2389" t="s">
        <v>9802</v>
      </c>
      <c r="H188" s="2386"/>
      <c r="I188" s="2386"/>
      <c r="J188" s="2386"/>
      <c r="K188" s="2386"/>
      <c r="L188" s="2388" t="s">
        <v>9748</v>
      </c>
      <c r="M188" s="2387">
        <f t="shared" si="10"/>
        <v>1588.0409999999999</v>
      </c>
      <c r="N188" s="2387">
        <f t="shared" si="11"/>
        <v>191.1</v>
      </c>
      <c r="O188" s="2386"/>
      <c r="P188" s="2385"/>
      <c r="Q188" s="2384">
        <v>91</v>
      </c>
    </row>
    <row r="189" spans="1:17" ht="16.5">
      <c r="A189" s="2385" t="s">
        <v>10129</v>
      </c>
      <c r="B189" s="2460">
        <v>0</v>
      </c>
      <c r="C189" s="2461" t="s">
        <v>8620</v>
      </c>
      <c r="D189" s="2390" t="s">
        <v>9779</v>
      </c>
      <c r="E189" s="2389" t="s">
        <v>10158</v>
      </c>
      <c r="F189" s="2389"/>
      <c r="G189" s="2389" t="s">
        <v>9803</v>
      </c>
      <c r="H189" s="2386"/>
      <c r="I189" s="2386"/>
      <c r="J189" s="2386"/>
      <c r="K189" s="2386"/>
      <c r="L189" s="2388" t="s">
        <v>9748</v>
      </c>
      <c r="M189" s="2387">
        <f t="shared" si="10"/>
        <v>1588.0409999999999</v>
      </c>
      <c r="N189" s="2387">
        <f t="shared" si="11"/>
        <v>191.1</v>
      </c>
      <c r="O189" s="2386"/>
      <c r="P189" s="2385"/>
      <c r="Q189" s="2384">
        <v>91</v>
      </c>
    </row>
    <row r="190" spans="1:17" ht="16.5">
      <c r="A190" s="2385" t="s">
        <v>10129</v>
      </c>
      <c r="B190" s="2460">
        <v>0</v>
      </c>
      <c r="C190" s="2461" t="s">
        <v>8620</v>
      </c>
      <c r="D190" s="2390" t="s">
        <v>9780</v>
      </c>
      <c r="E190" s="2389" t="s">
        <v>10159</v>
      </c>
      <c r="F190" s="2389"/>
      <c r="G190" s="2389" t="s">
        <v>9804</v>
      </c>
      <c r="H190" s="2386"/>
      <c r="I190" s="2386"/>
      <c r="J190" s="2386"/>
      <c r="K190" s="2386"/>
      <c r="L190" s="2388" t="s">
        <v>9748</v>
      </c>
      <c r="M190" s="2387">
        <f t="shared" si="10"/>
        <v>1937.0610000000001</v>
      </c>
      <c r="N190" s="2387">
        <f t="shared" si="11"/>
        <v>233.1</v>
      </c>
      <c r="O190" s="2386"/>
      <c r="P190" s="2385"/>
      <c r="Q190" s="2384">
        <v>111</v>
      </c>
    </row>
    <row r="191" spans="1:17" ht="16.5">
      <c r="A191" s="2373"/>
      <c r="B191" s="2459">
        <v>1</v>
      </c>
      <c r="C191" s="2383" t="s">
        <v>8620</v>
      </c>
      <c r="D191" s="2382" t="s">
        <v>9781</v>
      </c>
      <c r="E191" s="2381" t="s">
        <v>10161</v>
      </c>
      <c r="F191" s="2380" t="s">
        <v>10183</v>
      </c>
      <c r="G191" s="2379" t="s">
        <v>9805</v>
      </c>
      <c r="H191" s="2376"/>
      <c r="I191" s="2376"/>
      <c r="J191" s="2376"/>
      <c r="K191" s="2376"/>
      <c r="L191" s="2376" t="s">
        <v>9958</v>
      </c>
      <c r="M191" s="2378">
        <f t="shared" si="10"/>
        <v>575.88300000000004</v>
      </c>
      <c r="N191" s="2377">
        <f t="shared" si="11"/>
        <v>69.3</v>
      </c>
      <c r="O191" s="2376"/>
      <c r="P191" s="2373"/>
      <c r="Q191" s="2375">
        <v>33</v>
      </c>
    </row>
    <row r="192" spans="1:17" ht="16.5">
      <c r="A192" s="2373"/>
      <c r="B192" s="2373"/>
      <c r="C192" s="2373"/>
      <c r="D192" s="2374"/>
      <c r="E192" s="2373"/>
      <c r="F192" s="2372"/>
      <c r="G192" s="2373"/>
      <c r="H192" s="2373"/>
      <c r="I192" s="2373"/>
      <c r="J192" s="2373"/>
      <c r="K192" s="2373"/>
      <c r="L192" s="2373"/>
      <c r="M192" s="2373"/>
      <c r="N192" s="2373"/>
      <c r="O192" s="2373"/>
      <c r="P192" s="2373"/>
      <c r="Q192" s="2373"/>
    </row>
    <row r="193" spans="4:6" ht="16.5">
      <c r="D193" s="2374"/>
      <c r="E193" s="2373"/>
      <c r="F193" s="2372"/>
    </row>
    <row r="194" spans="4:6" ht="16.5">
      <c r="D194" s="2374"/>
      <c r="E194" s="2373"/>
      <c r="F194" s="2372"/>
    </row>
    <row r="195" spans="4:6" ht="16.5">
      <c r="D195" s="2374"/>
      <c r="E195" s="2373"/>
      <c r="F195" s="2372"/>
    </row>
    <row r="196" spans="4:6" ht="16.5">
      <c r="D196" s="2374"/>
      <c r="E196" s="2373"/>
      <c r="F196" s="2372"/>
    </row>
    <row r="197" spans="4:6" ht="16.5">
      <c r="D197" s="2374"/>
      <c r="E197" s="2373"/>
      <c r="F197" s="2372"/>
    </row>
    <row r="198" spans="4:6" ht="16.5">
      <c r="D198" s="2374"/>
      <c r="E198" s="2373"/>
      <c r="F198" s="2372"/>
    </row>
    <row r="199" spans="4:6" ht="16.5">
      <c r="D199" s="2374"/>
      <c r="E199" s="2373"/>
      <c r="F199" s="2372"/>
    </row>
    <row r="200" spans="4:6" ht="16.5">
      <c r="D200" s="2374"/>
      <c r="E200" s="2373"/>
      <c r="F200" s="2372"/>
    </row>
    <row r="201" spans="4:6" ht="16.5">
      <c r="D201" s="2374"/>
      <c r="E201" s="2373"/>
      <c r="F201" s="2372"/>
    </row>
    <row r="202" spans="4:6" ht="16.5">
      <c r="D202" s="2374"/>
      <c r="E202" s="2373"/>
      <c r="F202" s="2372"/>
    </row>
    <row r="203" spans="4:6" ht="16.5">
      <c r="D203" s="2374"/>
      <c r="E203" s="2373"/>
      <c r="F203" s="2372"/>
    </row>
    <row r="204" spans="4:6" ht="16.5">
      <c r="D204" s="2374"/>
      <c r="E204" s="2373"/>
      <c r="F204" s="2372"/>
    </row>
    <row r="205" spans="4:6" ht="16.5">
      <c r="D205" s="2374"/>
      <c r="E205" s="2373"/>
      <c r="F205" s="2372"/>
    </row>
    <row r="206" spans="4:6" ht="16.5">
      <c r="D206" s="2374"/>
      <c r="E206" s="2373"/>
      <c r="F206" s="2372"/>
    </row>
    <row r="207" spans="4:6" ht="16.5">
      <c r="D207" s="2374"/>
      <c r="E207" s="2373"/>
      <c r="F207" s="2372"/>
    </row>
    <row r="208" spans="4:6" ht="16.5">
      <c r="D208" s="2374"/>
      <c r="E208" s="2373"/>
      <c r="F208" s="2372"/>
    </row>
    <row r="209" spans="4:6" ht="16.5">
      <c r="D209" s="2374"/>
      <c r="E209" s="2373"/>
      <c r="F209" s="2372"/>
    </row>
    <row r="210" spans="4:6" ht="16.5">
      <c r="D210" s="2374"/>
      <c r="E210" s="2373"/>
      <c r="F210" s="2372"/>
    </row>
    <row r="211" spans="4:6" ht="16.5">
      <c r="D211" s="2374"/>
      <c r="E211" s="2373"/>
      <c r="F211" s="2372"/>
    </row>
    <row r="212" spans="4:6" ht="16.5">
      <c r="D212" s="2374"/>
      <c r="E212" s="2373"/>
      <c r="F212" s="2372"/>
    </row>
    <row r="213" spans="4:6" ht="16.5">
      <c r="D213" s="2374"/>
      <c r="E213" s="2373"/>
      <c r="F213" s="2372"/>
    </row>
    <row r="214" spans="4:6" ht="16.5">
      <c r="D214" s="2374"/>
      <c r="E214" s="2373"/>
      <c r="F214" s="2372"/>
    </row>
    <row r="215" spans="4:6" ht="16.5">
      <c r="D215" s="2374"/>
      <c r="E215" s="2373"/>
      <c r="F215" s="2372"/>
    </row>
    <row r="216" spans="4:6" ht="16.5">
      <c r="D216" s="2374"/>
      <c r="E216" s="2373"/>
      <c r="F216" s="2372"/>
    </row>
    <row r="217" spans="4:6" ht="16.5">
      <c r="D217" s="2374"/>
      <c r="E217" s="2373"/>
      <c r="F217" s="2372"/>
    </row>
    <row r="218" spans="4:6" ht="16.5">
      <c r="D218" s="2374"/>
      <c r="E218" s="2373"/>
      <c r="F218" s="2372"/>
    </row>
    <row r="219" spans="4:6" ht="16.5">
      <c r="D219" s="2374"/>
      <c r="E219" s="2373"/>
      <c r="F219" s="2372"/>
    </row>
    <row r="220" spans="4:6" ht="16.5">
      <c r="D220" s="2374"/>
      <c r="E220" s="2373"/>
      <c r="F220" s="2372"/>
    </row>
    <row r="221" spans="4:6" ht="16.5">
      <c r="D221" s="2374"/>
      <c r="E221" s="2373"/>
      <c r="F221" s="2372"/>
    </row>
    <row r="222" spans="4:6" ht="16.5">
      <c r="D222" s="2374"/>
      <c r="E222" s="2373"/>
      <c r="F222" s="2372"/>
    </row>
    <row r="223" spans="4:6" ht="16.5">
      <c r="D223" s="2374"/>
      <c r="E223" s="2373"/>
      <c r="F223" s="2372"/>
    </row>
    <row r="224" spans="4:6" ht="16.5">
      <c r="D224" s="2374"/>
      <c r="E224" s="2373"/>
      <c r="F224" s="2372"/>
    </row>
    <row r="225" spans="4:6" ht="16.5">
      <c r="D225" s="2374"/>
      <c r="E225" s="2373"/>
      <c r="F225" s="2372"/>
    </row>
    <row r="226" spans="4:6" ht="16.5">
      <c r="D226" s="2374"/>
      <c r="E226" s="2373"/>
      <c r="F226" s="2372"/>
    </row>
    <row r="227" spans="4:6" ht="16.5">
      <c r="D227" s="2374"/>
      <c r="E227" s="2373"/>
      <c r="F227" s="2372"/>
    </row>
    <row r="228" spans="4:6" ht="16.5">
      <c r="D228" s="2374"/>
      <c r="E228" s="2373"/>
      <c r="F228" s="2372"/>
    </row>
    <row r="229" spans="4:6" ht="16.5">
      <c r="D229" s="2374"/>
      <c r="E229" s="2373"/>
      <c r="F229" s="2372"/>
    </row>
    <row r="230" spans="4:6" ht="16.5">
      <c r="D230" s="2374"/>
      <c r="E230" s="2373"/>
      <c r="F230" s="2372"/>
    </row>
    <row r="231" spans="4:6" ht="16.5">
      <c r="D231" s="2374"/>
      <c r="E231" s="2373"/>
      <c r="F231" s="2372"/>
    </row>
    <row r="232" spans="4:6" ht="16.5">
      <c r="D232" s="2374"/>
      <c r="E232" s="2373"/>
      <c r="F232" s="2372"/>
    </row>
    <row r="233" spans="4:6" ht="16.5">
      <c r="D233" s="2374"/>
      <c r="E233" s="2373"/>
      <c r="F233" s="2372"/>
    </row>
    <row r="234" spans="4:6" ht="16.5">
      <c r="D234" s="2374"/>
      <c r="E234" s="2373"/>
      <c r="F234" s="2372"/>
    </row>
    <row r="235" spans="4:6" ht="16.5">
      <c r="D235" s="2374"/>
      <c r="E235" s="2373"/>
      <c r="F235" s="2372"/>
    </row>
    <row r="236" spans="4:6" ht="16.5">
      <c r="D236" s="2374"/>
      <c r="E236" s="2373"/>
      <c r="F236" s="2372"/>
    </row>
    <row r="237" spans="4:6" ht="16.5">
      <c r="D237" s="2374"/>
      <c r="E237" s="2373"/>
      <c r="F237" s="2372"/>
    </row>
    <row r="238" spans="4:6" ht="16.5">
      <c r="D238" s="2374"/>
      <c r="E238" s="2373"/>
      <c r="F238" s="2372"/>
    </row>
    <row r="239" spans="4:6" ht="16.5">
      <c r="D239" s="2374"/>
      <c r="E239" s="2373"/>
      <c r="F239" s="2372"/>
    </row>
  </sheetData>
  <sheetProtection sheet="1" objects="1" scenario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sheetPr codeName="Лист38" filterMode="1"/>
  <dimension ref="A1:T487"/>
  <sheetViews>
    <sheetView workbookViewId="0">
      <pane ySplit="3" topLeftCell="A63" activePane="bottomLeft" state="frozen"/>
      <selection activeCell="A34" sqref="A34"/>
      <selection pane="bottomLeft" activeCell="A89" sqref="A89:IV89"/>
    </sheetView>
  </sheetViews>
  <sheetFormatPr defaultColWidth="9.140625" defaultRowHeight="13.5" outlineLevelCol="1"/>
  <cols>
    <col min="1" max="1" width="9.140625" style="215" hidden="1" customWidth="1" outlineLevel="1"/>
    <col min="2" max="2" width="10.85546875" style="216" customWidth="1" collapsed="1"/>
    <col min="3" max="3" width="11" style="216" customWidth="1"/>
    <col min="4" max="4" width="57.140625" style="817" customWidth="1"/>
    <col min="5" max="6" width="9.140625" style="69" hidden="1" customWidth="1" outlineLevel="1"/>
    <col min="7" max="8" width="9.140625" style="216" hidden="1" customWidth="1" outlineLevel="1"/>
    <col min="9" max="10" width="9.140625" style="69" hidden="1" customWidth="1" outlineLevel="1"/>
    <col min="11" max="11" width="7.140625" style="2034" customWidth="1" collapsed="1"/>
    <col min="12" max="12" width="10.140625" style="217" customWidth="1"/>
    <col min="13" max="13" width="10.140625" style="219" customWidth="1"/>
    <col min="14" max="14" width="9.140625" style="219"/>
    <col min="15" max="16384" width="9.140625" style="69"/>
  </cols>
  <sheetData>
    <row r="1" spans="1:14" s="229" customFormat="1" ht="36.75" customHeight="1" thickBot="1">
      <c r="A1" s="75" t="s">
        <v>8669</v>
      </c>
      <c r="B1" s="84" t="s">
        <v>8670</v>
      </c>
      <c r="C1" s="221" t="s">
        <v>8671</v>
      </c>
      <c r="D1" s="222" t="s">
        <v>8672</v>
      </c>
      <c r="E1" s="223" t="s">
        <v>8673</v>
      </c>
      <c r="F1" s="223" t="s">
        <v>8674</v>
      </c>
      <c r="G1" s="224" t="s">
        <v>9315</v>
      </c>
      <c r="H1" s="224" t="s">
        <v>9419</v>
      </c>
      <c r="I1" s="225" t="s">
        <v>9420</v>
      </c>
      <c r="J1" s="225" t="s">
        <v>9318</v>
      </c>
      <c r="K1" s="226" t="s">
        <v>9319</v>
      </c>
      <c r="L1" s="227" t="s">
        <v>9421</v>
      </c>
      <c r="M1" s="232" t="s">
        <v>10651</v>
      </c>
    </row>
    <row r="2" spans="1:14" s="229" customFormat="1" ht="12.75" hidden="1" customHeight="1">
      <c r="A2" s="75" t="s">
        <v>8678</v>
      </c>
      <c r="B2" s="84" t="s">
        <v>8679</v>
      </c>
      <c r="C2" s="85" t="s">
        <v>8671</v>
      </c>
      <c r="D2" s="233" t="s">
        <v>8672</v>
      </c>
      <c r="E2" s="223" t="s">
        <v>8673</v>
      </c>
      <c r="F2" s="223" t="s">
        <v>8674</v>
      </c>
      <c r="G2" s="158" t="s">
        <v>9323</v>
      </c>
      <c r="H2" s="158" t="s">
        <v>9324</v>
      </c>
      <c r="I2" s="159" t="s">
        <v>9325</v>
      </c>
      <c r="J2" s="159" t="s">
        <v>9326</v>
      </c>
      <c r="K2" s="158" t="s">
        <v>9327</v>
      </c>
      <c r="L2" s="86" t="s">
        <v>8680</v>
      </c>
      <c r="M2" s="232"/>
    </row>
    <row r="3" spans="1:14" s="229" customFormat="1" ht="12.75" hidden="1" customHeight="1">
      <c r="A3" s="75" t="s">
        <v>8678</v>
      </c>
      <c r="B3" s="84" t="s">
        <v>8683</v>
      </c>
      <c r="C3" s="85" t="s">
        <v>9328</v>
      </c>
      <c r="D3" s="233" t="s">
        <v>8672</v>
      </c>
      <c r="E3" s="223" t="s">
        <v>8673</v>
      </c>
      <c r="F3" s="223" t="s">
        <v>8674</v>
      </c>
      <c r="G3" s="158" t="s">
        <v>9329</v>
      </c>
      <c r="H3" s="158" t="s">
        <v>9330</v>
      </c>
      <c r="I3" s="159" t="s">
        <v>9331</v>
      </c>
      <c r="J3" s="159" t="s">
        <v>9332</v>
      </c>
      <c r="K3" s="158" t="s">
        <v>9425</v>
      </c>
      <c r="L3" s="86" t="s">
        <v>8685</v>
      </c>
      <c r="M3" s="232"/>
    </row>
    <row r="4" spans="1:14" hidden="1">
      <c r="L4" s="218"/>
      <c r="N4" s="69"/>
    </row>
    <row r="5" spans="1:14" s="157" customFormat="1" hidden="1">
      <c r="A5" s="234"/>
      <c r="B5" s="154"/>
      <c r="C5" s="235"/>
      <c r="D5" s="687"/>
      <c r="E5" s="155"/>
      <c r="F5" s="155"/>
      <c r="G5" s="234"/>
      <c r="H5" s="234"/>
      <c r="I5" s="205"/>
      <c r="J5" s="205"/>
      <c r="K5" s="1573"/>
      <c r="L5" s="156"/>
    </row>
    <row r="6" spans="1:14" ht="79.349999999999994" customHeight="1">
      <c r="A6" s="87" t="s">
        <v>8688</v>
      </c>
      <c r="B6" s="2670" t="s">
        <v>9426</v>
      </c>
      <c r="C6" s="2670"/>
      <c r="D6" s="2671"/>
      <c r="E6" s="2670"/>
      <c r="F6" s="2670"/>
      <c r="G6" s="2670"/>
      <c r="H6" s="2670"/>
      <c r="I6" s="2670"/>
      <c r="J6" s="2670"/>
      <c r="K6" s="2672"/>
      <c r="L6" s="2670"/>
      <c r="N6" s="69"/>
    </row>
    <row r="7" spans="1:14" ht="12.75" hidden="1" customHeight="1">
      <c r="A7" s="87" t="s">
        <v>8689</v>
      </c>
      <c r="B7" s="2670" t="s">
        <v>9427</v>
      </c>
      <c r="C7" s="2670"/>
      <c r="D7" s="2670"/>
      <c r="E7" s="2670"/>
      <c r="F7" s="2670"/>
      <c r="G7" s="2670"/>
      <c r="H7" s="2670"/>
      <c r="I7" s="2670"/>
      <c r="J7" s="2670"/>
      <c r="K7" s="2670"/>
      <c r="L7" s="2670"/>
      <c r="N7" s="69"/>
    </row>
    <row r="8" spans="1:14" ht="12.75" hidden="1" customHeight="1">
      <c r="A8" s="87" t="s">
        <v>8689</v>
      </c>
      <c r="B8" s="2670" t="s">
        <v>9428</v>
      </c>
      <c r="C8" s="2670"/>
      <c r="D8" s="2670"/>
      <c r="E8" s="2670"/>
      <c r="F8" s="2670"/>
      <c r="G8" s="2670"/>
      <c r="H8" s="2670"/>
      <c r="I8" s="2670"/>
      <c r="J8" s="2670"/>
      <c r="K8" s="2670"/>
      <c r="L8" s="2670"/>
      <c r="N8" s="69"/>
    </row>
    <row r="9" spans="1:14" hidden="1">
      <c r="A9" s="236"/>
      <c r="B9" s="236"/>
      <c r="C9" s="236"/>
      <c r="D9" s="1757"/>
      <c r="E9" s="237"/>
      <c r="F9" s="237"/>
      <c r="G9" s="215"/>
      <c r="H9" s="215"/>
      <c r="I9" s="219"/>
      <c r="J9" s="219"/>
      <c r="L9" s="61"/>
      <c r="N9" s="69"/>
    </row>
    <row r="10" spans="1:14" hidden="1">
      <c r="A10" s="236"/>
      <c r="B10" s="236"/>
      <c r="C10" s="236"/>
      <c r="D10" s="1757"/>
      <c r="E10" s="237"/>
      <c r="F10" s="237"/>
      <c r="G10" s="215"/>
      <c r="H10" s="215"/>
      <c r="I10" s="219"/>
      <c r="J10" s="219"/>
      <c r="L10" s="61"/>
      <c r="N10" s="69"/>
    </row>
    <row r="11" spans="1:14" ht="23.25">
      <c r="A11" s="89" t="s">
        <v>8692</v>
      </c>
      <c r="B11" s="2673" t="s">
        <v>9334</v>
      </c>
      <c r="C11" s="2673"/>
      <c r="D11" s="2674"/>
      <c r="E11" s="2673"/>
      <c r="F11" s="2673"/>
      <c r="G11" s="2673"/>
      <c r="H11" s="2673"/>
      <c r="I11" s="2673"/>
      <c r="J11" s="2673"/>
      <c r="K11" s="2675"/>
      <c r="L11" s="2673"/>
      <c r="N11" s="69"/>
    </row>
    <row r="12" spans="1:14" ht="23.25" hidden="1">
      <c r="A12" s="89" t="s">
        <v>8690</v>
      </c>
      <c r="B12" s="2668" t="s">
        <v>9335</v>
      </c>
      <c r="C12" s="2668"/>
      <c r="D12" s="2668"/>
      <c r="E12" s="2668"/>
      <c r="F12" s="2668"/>
      <c r="G12" s="2668"/>
      <c r="H12" s="2668"/>
      <c r="I12" s="2668"/>
      <c r="J12" s="2668"/>
      <c r="K12" s="2668"/>
      <c r="L12" s="2668"/>
      <c r="N12" s="69"/>
    </row>
    <row r="13" spans="1:14" ht="23.25" hidden="1">
      <c r="A13" s="89" t="s">
        <v>8690</v>
      </c>
      <c r="B13" s="2668" t="s">
        <v>9429</v>
      </c>
      <c r="C13" s="2668"/>
      <c r="D13" s="2668"/>
      <c r="E13" s="2668"/>
      <c r="F13" s="2668"/>
      <c r="G13" s="2668"/>
      <c r="H13" s="2668"/>
      <c r="I13" s="2668"/>
      <c r="J13" s="2668"/>
      <c r="K13" s="2668"/>
      <c r="L13" s="2668"/>
      <c r="N13" s="69"/>
    </row>
    <row r="14" spans="1:14" s="157" customFormat="1">
      <c r="A14" s="248">
        <v>1</v>
      </c>
      <c r="B14" s="2008" t="s">
        <v>10477</v>
      </c>
      <c r="C14" s="2018" t="s">
        <v>10650</v>
      </c>
      <c r="D14" s="2049" t="s">
        <v>9436</v>
      </c>
      <c r="E14" s="2054" t="s">
        <v>9338</v>
      </c>
      <c r="F14" s="2054" t="s">
        <v>9437</v>
      </c>
      <c r="G14" s="2338" t="s">
        <v>10615</v>
      </c>
      <c r="H14" s="2338" t="s">
        <v>10649</v>
      </c>
      <c r="I14" s="2338"/>
      <c r="J14" s="2338" t="s">
        <v>9340</v>
      </c>
      <c r="K14" s="2044">
        <v>96</v>
      </c>
      <c r="L14" s="210" t="e">
        <f>#REF!*[4]коеф!$O$7*[4]коеф!$P$80+10</f>
        <v>#REF!</v>
      </c>
      <c r="M14" s="157">
        <v>768</v>
      </c>
    </row>
    <row r="15" spans="1:14" s="157" customFormat="1">
      <c r="A15" s="248">
        <v>1</v>
      </c>
      <c r="B15" s="2008" t="s">
        <v>10477</v>
      </c>
      <c r="C15" s="2018" t="s">
        <v>10648</v>
      </c>
      <c r="D15" s="2049" t="s">
        <v>9441</v>
      </c>
      <c r="E15" s="2054" t="s">
        <v>9342</v>
      </c>
      <c r="F15" s="2054" t="s">
        <v>9445</v>
      </c>
      <c r="G15" s="2338" t="s">
        <v>10615</v>
      </c>
      <c r="H15" s="2338" t="s">
        <v>10647</v>
      </c>
      <c r="I15" s="2338"/>
      <c r="J15" s="2338" t="s">
        <v>10646</v>
      </c>
      <c r="K15" s="2044">
        <v>96</v>
      </c>
      <c r="L15" s="2317" t="e">
        <f>#REF!*[4]коеф!$O$7*[4]коеф!$P$80+10</f>
        <v>#REF!</v>
      </c>
      <c r="M15" s="157">
        <v>768</v>
      </c>
    </row>
    <row r="16" spans="1:14" s="157" customFormat="1">
      <c r="A16" s="248">
        <v>1</v>
      </c>
      <c r="B16" s="2008" t="s">
        <v>10477</v>
      </c>
      <c r="C16" s="2018" t="s">
        <v>10645</v>
      </c>
      <c r="D16" s="2049" t="s">
        <v>9447</v>
      </c>
      <c r="E16" s="2054" t="s">
        <v>9344</v>
      </c>
      <c r="F16" s="2054" t="s">
        <v>8812</v>
      </c>
      <c r="G16" s="2338" t="s">
        <v>10615</v>
      </c>
      <c r="H16" s="2338"/>
      <c r="I16" s="2338"/>
      <c r="J16" s="2338" t="s">
        <v>9314</v>
      </c>
      <c r="K16" s="2044">
        <v>96</v>
      </c>
      <c r="L16" s="2320" t="e">
        <f>#REF!*[4]коеф!$O$7*[4]коеф!$P$80+10</f>
        <v>#REF!</v>
      </c>
      <c r="M16" s="157">
        <v>696</v>
      </c>
    </row>
    <row r="17" spans="1:13" s="157" customFormat="1">
      <c r="A17" s="248">
        <v>1</v>
      </c>
      <c r="B17" s="2008" t="s">
        <v>10477</v>
      </c>
      <c r="C17" s="2018" t="s">
        <v>10644</v>
      </c>
      <c r="D17" s="2049" t="s">
        <v>8816</v>
      </c>
      <c r="E17" s="2054" t="s">
        <v>9346</v>
      </c>
      <c r="F17" s="2054" t="s">
        <v>8817</v>
      </c>
      <c r="G17" s="2338" t="s">
        <v>10634</v>
      </c>
      <c r="H17" s="2338" t="s">
        <v>10643</v>
      </c>
      <c r="I17" s="2338"/>
      <c r="J17" s="2338" t="s">
        <v>10642</v>
      </c>
      <c r="K17" s="2044">
        <v>96</v>
      </c>
      <c r="L17" s="2317" t="e">
        <f>#REF!*[4]коеф!$O$7*[4]коеф!$P$80+10</f>
        <v>#REF!</v>
      </c>
      <c r="M17" s="157">
        <v>696</v>
      </c>
    </row>
    <row r="18" spans="1:13" s="157" customFormat="1" hidden="1">
      <c r="A18" s="238">
        <v>0</v>
      </c>
      <c r="B18" s="171" t="s">
        <v>9438</v>
      </c>
      <c r="C18" s="245"/>
      <c r="D18" s="172" t="s">
        <v>8821</v>
      </c>
      <c r="E18" s="172"/>
      <c r="F18" s="172"/>
      <c r="G18" s="2318"/>
      <c r="H18" s="2318"/>
      <c r="I18" s="2318"/>
      <c r="J18" s="2318"/>
      <c r="K18" s="243">
        <v>96</v>
      </c>
      <c r="L18" s="173" t="e">
        <f>#REF!*[4]коеф!$F$70+10+10</f>
        <v>#REF!</v>
      </c>
    </row>
    <row r="19" spans="1:13" s="157" customFormat="1" ht="102" hidden="1">
      <c r="A19" s="238">
        <v>0</v>
      </c>
      <c r="B19" s="167" t="s">
        <v>9438</v>
      </c>
      <c r="C19" s="245" t="s">
        <v>8823</v>
      </c>
      <c r="D19" s="213" t="s">
        <v>8824</v>
      </c>
      <c r="E19" s="172" t="s">
        <v>8825</v>
      </c>
      <c r="F19" s="213" t="s">
        <v>8826</v>
      </c>
      <c r="G19" s="2318"/>
      <c r="H19" s="2318"/>
      <c r="I19" s="2318"/>
      <c r="J19" s="2318"/>
      <c r="K19" s="247">
        <v>192</v>
      </c>
      <c r="L19" s="169" t="e">
        <f>#REF!*[4]коеф!$O$7*[4]коеф!$F$70+10</f>
        <v>#REF!</v>
      </c>
    </row>
    <row r="20" spans="1:13" s="157" customFormat="1">
      <c r="A20" s="248">
        <v>1</v>
      </c>
      <c r="B20" s="2008" t="s">
        <v>10477</v>
      </c>
      <c r="C20" s="2018" t="s">
        <v>10641</v>
      </c>
      <c r="D20" s="2049" t="s">
        <v>8828</v>
      </c>
      <c r="E20" s="2054" t="s">
        <v>9351</v>
      </c>
      <c r="F20" s="2054" t="s">
        <v>8828</v>
      </c>
      <c r="G20" s="2338" t="s">
        <v>10604</v>
      </c>
      <c r="H20" s="2338" t="s">
        <v>10640</v>
      </c>
      <c r="I20" s="2338"/>
      <c r="J20" s="2338" t="s">
        <v>10639</v>
      </c>
      <c r="K20" s="2044">
        <v>96</v>
      </c>
      <c r="L20" s="2317" t="e">
        <f>#REF!*[4]коеф!$O$7*[4]коеф!$P$80+10</f>
        <v>#REF!</v>
      </c>
      <c r="M20" s="157">
        <v>768</v>
      </c>
    </row>
    <row r="21" spans="1:13" s="157" customFormat="1">
      <c r="A21" s="248">
        <v>1</v>
      </c>
      <c r="B21" s="2008" t="s">
        <v>10477</v>
      </c>
      <c r="C21" s="2018" t="s">
        <v>10638</v>
      </c>
      <c r="D21" s="2049" t="s">
        <v>8832</v>
      </c>
      <c r="E21" s="2054" t="s">
        <v>9352</v>
      </c>
      <c r="F21" s="2054" t="s">
        <v>8833</v>
      </c>
      <c r="G21" s="2338" t="s">
        <v>10604</v>
      </c>
      <c r="H21" s="2338" t="s">
        <v>10637</v>
      </c>
      <c r="I21" s="2338"/>
      <c r="J21" s="2338" t="s">
        <v>10636</v>
      </c>
      <c r="K21" s="2044">
        <v>96</v>
      </c>
      <c r="L21" s="210" t="e">
        <f>#REF!*[4]коеф!$O$7*[4]коеф!$P$80+10</f>
        <v>#REF!</v>
      </c>
      <c r="M21" s="157">
        <v>768</v>
      </c>
    </row>
    <row r="22" spans="1:13" s="157" customFormat="1">
      <c r="A22" s="248">
        <v>1</v>
      </c>
      <c r="B22" s="2008" t="s">
        <v>10477</v>
      </c>
      <c r="C22" s="2018" t="s">
        <v>10635</v>
      </c>
      <c r="D22" s="2049" t="s">
        <v>8837</v>
      </c>
      <c r="E22" s="2054" t="s">
        <v>9357</v>
      </c>
      <c r="F22" s="2054" t="s">
        <v>8838</v>
      </c>
      <c r="G22" s="2338" t="s">
        <v>10634</v>
      </c>
      <c r="H22" s="2338" t="s">
        <v>10633</v>
      </c>
      <c r="I22" s="2338"/>
      <c r="J22" s="2338" t="s">
        <v>9359</v>
      </c>
      <c r="K22" s="2044">
        <v>96</v>
      </c>
      <c r="L22" s="2317" t="e">
        <f>#REF!*[4]коеф!$O$7*[4]коеф!$P$80+10</f>
        <v>#REF!</v>
      </c>
      <c r="M22" s="157">
        <v>768</v>
      </c>
    </row>
    <row r="23" spans="1:13" s="157" customFormat="1">
      <c r="A23" s="2053">
        <v>1</v>
      </c>
      <c r="B23" s="2008" t="s">
        <v>10477</v>
      </c>
      <c r="C23" s="2018" t="s">
        <v>10632</v>
      </c>
      <c r="D23" s="2049" t="s">
        <v>8843</v>
      </c>
      <c r="E23" s="2054" t="s">
        <v>8844</v>
      </c>
      <c r="F23" s="2054" t="s">
        <v>8845</v>
      </c>
      <c r="G23" s="2338" t="s">
        <v>10615</v>
      </c>
      <c r="H23" s="2338" t="s">
        <v>10631</v>
      </c>
      <c r="I23" s="2338"/>
      <c r="J23" s="2338" t="s">
        <v>10630</v>
      </c>
      <c r="K23" s="2044">
        <v>96</v>
      </c>
      <c r="L23" s="210" t="e">
        <f>#REF!*[4]коеф!$O$7*[4]коеф!$P$80+10</f>
        <v>#REF!</v>
      </c>
      <c r="M23" s="157">
        <v>768</v>
      </c>
    </row>
    <row r="24" spans="1:13" s="157" customFormat="1" hidden="1">
      <c r="A24" s="234"/>
      <c r="B24" s="154"/>
      <c r="C24" s="235"/>
      <c r="D24" s="687"/>
      <c r="E24" s="155"/>
      <c r="F24" s="155"/>
      <c r="G24" s="234"/>
      <c r="H24" s="234"/>
      <c r="I24" s="205"/>
      <c r="J24" s="205"/>
      <c r="K24" s="1573"/>
      <c r="L24" s="156"/>
    </row>
    <row r="25" spans="1:13" s="157" customFormat="1" hidden="1">
      <c r="A25" s="234"/>
      <c r="B25" s="154"/>
      <c r="C25" s="235"/>
      <c r="D25" s="687"/>
      <c r="E25" s="155"/>
      <c r="F25" s="155"/>
      <c r="G25" s="234"/>
      <c r="H25" s="234"/>
      <c r="I25" s="205"/>
      <c r="J25" s="205"/>
      <c r="K25" s="1573"/>
      <c r="L25" s="156"/>
    </row>
    <row r="26" spans="1:13" s="69" customFormat="1" ht="23.25">
      <c r="A26" s="89" t="s">
        <v>8692</v>
      </c>
      <c r="B26" s="2668" t="s">
        <v>9481</v>
      </c>
      <c r="C26" s="2669"/>
      <c r="D26" s="2669"/>
      <c r="E26" s="2669"/>
      <c r="F26" s="2669"/>
      <c r="G26" s="2669"/>
      <c r="H26" s="2669"/>
      <c r="I26" s="2669"/>
      <c r="J26" s="2669"/>
      <c r="K26" s="2669"/>
      <c r="L26" s="2669"/>
      <c r="M26" s="219"/>
    </row>
    <row r="27" spans="1:13" s="69" customFormat="1" ht="23.25" hidden="1">
      <c r="A27" s="89" t="s">
        <v>8690</v>
      </c>
      <c r="B27" s="2" t="s">
        <v>9361</v>
      </c>
      <c r="C27" s="3"/>
      <c r="D27" s="3"/>
      <c r="E27" s="3"/>
      <c r="F27" s="3"/>
      <c r="G27" s="3"/>
      <c r="H27" s="3"/>
      <c r="I27" s="3"/>
      <c r="J27" s="3"/>
      <c r="K27" s="3"/>
      <c r="L27" s="3"/>
      <c r="M27" s="219"/>
    </row>
    <row r="28" spans="1:13" s="69" customFormat="1" ht="23.25" hidden="1">
      <c r="A28" s="89" t="s">
        <v>8690</v>
      </c>
      <c r="B28" s="2" t="s">
        <v>8847</v>
      </c>
      <c r="C28" s="3"/>
      <c r="D28" s="3"/>
      <c r="E28" s="3"/>
      <c r="F28" s="3"/>
      <c r="G28" s="3"/>
      <c r="H28" s="3"/>
      <c r="I28" s="3"/>
      <c r="J28" s="3"/>
      <c r="K28" s="3"/>
      <c r="L28" s="3"/>
      <c r="M28" s="219"/>
    </row>
    <row r="29" spans="1:13" s="157" customFormat="1">
      <c r="A29" s="2017">
        <v>1</v>
      </c>
      <c r="B29" s="2008" t="s">
        <v>10477</v>
      </c>
      <c r="C29" s="2018" t="s">
        <v>10629</v>
      </c>
      <c r="D29" s="2049" t="s">
        <v>8861</v>
      </c>
      <c r="E29" s="2054" t="s">
        <v>9303</v>
      </c>
      <c r="F29" s="2054" t="s">
        <v>8862</v>
      </c>
      <c r="G29" s="2338" t="s">
        <v>10604</v>
      </c>
      <c r="H29" s="2338" t="s">
        <v>10623</v>
      </c>
      <c r="I29" s="2338"/>
      <c r="J29" s="2338" t="s">
        <v>10622</v>
      </c>
      <c r="K29" s="2044">
        <v>96</v>
      </c>
      <c r="L29" s="2317" t="e">
        <f>#REF!*[4]коеф!$O$7*[4]коеф!$P$80+10</f>
        <v>#REF!</v>
      </c>
      <c r="M29" s="157">
        <v>768</v>
      </c>
    </row>
    <row r="30" spans="1:13" s="157" customFormat="1">
      <c r="A30" s="2017">
        <v>1</v>
      </c>
      <c r="B30" s="2008" t="s">
        <v>10477</v>
      </c>
      <c r="C30" s="2018" t="s">
        <v>10628</v>
      </c>
      <c r="D30" s="2049" t="s">
        <v>8867</v>
      </c>
      <c r="E30" s="2054" t="s">
        <v>9309</v>
      </c>
      <c r="F30" s="2054" t="s">
        <v>8867</v>
      </c>
      <c r="G30" s="2338" t="s">
        <v>10604</v>
      </c>
      <c r="H30" s="2273"/>
      <c r="I30" s="2044"/>
      <c r="J30" s="2338" t="s">
        <v>6910</v>
      </c>
      <c r="K30" s="2044">
        <v>96</v>
      </c>
      <c r="L30" s="2317" t="e">
        <f>#REF!*[4]коеф!$O$7*[4]коеф!$P$80+10</f>
        <v>#REF!</v>
      </c>
      <c r="M30" s="157">
        <v>768</v>
      </c>
    </row>
    <row r="31" spans="1:13" s="157" customFormat="1">
      <c r="A31" s="2017">
        <v>1</v>
      </c>
      <c r="B31" s="2008" t="s">
        <v>10477</v>
      </c>
      <c r="C31" s="2018" t="s">
        <v>10627</v>
      </c>
      <c r="D31" s="2049" t="s">
        <v>9312</v>
      </c>
      <c r="E31" s="2054" t="s">
        <v>9313</v>
      </c>
      <c r="F31" s="2054" t="s">
        <v>9312</v>
      </c>
      <c r="G31" s="2338" t="s">
        <v>10604</v>
      </c>
      <c r="H31" s="2338" t="s">
        <v>10626</v>
      </c>
      <c r="I31" s="2338"/>
      <c r="J31" s="2338" t="s">
        <v>10625</v>
      </c>
      <c r="K31" s="2044">
        <v>96</v>
      </c>
      <c r="L31" s="2317" t="e">
        <f>#REF!*[4]коеф!$O$7*[4]коеф!$P$80+10</f>
        <v>#REF!</v>
      </c>
      <c r="M31" s="157">
        <v>768</v>
      </c>
    </row>
    <row r="32" spans="1:13" s="157" customFormat="1">
      <c r="A32" s="2017">
        <v>1</v>
      </c>
      <c r="B32" s="2008" t="s">
        <v>10477</v>
      </c>
      <c r="C32" s="2018" t="s">
        <v>10624</v>
      </c>
      <c r="D32" s="2049" t="s">
        <v>8880</v>
      </c>
      <c r="E32" s="2054" t="s">
        <v>6887</v>
      </c>
      <c r="F32" s="2054" t="s">
        <v>8881</v>
      </c>
      <c r="G32" s="2338" t="s">
        <v>10604</v>
      </c>
      <c r="H32" s="2338" t="s">
        <v>10623</v>
      </c>
      <c r="I32" s="2338"/>
      <c r="J32" s="2338" t="s">
        <v>10622</v>
      </c>
      <c r="K32" s="2044">
        <v>96</v>
      </c>
      <c r="L32" s="2317" t="e">
        <f>#REF!*[4]коеф!$O$7*[4]коеф!$P$80+10</f>
        <v>#REF!</v>
      </c>
      <c r="M32" s="157">
        <v>768</v>
      </c>
    </row>
    <row r="33" spans="1:13" s="157" customFormat="1">
      <c r="A33" s="620">
        <v>1</v>
      </c>
      <c r="B33" s="2008" t="s">
        <v>10477</v>
      </c>
      <c r="C33" s="2018" t="s">
        <v>10621</v>
      </c>
      <c r="D33" s="2049" t="s">
        <v>6890</v>
      </c>
      <c r="E33" s="2054" t="s">
        <v>6893</v>
      </c>
      <c r="F33" s="2054" t="s">
        <v>8892</v>
      </c>
      <c r="G33" s="2338" t="s">
        <v>10604</v>
      </c>
      <c r="H33" s="2338" t="s">
        <v>10620</v>
      </c>
      <c r="I33" s="2338"/>
      <c r="J33" s="2338" t="s">
        <v>9302</v>
      </c>
      <c r="K33" s="2044">
        <v>96</v>
      </c>
      <c r="L33" s="2340" t="e">
        <f>#REF!*[4]коеф!$O$7*[4]коеф!$P$80+10</f>
        <v>#REF!</v>
      </c>
      <c r="M33" s="157">
        <v>696</v>
      </c>
    </row>
    <row r="34" spans="1:13" s="157" customFormat="1" ht="13.5" customHeight="1">
      <c r="A34" s="2053">
        <v>1</v>
      </c>
      <c r="B34" s="2008" t="s">
        <v>10477</v>
      </c>
      <c r="C34" s="2018" t="s">
        <v>10619</v>
      </c>
      <c r="D34" s="2049" t="s">
        <v>8541</v>
      </c>
      <c r="E34" s="2054" t="s">
        <v>9042</v>
      </c>
      <c r="F34" s="2054" t="s">
        <v>8541</v>
      </c>
      <c r="G34" s="2338" t="s">
        <v>10604</v>
      </c>
      <c r="H34" s="2338"/>
      <c r="I34" s="2338"/>
      <c r="J34" s="2338" t="s">
        <v>9359</v>
      </c>
      <c r="K34" s="2044">
        <v>96</v>
      </c>
      <c r="L34" s="2339" t="e">
        <f>#REF!*[4]коеф!$O$7*[4]коеф!$P$80+10</f>
        <v>#REF!</v>
      </c>
      <c r="M34" s="157">
        <v>768</v>
      </c>
    </row>
    <row r="35" spans="1:13" s="157" customFormat="1" ht="13.5" hidden="1" customHeight="1">
      <c r="A35" s="234"/>
      <c r="B35" s="154"/>
      <c r="C35" s="235"/>
      <c r="D35" s="687"/>
      <c r="E35" s="155"/>
      <c r="F35" s="155"/>
      <c r="G35" s="234"/>
      <c r="H35" s="234"/>
      <c r="I35" s="205"/>
      <c r="J35" s="205"/>
      <c r="K35" s="1573"/>
      <c r="L35" s="156"/>
    </row>
    <row r="36" spans="1:13" s="157" customFormat="1" ht="13.5" hidden="1" customHeight="1">
      <c r="A36" s="234"/>
      <c r="B36" s="154"/>
      <c r="C36" s="235"/>
      <c r="D36" s="687"/>
      <c r="E36" s="155"/>
      <c r="F36" s="155"/>
      <c r="G36" s="234"/>
      <c r="H36" s="234"/>
      <c r="I36" s="205"/>
      <c r="J36" s="205"/>
      <c r="K36" s="1573"/>
      <c r="L36" s="156"/>
    </row>
    <row r="37" spans="1:13" s="69" customFormat="1" ht="23.25">
      <c r="A37" s="89" t="s">
        <v>8692</v>
      </c>
      <c r="B37" s="2668" t="s">
        <v>9482</v>
      </c>
      <c r="C37" s="2669"/>
      <c r="D37" s="2669"/>
      <c r="E37" s="2669"/>
      <c r="F37" s="2669"/>
      <c r="G37" s="2669"/>
      <c r="H37" s="2669"/>
      <c r="I37" s="2669"/>
      <c r="J37" s="2669"/>
      <c r="K37" s="2669"/>
      <c r="L37" s="2669"/>
      <c r="M37" s="219"/>
    </row>
    <row r="38" spans="1:13" s="69" customFormat="1" ht="23.25" hidden="1">
      <c r="A38" s="89" t="s">
        <v>8690</v>
      </c>
      <c r="B38" s="2" t="s">
        <v>6897</v>
      </c>
      <c r="C38" s="3"/>
      <c r="D38" s="3"/>
      <c r="E38" s="3"/>
      <c r="F38" s="3"/>
      <c r="G38" s="3"/>
      <c r="H38" s="3"/>
      <c r="I38" s="3"/>
      <c r="J38" s="3"/>
      <c r="K38" s="3"/>
      <c r="L38" s="3"/>
      <c r="M38" s="219"/>
    </row>
    <row r="39" spans="1:13" s="69" customFormat="1" ht="23.25" hidden="1">
      <c r="A39" s="89" t="s">
        <v>8690</v>
      </c>
      <c r="B39" s="2" t="s">
        <v>6898</v>
      </c>
      <c r="C39" s="3"/>
      <c r="D39" s="3"/>
      <c r="E39" s="3"/>
      <c r="F39" s="3"/>
      <c r="G39" s="3"/>
      <c r="H39" s="3"/>
      <c r="I39" s="3"/>
      <c r="J39" s="3"/>
      <c r="K39" s="3"/>
      <c r="L39" s="3"/>
      <c r="M39" s="219"/>
    </row>
    <row r="40" spans="1:13" s="157" customFormat="1">
      <c r="A40" s="248">
        <v>1</v>
      </c>
      <c r="B40" s="2008" t="s">
        <v>10477</v>
      </c>
      <c r="C40" s="2018" t="s">
        <v>10618</v>
      </c>
      <c r="D40" s="2049" t="s">
        <v>8898</v>
      </c>
      <c r="E40" s="2054" t="s">
        <v>6899</v>
      </c>
      <c r="F40" s="2054" t="s">
        <v>8899</v>
      </c>
      <c r="G40" s="2318" t="s">
        <v>10615</v>
      </c>
      <c r="H40" s="2318" t="s">
        <v>10617</v>
      </c>
      <c r="I40" s="2318"/>
      <c r="J40" s="2318" t="s">
        <v>6917</v>
      </c>
      <c r="K40" s="2044">
        <v>96</v>
      </c>
      <c r="L40" s="210" t="e">
        <f>#REF!*[4]коеф!$O$7*[4]коеф!$P$80+10</f>
        <v>#REF!</v>
      </c>
      <c r="M40" s="157">
        <v>696</v>
      </c>
    </row>
    <row r="41" spans="1:13" s="157" customFormat="1">
      <c r="A41" s="248">
        <v>1</v>
      </c>
      <c r="B41" s="2008" t="s">
        <v>10477</v>
      </c>
      <c r="C41" s="2018" t="s">
        <v>10616</v>
      </c>
      <c r="D41" s="2049" t="s">
        <v>8911</v>
      </c>
      <c r="E41" s="2054" t="s">
        <v>6909</v>
      </c>
      <c r="F41" s="2054" t="s">
        <v>8912</v>
      </c>
      <c r="G41" s="2318" t="s">
        <v>10615</v>
      </c>
      <c r="H41" s="2318" t="s">
        <v>10614</v>
      </c>
      <c r="I41" s="2318"/>
      <c r="J41" s="2318" t="s">
        <v>9308</v>
      </c>
      <c r="K41" s="2044">
        <v>96</v>
      </c>
      <c r="L41" s="2317" t="e">
        <f>#REF!*[4]коеф!$O$7*[4]коеф!$P$80+10</f>
        <v>#REF!</v>
      </c>
      <c r="M41" s="157">
        <v>696</v>
      </c>
    </row>
    <row r="42" spans="1:13" s="157" customFormat="1">
      <c r="A42" s="248">
        <v>1</v>
      </c>
      <c r="B42" s="2008" t="s">
        <v>10477</v>
      </c>
      <c r="C42" s="2018" t="s">
        <v>10613</v>
      </c>
      <c r="D42" s="2049" t="s">
        <v>8916</v>
      </c>
      <c r="E42" s="2054" t="s">
        <v>6912</v>
      </c>
      <c r="F42" s="2054" t="s">
        <v>8917</v>
      </c>
      <c r="G42" s="2318" t="s">
        <v>10612</v>
      </c>
      <c r="H42" s="2318" t="s">
        <v>10611</v>
      </c>
      <c r="I42" s="2318"/>
      <c r="J42" s="2318" t="s">
        <v>9358</v>
      </c>
      <c r="K42" s="2044">
        <v>96</v>
      </c>
      <c r="L42" s="2317" t="e">
        <f>#REF!*[4]коеф!$O$7*[4]коеф!$P$80+10</f>
        <v>#REF!</v>
      </c>
      <c r="M42" s="157">
        <v>768</v>
      </c>
    </row>
    <row r="43" spans="1:13" s="157" customFormat="1" ht="13.5" hidden="1" customHeight="1">
      <c r="A43" s="238">
        <v>0</v>
      </c>
      <c r="B43" s="167" t="s">
        <v>9434</v>
      </c>
      <c r="C43" s="245" t="s">
        <v>8925</v>
      </c>
      <c r="D43" s="168" t="s">
        <v>8926</v>
      </c>
      <c r="E43" s="168" t="s">
        <v>8927</v>
      </c>
      <c r="F43" s="168" t="s">
        <v>8928</v>
      </c>
      <c r="G43" s="2318"/>
      <c r="H43" s="2318"/>
      <c r="I43" s="2318"/>
      <c r="J43" s="2318"/>
      <c r="K43" s="247">
        <v>96</v>
      </c>
      <c r="L43" s="166" t="e">
        <f>#REF!*[4]коеф!$O$7*[4]коеф!$P$80+10</f>
        <v>#REF!</v>
      </c>
    </row>
    <row r="44" spans="1:13" s="157" customFormat="1" ht="13.5" hidden="1" customHeight="1">
      <c r="A44" s="238">
        <v>0</v>
      </c>
      <c r="B44" s="164" t="s">
        <v>9434</v>
      </c>
      <c r="C44" s="239" t="s">
        <v>8929</v>
      </c>
      <c r="D44" s="165" t="s">
        <v>8930</v>
      </c>
      <c r="E44" s="165" t="s">
        <v>8931</v>
      </c>
      <c r="F44" s="165" t="s">
        <v>8932</v>
      </c>
      <c r="G44" s="2318"/>
      <c r="H44" s="2318"/>
      <c r="I44" s="2318"/>
      <c r="J44" s="2318"/>
      <c r="K44" s="240">
        <v>96</v>
      </c>
      <c r="L44" s="166" t="e">
        <f>#REF!*[4]коеф!$O$7*[4]коеф!$P$80+10</f>
        <v>#REF!</v>
      </c>
    </row>
    <row r="45" spans="1:13" s="157" customFormat="1">
      <c r="A45" s="2053">
        <v>1</v>
      </c>
      <c r="B45" s="2008" t="s">
        <v>10477</v>
      </c>
      <c r="C45" s="2018" t="s">
        <v>10610</v>
      </c>
      <c r="D45" s="2049" t="s">
        <v>8939</v>
      </c>
      <c r="E45" s="2054" t="s">
        <v>6919</v>
      </c>
      <c r="F45" s="2054" t="s">
        <v>8940</v>
      </c>
      <c r="G45" s="2318" t="s">
        <v>10604</v>
      </c>
      <c r="H45" s="2318"/>
      <c r="I45" s="2318"/>
      <c r="J45" s="2318" t="s">
        <v>6916</v>
      </c>
      <c r="K45" s="2044">
        <v>96</v>
      </c>
      <c r="L45" s="2317" t="e">
        <f>#REF!*[4]коеф!$O$7*[4]коеф!$P$80+10</f>
        <v>#REF!</v>
      </c>
      <c r="M45" s="157">
        <v>768</v>
      </c>
    </row>
    <row r="46" spans="1:13" s="157" customFormat="1" hidden="1">
      <c r="A46" s="234"/>
      <c r="B46" s="154"/>
      <c r="C46" s="235"/>
      <c r="D46" s="687"/>
      <c r="E46" s="155"/>
      <c r="F46" s="155"/>
      <c r="G46" s="234"/>
      <c r="H46" s="234"/>
      <c r="I46" s="205"/>
      <c r="J46" s="205"/>
      <c r="K46" s="1573"/>
      <c r="L46" s="156"/>
    </row>
    <row r="47" spans="1:13" s="157" customFormat="1" hidden="1">
      <c r="A47" s="234"/>
      <c r="B47" s="154"/>
      <c r="C47" s="235"/>
      <c r="D47" s="687"/>
      <c r="E47" s="155"/>
      <c r="F47" s="155"/>
      <c r="G47" s="234"/>
      <c r="H47" s="234"/>
      <c r="I47" s="205"/>
      <c r="J47" s="205"/>
      <c r="K47" s="1573"/>
      <c r="L47" s="156"/>
    </row>
    <row r="48" spans="1:13" s="194" customFormat="1" ht="23.25">
      <c r="A48" s="89" t="s">
        <v>8692</v>
      </c>
      <c r="B48" s="2668" t="s">
        <v>8953</v>
      </c>
      <c r="C48" s="2669"/>
      <c r="D48" s="2669"/>
      <c r="E48" s="2669"/>
      <c r="F48" s="2669"/>
      <c r="G48" s="2669"/>
      <c r="H48" s="2669"/>
      <c r="I48" s="2669"/>
      <c r="J48" s="2669"/>
      <c r="K48" s="2669"/>
      <c r="L48" s="2669"/>
    </row>
    <row r="49" spans="1:13" s="194" customFormat="1" ht="12.75" hidden="1" customHeight="1">
      <c r="A49" s="89" t="s">
        <v>8690</v>
      </c>
      <c r="B49" s="2" t="s">
        <v>8954</v>
      </c>
      <c r="C49" s="3"/>
      <c r="D49" s="3"/>
      <c r="E49" s="3"/>
      <c r="F49" s="3"/>
      <c r="G49" s="3"/>
      <c r="H49" s="3"/>
      <c r="I49" s="3"/>
      <c r="J49" s="3"/>
      <c r="K49" s="3"/>
      <c r="L49" s="3"/>
    </row>
    <row r="50" spans="1:13" s="194" customFormat="1" ht="12.75" hidden="1" customHeight="1">
      <c r="A50" s="89" t="s">
        <v>8690</v>
      </c>
      <c r="B50" s="2" t="s">
        <v>8955</v>
      </c>
      <c r="C50" s="3"/>
      <c r="D50" s="3"/>
      <c r="E50" s="3"/>
      <c r="F50" s="3"/>
      <c r="G50" s="3"/>
      <c r="H50" s="3"/>
      <c r="I50" s="3"/>
      <c r="J50" s="3"/>
      <c r="K50" s="3"/>
      <c r="L50" s="3"/>
    </row>
    <row r="51" spans="1:13" s="157" customFormat="1">
      <c r="A51" s="2053">
        <v>1</v>
      </c>
      <c r="B51" s="2008" t="s">
        <v>10477</v>
      </c>
      <c r="C51" s="2018" t="s">
        <v>10609</v>
      </c>
      <c r="D51" s="2049" t="s">
        <v>10608</v>
      </c>
      <c r="E51" s="2054" t="s">
        <v>4665</v>
      </c>
      <c r="F51" s="2054" t="s">
        <v>4666</v>
      </c>
      <c r="G51" s="2053"/>
      <c r="H51" s="2053"/>
      <c r="I51" s="2055"/>
      <c r="J51" s="2055"/>
      <c r="K51" s="2044">
        <v>96</v>
      </c>
      <c r="L51" s="210" t="e">
        <f>#REF!*[4]коеф!$P$71+10</f>
        <v>#REF!</v>
      </c>
      <c r="M51" s="157">
        <v>1008</v>
      </c>
    </row>
    <row r="52" spans="1:13" s="157" customFormat="1" hidden="1">
      <c r="A52" s="2053">
        <v>0</v>
      </c>
      <c r="B52" s="2008" t="s">
        <v>10477</v>
      </c>
      <c r="C52" s="2018" t="s">
        <v>10607</v>
      </c>
      <c r="D52" s="2049" t="s">
        <v>10606</v>
      </c>
      <c r="E52" s="2044">
        <v>96</v>
      </c>
      <c r="F52" s="2325">
        <v>1008</v>
      </c>
      <c r="G52" s="2053"/>
      <c r="H52" s="2053"/>
      <c r="I52" s="2055"/>
      <c r="J52" s="2055"/>
      <c r="K52" s="2044">
        <v>96</v>
      </c>
      <c r="L52" s="210" t="e">
        <f>#REF!*[4]коеф!$P$71+10</f>
        <v>#REF!</v>
      </c>
      <c r="M52" s="157">
        <v>1080</v>
      </c>
    </row>
    <row r="53" spans="1:13" s="157" customFormat="1" hidden="1">
      <c r="A53" s="234"/>
      <c r="B53" s="154"/>
      <c r="C53" s="235"/>
      <c r="D53" s="687"/>
      <c r="E53" s="155"/>
      <c r="F53" s="155"/>
      <c r="G53" s="234"/>
      <c r="H53" s="234"/>
      <c r="I53" s="205"/>
      <c r="J53" s="205"/>
      <c r="K53" s="1573"/>
      <c r="L53" s="156"/>
    </row>
    <row r="54" spans="1:13" s="157" customFormat="1" hidden="1">
      <c r="A54" s="234"/>
      <c r="B54" s="154"/>
      <c r="C54" s="235"/>
      <c r="D54" s="687"/>
      <c r="E54" s="155"/>
      <c r="F54" s="155"/>
      <c r="G54" s="234"/>
      <c r="H54" s="234"/>
      <c r="I54" s="205"/>
      <c r="J54" s="205"/>
      <c r="K54" s="1573"/>
      <c r="L54" s="156"/>
    </row>
    <row r="55" spans="1:13" s="69" customFormat="1" ht="23.25">
      <c r="A55" s="89" t="s">
        <v>8692</v>
      </c>
      <c r="B55" s="2668" t="s">
        <v>9001</v>
      </c>
      <c r="C55" s="2669"/>
      <c r="D55" s="2669"/>
      <c r="E55" s="2669"/>
      <c r="F55" s="2669"/>
      <c r="G55" s="2669"/>
      <c r="H55" s="2669"/>
      <c r="I55" s="2669"/>
      <c r="J55" s="2669"/>
      <c r="K55" s="2669"/>
      <c r="L55" s="2669"/>
      <c r="M55" s="219"/>
    </row>
    <row r="56" spans="1:13" s="69" customFormat="1" ht="23.25" hidden="1">
      <c r="A56" s="89" t="s">
        <v>8690</v>
      </c>
      <c r="B56" s="2" t="s">
        <v>9002</v>
      </c>
      <c r="C56" s="3"/>
      <c r="D56" s="3"/>
      <c r="E56" s="3"/>
      <c r="F56" s="3"/>
      <c r="G56" s="3"/>
      <c r="H56" s="3"/>
      <c r="I56" s="3"/>
      <c r="J56" s="3"/>
      <c r="K56" s="3"/>
      <c r="L56" s="3"/>
      <c r="M56" s="219"/>
    </row>
    <row r="57" spans="1:13" s="69" customFormat="1" ht="23.25" hidden="1">
      <c r="A57" s="89" t="s">
        <v>8690</v>
      </c>
      <c r="B57" s="2" t="s">
        <v>9003</v>
      </c>
      <c r="C57" s="3"/>
      <c r="D57" s="3"/>
      <c r="E57" s="3"/>
      <c r="F57" s="3"/>
      <c r="G57" s="3"/>
      <c r="H57" s="3"/>
      <c r="I57" s="3"/>
      <c r="J57" s="3"/>
      <c r="K57" s="3"/>
      <c r="L57" s="3"/>
      <c r="M57" s="219"/>
    </row>
    <row r="58" spans="1:13" s="157" customFormat="1" hidden="1">
      <c r="A58" s="234"/>
      <c r="B58" s="154"/>
      <c r="C58" s="235"/>
      <c r="D58" s="687"/>
      <c r="E58" s="155"/>
      <c r="F58" s="155"/>
      <c r="G58" s="234"/>
      <c r="H58" s="234"/>
      <c r="I58" s="205"/>
      <c r="J58" s="205"/>
      <c r="K58" s="1573"/>
      <c r="L58" s="156"/>
    </row>
    <row r="59" spans="1:13" s="157" customFormat="1" hidden="1">
      <c r="A59" s="234"/>
      <c r="B59" s="154"/>
      <c r="C59" s="235"/>
      <c r="D59" s="687"/>
      <c r="E59" s="155"/>
      <c r="F59" s="155"/>
      <c r="G59" s="234"/>
      <c r="H59" s="234"/>
      <c r="I59" s="205"/>
      <c r="J59" s="205"/>
      <c r="K59" s="1573"/>
      <c r="L59" s="156"/>
    </row>
    <row r="60" spans="1:13" s="69" customFormat="1" ht="23.25">
      <c r="A60" s="89" t="s">
        <v>8692</v>
      </c>
      <c r="B60" s="2668" t="s">
        <v>9037</v>
      </c>
      <c r="C60" s="2669"/>
      <c r="D60" s="2669"/>
      <c r="E60" s="2669"/>
      <c r="F60" s="2669"/>
      <c r="G60" s="2669"/>
      <c r="H60" s="2669"/>
      <c r="I60" s="2669"/>
      <c r="J60" s="2669"/>
      <c r="K60" s="2669"/>
      <c r="L60" s="2669"/>
      <c r="M60" s="219"/>
    </row>
    <row r="61" spans="1:13" s="69" customFormat="1" ht="23.25" hidden="1">
      <c r="A61" s="89" t="s">
        <v>8690</v>
      </c>
      <c r="B61" s="2" t="s">
        <v>9038</v>
      </c>
      <c r="C61" s="3"/>
      <c r="D61" s="3"/>
      <c r="E61" s="3"/>
      <c r="F61" s="3"/>
      <c r="G61" s="3"/>
      <c r="H61" s="3"/>
      <c r="I61" s="3"/>
      <c r="J61" s="3"/>
      <c r="K61" s="3"/>
      <c r="L61" s="3"/>
      <c r="M61" s="219"/>
    </row>
    <row r="62" spans="1:13" s="69" customFormat="1" ht="23.25" hidden="1">
      <c r="A62" s="89" t="s">
        <v>8690</v>
      </c>
      <c r="B62" s="2" t="s">
        <v>9039</v>
      </c>
      <c r="C62" s="3"/>
      <c r="D62" s="3"/>
      <c r="E62" s="3"/>
      <c r="F62" s="3"/>
      <c r="G62" s="3"/>
      <c r="H62" s="3"/>
      <c r="I62" s="3"/>
      <c r="J62" s="3"/>
      <c r="K62" s="3"/>
      <c r="L62" s="3"/>
      <c r="M62" s="219"/>
    </row>
    <row r="63" spans="1:13" s="157" customFormat="1">
      <c r="A63" s="2017">
        <v>1</v>
      </c>
      <c r="B63" s="2008" t="s">
        <v>10477</v>
      </c>
      <c r="C63" s="2018" t="s">
        <v>10605</v>
      </c>
      <c r="D63" s="2049" t="s">
        <v>9045</v>
      </c>
      <c r="E63" s="2054" t="s">
        <v>9046</v>
      </c>
      <c r="F63" s="2054" t="s">
        <v>9045</v>
      </c>
      <c r="G63" s="2338" t="s">
        <v>10604</v>
      </c>
      <c r="H63" s="2338"/>
      <c r="I63" s="2338"/>
      <c r="J63" s="2338" t="s">
        <v>6925</v>
      </c>
      <c r="K63" s="2044">
        <v>96</v>
      </c>
      <c r="L63" s="2337" t="e">
        <f>#REF!*[4]коеф!$O$7*[4]коеф!$P$80+10</f>
        <v>#REF!</v>
      </c>
      <c r="M63" s="157">
        <v>768</v>
      </c>
    </row>
    <row r="64" spans="1:13" s="157" customFormat="1" hidden="1">
      <c r="A64" s="234"/>
      <c r="B64" s="154"/>
      <c r="C64" s="235"/>
      <c r="D64" s="687"/>
      <c r="E64" s="155"/>
      <c r="F64" s="155"/>
      <c r="G64" s="234"/>
      <c r="H64" s="234"/>
      <c r="I64" s="205"/>
      <c r="J64" s="205"/>
      <c r="K64" s="1573"/>
      <c r="L64" s="156"/>
    </row>
    <row r="65" spans="1:18" s="157" customFormat="1" hidden="1">
      <c r="A65" s="234"/>
      <c r="B65" s="154"/>
      <c r="C65" s="235"/>
      <c r="D65" s="687"/>
      <c r="E65" s="155"/>
      <c r="F65" s="155"/>
      <c r="G65" s="234"/>
      <c r="H65" s="234"/>
      <c r="I65" s="205"/>
      <c r="J65" s="205"/>
      <c r="K65" s="1573"/>
      <c r="L65" s="156"/>
    </row>
    <row r="66" spans="1:18" ht="23.25">
      <c r="A66" s="89" t="s">
        <v>8692</v>
      </c>
      <c r="B66" s="2668" t="s">
        <v>9494</v>
      </c>
      <c r="C66" s="2669"/>
      <c r="D66" s="2669"/>
      <c r="E66" s="2669"/>
      <c r="F66" s="2669"/>
      <c r="G66" s="2669"/>
      <c r="H66" s="2669"/>
      <c r="I66" s="2669"/>
      <c r="J66" s="2669"/>
      <c r="K66" s="2669"/>
      <c r="L66" s="2669"/>
    </row>
    <row r="67" spans="1:18" ht="23.25" hidden="1">
      <c r="A67" s="89" t="s">
        <v>8690</v>
      </c>
      <c r="B67" s="2" t="s">
        <v>9283</v>
      </c>
      <c r="C67" s="3"/>
      <c r="D67" s="3"/>
      <c r="E67" s="3"/>
      <c r="F67" s="3"/>
      <c r="G67" s="3"/>
      <c r="H67" s="3"/>
      <c r="I67" s="3"/>
      <c r="J67" s="3"/>
      <c r="K67" s="3"/>
      <c r="L67" s="3"/>
    </row>
    <row r="68" spans="1:18" ht="23.25" hidden="1">
      <c r="A68" s="89" t="s">
        <v>8690</v>
      </c>
      <c r="B68" s="2" t="s">
        <v>9049</v>
      </c>
      <c r="C68" s="3"/>
      <c r="D68" s="3"/>
      <c r="E68" s="3"/>
      <c r="F68" s="3"/>
      <c r="G68" s="3"/>
      <c r="H68" s="3"/>
      <c r="I68" s="3"/>
      <c r="J68" s="3"/>
      <c r="K68" s="3"/>
      <c r="L68" s="3"/>
    </row>
    <row r="69" spans="1:18" s="157" customFormat="1">
      <c r="A69" s="2017">
        <v>1</v>
      </c>
      <c r="B69" s="2008" t="s">
        <v>10477</v>
      </c>
      <c r="C69" s="2018" t="s">
        <v>10603</v>
      </c>
      <c r="D69" s="2049" t="s">
        <v>10602</v>
      </c>
      <c r="E69" s="2054" t="s">
        <v>7682</v>
      </c>
      <c r="F69" s="2049" t="s">
        <v>10602</v>
      </c>
      <c r="G69" s="2053"/>
      <c r="H69" s="2053"/>
      <c r="I69" s="2055"/>
      <c r="J69" s="2055"/>
      <c r="K69" s="2044">
        <v>96</v>
      </c>
      <c r="L69" s="2331" t="e">
        <f>#REF!*[4]коеф!$P$71+10</f>
        <v>#REF!</v>
      </c>
      <c r="M69" s="157">
        <v>1056</v>
      </c>
    </row>
    <row r="70" spans="1:18" s="157" customFormat="1">
      <c r="A70" s="2017">
        <v>1</v>
      </c>
      <c r="B70" s="2008" t="s">
        <v>10477</v>
      </c>
      <c r="C70" s="2018" t="s">
        <v>10601</v>
      </c>
      <c r="D70" s="2049" t="s">
        <v>9059</v>
      </c>
      <c r="E70" s="2054" t="s">
        <v>9287</v>
      </c>
      <c r="F70" s="2054" t="s">
        <v>9060</v>
      </c>
      <c r="G70" s="2053"/>
      <c r="H70" s="2053"/>
      <c r="I70" s="2055"/>
      <c r="J70" s="2055"/>
      <c r="K70" s="2044">
        <v>96</v>
      </c>
      <c r="L70" s="2329" t="e">
        <f>#REF!*[4]коеф!$P$71+10</f>
        <v>#REF!</v>
      </c>
      <c r="M70" s="157">
        <v>1032</v>
      </c>
    </row>
    <row r="71" spans="1:18" s="157" customFormat="1">
      <c r="A71" s="2017">
        <v>1</v>
      </c>
      <c r="B71" s="2008" t="s">
        <v>10477</v>
      </c>
      <c r="C71" s="2018" t="s">
        <v>10600</v>
      </c>
      <c r="D71" s="2049" t="s">
        <v>9062</v>
      </c>
      <c r="E71" s="2054" t="s">
        <v>7631</v>
      </c>
      <c r="F71" s="2054" t="s">
        <v>7632</v>
      </c>
      <c r="G71" s="2053"/>
      <c r="H71" s="2053"/>
      <c r="I71" s="2055"/>
      <c r="J71" s="2055"/>
      <c r="K71" s="2044">
        <v>96</v>
      </c>
      <c r="L71" s="2329" t="e">
        <f>#REF!*[4]коеф!$P$71+10</f>
        <v>#REF!</v>
      </c>
      <c r="M71" s="157">
        <v>576</v>
      </c>
    </row>
    <row r="72" spans="1:18" s="157" customFormat="1">
      <c r="A72" s="2017">
        <v>1</v>
      </c>
      <c r="B72" s="2008" t="s">
        <v>10477</v>
      </c>
      <c r="C72" s="2018" t="s">
        <v>10599</v>
      </c>
      <c r="D72" s="2049" t="s">
        <v>9062</v>
      </c>
      <c r="E72" s="2054"/>
      <c r="F72" s="2054"/>
      <c r="G72" s="2053"/>
      <c r="H72" s="2053"/>
      <c r="I72" s="2055"/>
      <c r="J72" s="2055"/>
      <c r="K72" s="2044">
        <v>192</v>
      </c>
      <c r="L72" s="156"/>
      <c r="M72" s="157">
        <v>1056</v>
      </c>
    </row>
    <row r="73" spans="1:18" s="157" customFormat="1">
      <c r="A73" s="2017">
        <v>1</v>
      </c>
      <c r="B73" s="2008" t="s">
        <v>10477</v>
      </c>
      <c r="C73" s="2018" t="s">
        <v>10598</v>
      </c>
      <c r="D73" s="2049" t="s">
        <v>384</v>
      </c>
      <c r="E73" s="2054" t="s">
        <v>7638</v>
      </c>
      <c r="F73" s="2054" t="s">
        <v>7639</v>
      </c>
      <c r="G73" s="2053"/>
      <c r="H73" s="2053"/>
      <c r="I73" s="2055"/>
      <c r="J73" s="2055"/>
      <c r="K73" s="2044">
        <v>96</v>
      </c>
      <c r="L73" s="2317" t="e">
        <f>#REF!*[4]коеф!$P$71+10</f>
        <v>#REF!</v>
      </c>
      <c r="M73" s="157">
        <v>840</v>
      </c>
    </row>
    <row r="74" spans="1:18" s="157" customFormat="1">
      <c r="A74" s="2017">
        <v>1</v>
      </c>
      <c r="B74" s="2008" t="s">
        <v>10477</v>
      </c>
      <c r="C74" s="2018" t="s">
        <v>10597</v>
      </c>
      <c r="D74" s="2049" t="s">
        <v>385</v>
      </c>
      <c r="E74" s="2054" t="s">
        <v>7641</v>
      </c>
      <c r="F74" s="2054" t="s">
        <v>7642</v>
      </c>
      <c r="G74" s="2053"/>
      <c r="H74" s="2053"/>
      <c r="I74" s="2055"/>
      <c r="J74" s="2055"/>
      <c r="K74" s="2044">
        <v>96</v>
      </c>
      <c r="L74" s="2317" t="e">
        <f>#REF!*[4]коеф!$P$71+10</f>
        <v>#REF!</v>
      </c>
      <c r="M74" s="157">
        <v>840</v>
      </c>
    </row>
    <row r="75" spans="1:18" s="157" customFormat="1">
      <c r="A75" s="2017">
        <v>1</v>
      </c>
      <c r="B75" s="2008" t="s">
        <v>10477</v>
      </c>
      <c r="C75" s="2018" t="s">
        <v>10596</v>
      </c>
      <c r="D75" s="2049" t="s">
        <v>10595</v>
      </c>
      <c r="E75" s="2054" t="s">
        <v>7649</v>
      </c>
      <c r="F75" s="2054" t="s">
        <v>7650</v>
      </c>
      <c r="G75" s="2053"/>
      <c r="H75" s="2053"/>
      <c r="I75" s="2055"/>
      <c r="J75" s="2055"/>
      <c r="K75" s="2044">
        <v>200</v>
      </c>
      <c r="L75" s="2319" t="e">
        <f>#REF!*[4]коеф!$P$71+10</f>
        <v>#REF!</v>
      </c>
      <c r="M75" s="157">
        <v>500</v>
      </c>
    </row>
    <row r="76" spans="1:18" s="157" customFormat="1">
      <c r="A76" s="2017">
        <v>1</v>
      </c>
      <c r="B76" s="2008" t="s">
        <v>10477</v>
      </c>
      <c r="C76" s="2018" t="s">
        <v>10594</v>
      </c>
      <c r="D76" s="2049" t="s">
        <v>7648</v>
      </c>
      <c r="E76" s="2054"/>
      <c r="F76" s="2054"/>
      <c r="G76" s="2053"/>
      <c r="H76" s="2053"/>
      <c r="I76" s="2055"/>
      <c r="J76" s="2055"/>
      <c r="K76" s="2044">
        <v>200</v>
      </c>
      <c r="L76" s="156"/>
      <c r="M76" s="157">
        <v>450</v>
      </c>
    </row>
    <row r="77" spans="1:18" s="157" customFormat="1" ht="14.25">
      <c r="A77" s="2017">
        <v>1</v>
      </c>
      <c r="B77" s="2008" t="s">
        <v>10477</v>
      </c>
      <c r="C77" s="2018" t="s">
        <v>10593</v>
      </c>
      <c r="D77" s="2049" t="s">
        <v>7644</v>
      </c>
      <c r="E77" s="2054" t="s">
        <v>9286</v>
      </c>
      <c r="F77" s="2054" t="s">
        <v>7645</v>
      </c>
      <c r="G77" s="2053"/>
      <c r="H77" s="2053"/>
      <c r="I77" s="2055"/>
      <c r="J77" s="2055"/>
      <c r="K77" s="2044">
        <v>96</v>
      </c>
      <c r="L77" s="210" t="e">
        <f>#REF!*[4]коеф!$P$71+10</f>
        <v>#REF!</v>
      </c>
      <c r="M77" s="157">
        <v>432</v>
      </c>
      <c r="R77" s="2335"/>
    </row>
    <row r="78" spans="1:18" s="157" customFormat="1" ht="14.25">
      <c r="A78" s="2017">
        <v>1</v>
      </c>
      <c r="B78" s="2008" t="s">
        <v>10477</v>
      </c>
      <c r="C78" s="2018" t="s">
        <v>10592</v>
      </c>
      <c r="D78" s="2049" t="s">
        <v>7644</v>
      </c>
      <c r="E78" s="2054"/>
      <c r="F78" s="2054"/>
      <c r="G78" s="2053"/>
      <c r="H78" s="2053"/>
      <c r="I78" s="2055"/>
      <c r="J78" s="2055"/>
      <c r="K78" s="2044">
        <v>192</v>
      </c>
      <c r="L78" s="156"/>
      <c r="M78" s="157">
        <v>624</v>
      </c>
      <c r="R78" s="2335"/>
    </row>
    <row r="79" spans="1:18" s="157" customFormat="1" ht="14.25">
      <c r="A79" s="2017">
        <v>1</v>
      </c>
      <c r="B79" s="2008" t="s">
        <v>10477</v>
      </c>
      <c r="C79" s="2018" t="s">
        <v>10591</v>
      </c>
      <c r="D79" s="2049" t="s">
        <v>7644</v>
      </c>
      <c r="E79" s="2054"/>
      <c r="F79" s="2054"/>
      <c r="G79" s="2053"/>
      <c r="H79" s="2053"/>
      <c r="I79" s="2055"/>
      <c r="J79" s="2055"/>
      <c r="K79" s="2044">
        <v>480</v>
      </c>
      <c r="L79" s="156"/>
      <c r="M79" s="157">
        <v>1440</v>
      </c>
      <c r="R79" s="2335"/>
    </row>
    <row r="80" spans="1:18" s="157" customFormat="1" ht="14.25">
      <c r="A80" s="2017">
        <v>1</v>
      </c>
      <c r="B80" s="2008" t="s">
        <v>10477</v>
      </c>
      <c r="C80" s="2018" t="s">
        <v>10590</v>
      </c>
      <c r="D80" s="2049" t="s">
        <v>10589</v>
      </c>
      <c r="E80" s="2054" t="s">
        <v>9286</v>
      </c>
      <c r="F80" s="2054" t="s">
        <v>7645</v>
      </c>
      <c r="G80" s="2053"/>
      <c r="H80" s="2053"/>
      <c r="I80" s="2055"/>
      <c r="J80" s="2055"/>
      <c r="K80" s="2055">
        <v>48</v>
      </c>
      <c r="L80" s="210" t="e">
        <f>#REF!*[4]коеф!$P$71+10</f>
        <v>#REF!</v>
      </c>
      <c r="M80" s="157">
        <v>480</v>
      </c>
      <c r="R80" s="2335"/>
    </row>
    <row r="81" spans="1:15" s="157" customFormat="1">
      <c r="A81" s="2017">
        <v>1</v>
      </c>
      <c r="B81" s="2008" t="s">
        <v>10477</v>
      </c>
      <c r="C81" s="2018" t="s">
        <v>10588</v>
      </c>
      <c r="D81" s="2321" t="s">
        <v>10585</v>
      </c>
      <c r="E81" s="2054" t="s">
        <v>9286</v>
      </c>
      <c r="F81" s="2054" t="s">
        <v>7644</v>
      </c>
      <c r="G81" s="2053"/>
      <c r="H81" s="2053"/>
      <c r="I81" s="2055"/>
      <c r="J81" s="2055"/>
      <c r="K81" s="2044">
        <v>96</v>
      </c>
      <c r="L81" s="210" t="e">
        <f>#REF!*[4]коеф!$P$71+10</f>
        <v>#REF!</v>
      </c>
      <c r="M81" s="157">
        <v>1440</v>
      </c>
    </row>
    <row r="82" spans="1:15" s="157" customFormat="1">
      <c r="A82" s="2017">
        <v>1</v>
      </c>
      <c r="B82" s="2008" t="s">
        <v>10477</v>
      </c>
      <c r="C82" s="2018" t="s">
        <v>10587</v>
      </c>
      <c r="D82" s="2321" t="s">
        <v>10585</v>
      </c>
      <c r="E82" s="2054" t="s">
        <v>9286</v>
      </c>
      <c r="F82" s="2054" t="s">
        <v>7645</v>
      </c>
      <c r="G82" s="2053"/>
      <c r="H82" s="2053"/>
      <c r="I82" s="2055"/>
      <c r="J82" s="2055"/>
      <c r="K82" s="2044">
        <v>192</v>
      </c>
      <c r="L82" s="210" t="e">
        <f>#REF!*[4]коеф!$P$71+10</f>
        <v>#REF!</v>
      </c>
      <c r="M82" s="157">
        <v>2448</v>
      </c>
    </row>
    <row r="83" spans="1:15" s="157" customFormat="1" ht="30" customHeight="1">
      <c r="A83" s="2017">
        <v>1</v>
      </c>
      <c r="B83" s="2008" t="s">
        <v>10477</v>
      </c>
      <c r="C83" s="2018" t="s">
        <v>10586</v>
      </c>
      <c r="D83" s="2321" t="s">
        <v>10585</v>
      </c>
      <c r="E83" s="2327" t="s">
        <v>7663</v>
      </c>
      <c r="F83" s="2327" t="s">
        <v>7664</v>
      </c>
      <c r="G83" s="2053"/>
      <c r="H83" s="2053"/>
      <c r="I83" s="2055"/>
      <c r="J83" s="2055"/>
      <c r="K83" s="2044">
        <v>480</v>
      </c>
      <c r="L83" s="210" t="e">
        <f>#REF!*[4]коеф!$P$71+10</f>
        <v>#REF!</v>
      </c>
      <c r="M83" s="157">
        <v>4680</v>
      </c>
    </row>
    <row r="84" spans="1:15" s="157" customFormat="1" ht="28.35" customHeight="1">
      <c r="A84" s="2017">
        <v>1</v>
      </c>
      <c r="B84" s="2008" t="s">
        <v>10477</v>
      </c>
      <c r="C84" s="2018" t="s">
        <v>10584</v>
      </c>
      <c r="D84" s="2321" t="s">
        <v>10583</v>
      </c>
      <c r="E84" s="2327" t="s">
        <v>7655</v>
      </c>
      <c r="F84" s="2327" t="s">
        <v>7656</v>
      </c>
      <c r="G84" s="2053"/>
      <c r="H84" s="2053"/>
      <c r="I84" s="2055"/>
      <c r="J84" s="2055"/>
      <c r="K84" s="2055">
        <v>48</v>
      </c>
      <c r="L84" s="2319" t="e">
        <f>#REF!*[4]коеф!$P$71+10</f>
        <v>#REF!</v>
      </c>
      <c r="M84" s="157">
        <v>1248</v>
      </c>
    </row>
    <row r="85" spans="1:15" s="157" customFormat="1" ht="12.6" customHeight="1">
      <c r="A85" s="2017">
        <v>1</v>
      </c>
      <c r="B85" s="2008" t="s">
        <v>10477</v>
      </c>
      <c r="C85" s="2018" t="s">
        <v>10582</v>
      </c>
      <c r="D85" s="2049" t="s">
        <v>10581</v>
      </c>
      <c r="E85" s="2327"/>
      <c r="F85" s="2327"/>
      <c r="G85" s="2053"/>
      <c r="H85" s="2053"/>
      <c r="I85" s="2055"/>
      <c r="J85" s="2055"/>
      <c r="K85" s="2044">
        <v>48</v>
      </c>
      <c r="L85" s="2331"/>
      <c r="M85" s="157">
        <v>660</v>
      </c>
    </row>
    <row r="86" spans="1:15" s="157" customFormat="1" ht="12.6" customHeight="1">
      <c r="A86" s="2017">
        <v>1</v>
      </c>
      <c r="B86" s="2008" t="s">
        <v>10477</v>
      </c>
      <c r="C86" s="2018" t="s">
        <v>10580</v>
      </c>
      <c r="D86" s="2049" t="s">
        <v>10579</v>
      </c>
      <c r="E86" s="2044">
        <v>24</v>
      </c>
      <c r="F86" s="2325">
        <v>3240</v>
      </c>
      <c r="G86" s="2053"/>
      <c r="H86" s="2053"/>
      <c r="I86" s="2055"/>
      <c r="J86" s="2055"/>
      <c r="K86" s="2044">
        <v>24</v>
      </c>
      <c r="L86" s="2331"/>
      <c r="M86" s="157">
        <v>696</v>
      </c>
    </row>
    <row r="87" spans="1:15" s="157" customFormat="1" ht="12.6" customHeight="1">
      <c r="A87" s="2017">
        <v>1</v>
      </c>
      <c r="B87" s="2008" t="s">
        <v>10477</v>
      </c>
      <c r="C87" s="2018" t="s">
        <v>10577</v>
      </c>
      <c r="D87" s="2049" t="s">
        <v>10578</v>
      </c>
      <c r="E87" s="2054" t="s">
        <v>9288</v>
      </c>
      <c r="F87" s="2054" t="s">
        <v>7671</v>
      </c>
      <c r="G87" s="2053"/>
      <c r="H87" s="2053"/>
      <c r="I87" s="2055"/>
      <c r="J87" s="2055"/>
      <c r="K87" s="2044">
        <v>24</v>
      </c>
      <c r="L87" s="2319" t="e">
        <f>#REF!*[4]коеф!$P$71+10</f>
        <v>#REF!</v>
      </c>
      <c r="M87" s="157">
        <v>3240</v>
      </c>
    </row>
    <row r="88" spans="1:15" s="157" customFormat="1" ht="12.6" customHeight="1">
      <c r="A88" s="2017">
        <v>1</v>
      </c>
      <c r="B88" s="2008" t="s">
        <v>10477</v>
      </c>
      <c r="C88" s="2018" t="s">
        <v>10717</v>
      </c>
      <c r="D88" s="2049" t="s">
        <v>10576</v>
      </c>
      <c r="E88" s="2044">
        <v>24</v>
      </c>
      <c r="F88" s="2325">
        <v>3240</v>
      </c>
      <c r="G88" s="2053"/>
      <c r="H88" s="2053"/>
      <c r="I88" s="2055"/>
      <c r="J88" s="2055"/>
      <c r="K88" s="2044">
        <v>24</v>
      </c>
      <c r="L88" s="156"/>
      <c r="M88" s="157">
        <v>4260</v>
      </c>
    </row>
    <row r="89" spans="1:15" s="157" customFormat="1">
      <c r="A89" s="2017">
        <v>1</v>
      </c>
      <c r="B89" s="2008" t="s">
        <v>10477</v>
      </c>
      <c r="C89" s="2018" t="s">
        <v>10575</v>
      </c>
      <c r="D89" s="2049" t="s">
        <v>10574</v>
      </c>
      <c r="E89" s="2054" t="s">
        <v>7668</v>
      </c>
      <c r="F89" s="2054" t="s">
        <v>7669</v>
      </c>
      <c r="G89" s="2053"/>
      <c r="H89" s="2053"/>
      <c r="I89" s="2055"/>
      <c r="J89" s="2055"/>
      <c r="K89" s="2044">
        <v>96</v>
      </c>
      <c r="L89" s="2331" t="e">
        <f>#REF!*[4]коеф!$P$71+10</f>
        <v>#REF!</v>
      </c>
      <c r="M89" s="157">
        <v>1056</v>
      </c>
    </row>
    <row r="90" spans="1:15" s="157" customFormat="1" ht="14.25">
      <c r="A90" s="2017">
        <v>1</v>
      </c>
      <c r="B90" s="2008" t="s">
        <v>10477</v>
      </c>
      <c r="C90" s="2018" t="s">
        <v>10573</v>
      </c>
      <c r="D90" s="2049" t="s">
        <v>10572</v>
      </c>
      <c r="E90" s="2325"/>
      <c r="F90" s="2325"/>
      <c r="G90" s="2325"/>
      <c r="H90" s="2325"/>
      <c r="I90" s="2325"/>
      <c r="J90" s="2325"/>
      <c r="K90" s="2055">
        <v>120</v>
      </c>
      <c r="M90" s="157">
        <v>2880</v>
      </c>
      <c r="N90" s="2336"/>
      <c r="O90" s="2335"/>
    </row>
    <row r="91" spans="1:15" s="157" customFormat="1" ht="14.25">
      <c r="A91" s="2017">
        <v>1</v>
      </c>
      <c r="B91" s="2008" t="s">
        <v>10477</v>
      </c>
      <c r="C91" s="2018" t="s">
        <v>10571</v>
      </c>
      <c r="D91" s="2049" t="s">
        <v>10570</v>
      </c>
      <c r="E91" s="2044">
        <v>96</v>
      </c>
      <c r="F91" s="2054"/>
      <c r="G91" s="2053"/>
      <c r="H91" s="2053"/>
      <c r="I91" s="2055"/>
      <c r="J91" s="2055"/>
      <c r="K91" s="2044">
        <v>48</v>
      </c>
      <c r="L91" s="156"/>
      <c r="M91" s="157">
        <v>4440</v>
      </c>
      <c r="N91" s="2336"/>
      <c r="O91" s="2335"/>
    </row>
    <row r="92" spans="1:15" s="157" customFormat="1" ht="13.5" customHeight="1">
      <c r="A92" s="2017">
        <v>1</v>
      </c>
      <c r="B92" s="2008" t="s">
        <v>10477</v>
      </c>
      <c r="C92" s="2018" t="s">
        <v>10569</v>
      </c>
      <c r="D92" s="2049" t="s">
        <v>7673</v>
      </c>
      <c r="E92" s="2054" t="s">
        <v>9289</v>
      </c>
      <c r="F92" s="2054" t="s">
        <v>7674</v>
      </c>
      <c r="G92" s="2053"/>
      <c r="H92" s="2053"/>
      <c r="I92" s="2055"/>
      <c r="J92" s="2055"/>
      <c r="K92" s="2044">
        <v>96</v>
      </c>
      <c r="L92" s="210" t="e">
        <f>#REF!*[4]коеф!$P$71+10</f>
        <v>#REF!</v>
      </c>
      <c r="M92" s="157">
        <v>432</v>
      </c>
    </row>
    <row r="93" spans="1:15" s="157" customFormat="1" ht="13.5" customHeight="1">
      <c r="A93" s="2017">
        <v>1</v>
      </c>
      <c r="B93" s="2008" t="s">
        <v>10477</v>
      </c>
      <c r="C93" s="2018" t="s">
        <v>10568</v>
      </c>
      <c r="D93" s="2049" t="s">
        <v>7673</v>
      </c>
      <c r="E93" s="2044">
        <v>192</v>
      </c>
      <c r="F93" s="2054"/>
      <c r="G93" s="2053"/>
      <c r="H93" s="2053"/>
      <c r="I93" s="2055"/>
      <c r="J93" s="2055"/>
      <c r="K93" s="2044">
        <v>192</v>
      </c>
      <c r="L93" s="210"/>
      <c r="M93" s="157">
        <v>768</v>
      </c>
    </row>
    <row r="94" spans="1:15" s="157" customFormat="1" ht="13.5" customHeight="1">
      <c r="A94" s="2017">
        <v>1</v>
      </c>
      <c r="B94" s="2008" t="s">
        <v>10477</v>
      </c>
      <c r="C94" s="2018" t="s">
        <v>10567</v>
      </c>
      <c r="D94" s="2049" t="s">
        <v>7673</v>
      </c>
      <c r="E94" s="2054" t="s">
        <v>9289</v>
      </c>
      <c r="F94" s="2054" t="s">
        <v>7674</v>
      </c>
      <c r="G94" s="2053"/>
      <c r="H94" s="2053"/>
      <c r="I94" s="2055"/>
      <c r="J94" s="2055"/>
      <c r="K94" s="2044">
        <v>480</v>
      </c>
      <c r="L94" s="210" t="e">
        <f>#REF!*[4]коеф!$P$71+10</f>
        <v>#REF!</v>
      </c>
      <c r="M94" s="157">
        <v>1680</v>
      </c>
    </row>
    <row r="95" spans="1:15" s="157" customFormat="1" ht="12.75" hidden="1" customHeight="1">
      <c r="A95" s="246">
        <v>0</v>
      </c>
      <c r="B95" s="171" t="s">
        <v>9438</v>
      </c>
      <c r="C95" s="245" t="s">
        <v>7684</v>
      </c>
      <c r="D95" s="172" t="s">
        <v>7673</v>
      </c>
      <c r="E95" s="172" t="s">
        <v>9289</v>
      </c>
      <c r="F95" s="168" t="s">
        <v>7674</v>
      </c>
      <c r="G95" s="246"/>
      <c r="H95" s="246"/>
      <c r="I95" s="247"/>
      <c r="J95" s="247"/>
      <c r="K95" s="243"/>
      <c r="L95" s="173"/>
    </row>
    <row r="96" spans="1:15" s="157" customFormat="1">
      <c r="A96" s="2017">
        <v>1</v>
      </c>
      <c r="B96" s="2008" t="s">
        <v>10477</v>
      </c>
      <c r="C96" s="2018" t="s">
        <v>10566</v>
      </c>
      <c r="D96" s="2049" t="s">
        <v>7689</v>
      </c>
      <c r="E96" s="2054" t="s">
        <v>9290</v>
      </c>
      <c r="F96" s="2054" t="s">
        <v>7690</v>
      </c>
      <c r="G96" s="2053"/>
      <c r="H96" s="2053"/>
      <c r="I96" s="2055"/>
      <c r="J96" s="2055"/>
      <c r="K96" s="2044">
        <v>96</v>
      </c>
      <c r="L96" s="2317" t="e">
        <f>#REF!*[4]коеф!$P$71+10</f>
        <v>#REF!</v>
      </c>
      <c r="M96" s="157">
        <v>1056</v>
      </c>
    </row>
    <row r="97" spans="1:13" s="157" customFormat="1">
      <c r="A97" s="2017">
        <v>1</v>
      </c>
      <c r="B97" s="2008" t="s">
        <v>10477</v>
      </c>
      <c r="C97" s="2018" t="s">
        <v>10565</v>
      </c>
      <c r="D97" s="2049" t="s">
        <v>7692</v>
      </c>
      <c r="E97" s="2054" t="s">
        <v>7693</v>
      </c>
      <c r="F97" s="2054" t="s">
        <v>7692</v>
      </c>
      <c r="G97" s="2053"/>
      <c r="H97" s="2053"/>
      <c r="I97" s="2055"/>
      <c r="J97" s="2055"/>
      <c r="K97" s="2044">
        <v>96</v>
      </c>
      <c r="L97" s="2317" t="e">
        <f>#REF!*[4]коеф!$P$71+10</f>
        <v>#REF!</v>
      </c>
      <c r="M97" s="157">
        <v>1056</v>
      </c>
    </row>
    <row r="98" spans="1:13" s="157" customFormat="1">
      <c r="A98" s="2017">
        <v>1</v>
      </c>
      <c r="B98" s="2008" t="s">
        <v>10477</v>
      </c>
      <c r="C98" s="2018" t="s">
        <v>10564</v>
      </c>
      <c r="D98" s="2049" t="s">
        <v>7695</v>
      </c>
      <c r="E98" s="2054" t="s">
        <v>7696</v>
      </c>
      <c r="F98" s="2054" t="s">
        <v>7695</v>
      </c>
      <c r="G98" s="2053"/>
      <c r="H98" s="2053"/>
      <c r="I98" s="2055"/>
      <c r="J98" s="2055"/>
      <c r="K98" s="2044">
        <v>96</v>
      </c>
      <c r="L98" s="210" t="e">
        <f>#REF!*[4]коеф!$P$71+10</f>
        <v>#REF!</v>
      </c>
      <c r="M98" s="157">
        <v>1056</v>
      </c>
    </row>
    <row r="99" spans="1:13" s="157" customFormat="1" hidden="1">
      <c r="A99" s="234"/>
      <c r="B99" s="154"/>
      <c r="C99" s="235"/>
      <c r="D99" s="687"/>
      <c r="E99" s="155"/>
      <c r="F99" s="155"/>
      <c r="G99" s="234"/>
      <c r="H99" s="234"/>
      <c r="I99" s="205"/>
      <c r="J99" s="205"/>
      <c r="K99" s="1573"/>
      <c r="L99" s="156"/>
    </row>
    <row r="100" spans="1:13" s="157" customFormat="1" hidden="1">
      <c r="A100" s="234"/>
      <c r="B100" s="154"/>
      <c r="C100" s="235"/>
      <c r="D100" s="687"/>
      <c r="E100" s="155"/>
      <c r="F100" s="155"/>
      <c r="G100" s="234"/>
      <c r="H100" s="234"/>
      <c r="I100" s="205"/>
      <c r="J100" s="205"/>
      <c r="K100" s="1573"/>
      <c r="L100" s="156"/>
    </row>
    <row r="101" spans="1:13" s="69" customFormat="1" ht="23.25">
      <c r="A101" s="89" t="s">
        <v>8692</v>
      </c>
      <c r="B101" s="2668" t="s">
        <v>9496</v>
      </c>
      <c r="C101" s="2669"/>
      <c r="D101" s="2669"/>
      <c r="E101" s="2669"/>
      <c r="F101" s="2669"/>
      <c r="G101" s="2669"/>
      <c r="H101" s="2669"/>
      <c r="I101" s="2669"/>
      <c r="J101" s="2669"/>
      <c r="K101" s="2669"/>
      <c r="L101" s="2669"/>
      <c r="M101" s="219"/>
    </row>
    <row r="102" spans="1:13" s="69" customFormat="1" ht="23.25" hidden="1">
      <c r="A102" s="89" t="s">
        <v>8690</v>
      </c>
      <c r="B102" s="2" t="s">
        <v>9291</v>
      </c>
      <c r="C102" s="3"/>
      <c r="D102" s="3"/>
      <c r="E102" s="3"/>
      <c r="F102" s="3"/>
      <c r="G102" s="3"/>
      <c r="H102" s="3"/>
      <c r="I102" s="3"/>
      <c r="J102" s="3"/>
      <c r="K102" s="3"/>
      <c r="L102" s="3"/>
      <c r="M102" s="219"/>
    </row>
    <row r="103" spans="1:13" s="69" customFormat="1" ht="23.25" hidden="1">
      <c r="A103" s="89" t="s">
        <v>8690</v>
      </c>
      <c r="B103" s="2" t="s">
        <v>7700</v>
      </c>
      <c r="C103" s="3"/>
      <c r="D103" s="3"/>
      <c r="E103" s="3"/>
      <c r="F103" s="3"/>
      <c r="G103" s="3"/>
      <c r="H103" s="3"/>
      <c r="I103" s="3"/>
      <c r="J103" s="3"/>
      <c r="K103" s="3"/>
      <c r="L103" s="3"/>
      <c r="M103" s="219"/>
    </row>
    <row r="104" spans="1:13" s="69" customFormat="1">
      <c r="A104" s="2333">
        <v>1</v>
      </c>
      <c r="B104" s="2008" t="s">
        <v>10477</v>
      </c>
      <c r="C104" s="2018" t="s">
        <v>10563</v>
      </c>
      <c r="D104" s="2049" t="s">
        <v>7702</v>
      </c>
      <c r="E104" s="2054" t="s">
        <v>8522</v>
      </c>
      <c r="F104" s="2054" t="s">
        <v>7703</v>
      </c>
      <c r="G104" s="2053"/>
      <c r="H104" s="2053"/>
      <c r="I104" s="2055"/>
      <c r="J104" s="2334"/>
      <c r="K104" s="2044">
        <v>96</v>
      </c>
      <c r="L104" s="2328" t="e">
        <f>#REF!*[4]коеф!$O$7*[4]коеф!$P$80+10</f>
        <v>#REF!</v>
      </c>
      <c r="M104" s="157">
        <v>744</v>
      </c>
    </row>
    <row r="105" spans="1:13" s="157" customFormat="1" ht="12.75" hidden="1" customHeight="1">
      <c r="A105" s="238">
        <v>0</v>
      </c>
      <c r="B105" s="171" t="s">
        <v>9434</v>
      </c>
      <c r="C105" s="241" t="s">
        <v>7711</v>
      </c>
      <c r="D105" s="172" t="s">
        <v>7712</v>
      </c>
      <c r="E105" s="172" t="s">
        <v>8524</v>
      </c>
      <c r="F105" s="172" t="s">
        <v>7713</v>
      </c>
      <c r="G105" s="242"/>
      <c r="H105" s="242"/>
      <c r="I105" s="243"/>
      <c r="J105" s="243"/>
      <c r="K105" s="243">
        <v>96</v>
      </c>
      <c r="L105" s="166" t="e">
        <f>#REF!*[4]коеф!$P$80*[4]коеф!$O$7+10</f>
        <v>#REF!</v>
      </c>
    </row>
    <row r="106" spans="1:13" s="157" customFormat="1">
      <c r="A106" s="2330">
        <v>1</v>
      </c>
      <c r="B106" s="2008" t="s">
        <v>10477</v>
      </c>
      <c r="C106" s="2018" t="s">
        <v>10562</v>
      </c>
      <c r="D106" s="2049" t="s">
        <v>7718</v>
      </c>
      <c r="E106" s="2054" t="s">
        <v>8526</v>
      </c>
      <c r="F106" s="2054" t="s">
        <v>7719</v>
      </c>
      <c r="G106" s="2053"/>
      <c r="H106" s="2053"/>
      <c r="I106" s="2055"/>
      <c r="J106" s="2055"/>
      <c r="K106" s="2044">
        <v>96</v>
      </c>
      <c r="L106" s="2320" t="e">
        <f>#REF!*[4]коеф!$P$71+10</f>
        <v>#REF!</v>
      </c>
      <c r="M106" s="157">
        <v>744</v>
      </c>
    </row>
    <row r="107" spans="1:13" s="157" customFormat="1">
      <c r="A107" s="620">
        <v>1</v>
      </c>
      <c r="B107" s="2008" t="s">
        <v>10477</v>
      </c>
      <c r="C107" s="2018" t="s">
        <v>10561</v>
      </c>
      <c r="D107" s="2049" t="s">
        <v>7721</v>
      </c>
      <c r="E107" s="2054" t="s">
        <v>7722</v>
      </c>
      <c r="F107" s="2054" t="s">
        <v>7723</v>
      </c>
      <c r="G107" s="2053"/>
      <c r="H107" s="2053"/>
      <c r="I107" s="2055"/>
      <c r="J107" s="2055"/>
      <c r="K107" s="2044">
        <v>96</v>
      </c>
      <c r="L107" s="2317" t="e">
        <f>#REF!*[4]коеф!$P$71+10</f>
        <v>#REF!</v>
      </c>
      <c r="M107" s="157">
        <v>744</v>
      </c>
    </row>
    <row r="108" spans="1:13" s="157" customFormat="1">
      <c r="A108" s="2333">
        <v>1</v>
      </c>
      <c r="B108" s="2008" t="s">
        <v>10477</v>
      </c>
      <c r="C108" s="2018" t="s">
        <v>10560</v>
      </c>
      <c r="D108" s="2049" t="s">
        <v>10559</v>
      </c>
      <c r="E108" s="2054" t="s">
        <v>8529</v>
      </c>
      <c r="F108" s="2054" t="s">
        <v>7733</v>
      </c>
      <c r="G108" s="2053"/>
      <c r="H108" s="2053"/>
      <c r="I108" s="2055"/>
      <c r="J108" s="2055"/>
      <c r="K108" s="2044">
        <v>96</v>
      </c>
      <c r="L108" s="2328" t="e">
        <f>#REF!*[4]коеф!$O$7*[4]коеф!$P$80+10</f>
        <v>#REF!</v>
      </c>
      <c r="M108" s="157">
        <v>744</v>
      </c>
    </row>
    <row r="109" spans="1:13" s="157" customFormat="1">
      <c r="A109" s="620">
        <v>1</v>
      </c>
      <c r="B109" s="2008" t="s">
        <v>10477</v>
      </c>
      <c r="C109" s="2018" t="s">
        <v>10558</v>
      </c>
      <c r="D109" s="2049" t="s">
        <v>7736</v>
      </c>
      <c r="E109" s="2054" t="s">
        <v>7737</v>
      </c>
      <c r="F109" s="2054" t="s">
        <v>7738</v>
      </c>
      <c r="G109" s="2053"/>
      <c r="H109" s="2053"/>
      <c r="I109" s="2055"/>
      <c r="J109" s="2055"/>
      <c r="K109" s="2044">
        <v>48</v>
      </c>
      <c r="L109" s="2317" t="e">
        <f>#REF!*[4]коеф!$P$71+10</f>
        <v>#REF!</v>
      </c>
      <c r="M109" s="157">
        <v>744</v>
      </c>
    </row>
    <row r="110" spans="1:13" s="157" customFormat="1" ht="12.75" hidden="1" customHeight="1">
      <c r="A110" s="238">
        <v>0</v>
      </c>
      <c r="B110" s="171" t="s">
        <v>9434</v>
      </c>
      <c r="C110" s="241" t="s">
        <v>7739</v>
      </c>
      <c r="D110" s="172" t="s">
        <v>7740</v>
      </c>
      <c r="E110" s="172" t="s">
        <v>8533</v>
      </c>
      <c r="F110" s="172" t="s">
        <v>7740</v>
      </c>
      <c r="G110" s="242"/>
      <c r="H110" s="242"/>
      <c r="I110" s="243"/>
      <c r="J110" s="243"/>
      <c r="K110" s="243">
        <v>96</v>
      </c>
      <c r="L110" s="166" t="e">
        <f>#REF!*[4]коеф!$P$80*[4]коеф!$O$7+10</f>
        <v>#REF!</v>
      </c>
    </row>
    <row r="111" spans="1:13" s="157" customFormat="1">
      <c r="A111" s="2332">
        <v>1</v>
      </c>
      <c r="B111" s="2008" t="s">
        <v>10477</v>
      </c>
      <c r="C111" s="2018" t="s">
        <v>10557</v>
      </c>
      <c r="D111" s="2049" t="s">
        <v>10556</v>
      </c>
      <c r="E111" s="2054" t="s">
        <v>8535</v>
      </c>
      <c r="F111" s="2054" t="s">
        <v>7744</v>
      </c>
      <c r="G111" s="2053"/>
      <c r="H111" s="2053"/>
      <c r="I111" s="2055"/>
      <c r="J111" s="2055"/>
      <c r="K111" s="2044">
        <v>96</v>
      </c>
      <c r="L111" s="2331" t="e">
        <f>#REF!*[4]коеф!$O$7*[4]коеф!$P$80+10</f>
        <v>#REF!</v>
      </c>
      <c r="M111" s="157">
        <v>744</v>
      </c>
    </row>
    <row r="112" spans="1:13" s="157" customFormat="1">
      <c r="A112" s="2330">
        <v>1</v>
      </c>
      <c r="B112" s="2008" t="s">
        <v>10477</v>
      </c>
      <c r="C112" s="2018" t="s">
        <v>10555</v>
      </c>
      <c r="D112" s="2049" t="s">
        <v>7754</v>
      </c>
      <c r="E112" s="2054" t="s">
        <v>8535</v>
      </c>
      <c r="F112" s="2054" t="s">
        <v>7744</v>
      </c>
      <c r="G112" s="2053"/>
      <c r="H112" s="2053"/>
      <c r="I112" s="2055"/>
      <c r="J112" s="2055"/>
      <c r="K112" s="2044">
        <v>96</v>
      </c>
      <c r="L112" s="2319" t="e">
        <f>#REF!*[4]коеф!$P$71+10</f>
        <v>#REF!</v>
      </c>
      <c r="M112" s="157">
        <v>1176</v>
      </c>
    </row>
    <row r="113" spans="1:20" s="157" customFormat="1" ht="12.75" hidden="1" customHeight="1">
      <c r="A113" s="242">
        <v>0</v>
      </c>
      <c r="B113" s="171" t="s">
        <v>9434</v>
      </c>
      <c r="C113" s="241" t="s">
        <v>7749</v>
      </c>
      <c r="D113" s="172" t="s">
        <v>7750</v>
      </c>
      <c r="E113" s="172" t="s">
        <v>8538</v>
      </c>
      <c r="F113" s="172" t="s">
        <v>7751</v>
      </c>
      <c r="G113" s="242"/>
      <c r="H113" s="242"/>
      <c r="I113" s="243"/>
      <c r="J113" s="243"/>
      <c r="K113" s="243">
        <v>96</v>
      </c>
      <c r="L113" s="173" t="e">
        <f>#REF!*[4]коеф!$P$80*[4]коеф!$O$7+10</f>
        <v>#REF!</v>
      </c>
    </row>
    <row r="114" spans="1:20" s="157" customFormat="1">
      <c r="A114" s="2330">
        <v>1</v>
      </c>
      <c r="B114" s="2008" t="s">
        <v>10477</v>
      </c>
      <c r="C114" s="2018" t="s">
        <v>10554</v>
      </c>
      <c r="D114" s="2049" t="s">
        <v>7762</v>
      </c>
      <c r="E114" s="2054" t="s">
        <v>7763</v>
      </c>
      <c r="F114" s="2054" t="s">
        <v>7764</v>
      </c>
      <c r="G114" s="2053"/>
      <c r="H114" s="2053"/>
      <c r="I114" s="2055"/>
      <c r="J114" s="2055"/>
      <c r="K114" s="2044">
        <v>96</v>
      </c>
      <c r="L114" s="2320" t="e">
        <f>#REF!*[4]коеф!$P$71+10</f>
        <v>#REF!</v>
      </c>
      <c r="M114" s="157">
        <v>864</v>
      </c>
    </row>
    <row r="115" spans="1:20" s="157" customFormat="1">
      <c r="A115" s="620">
        <v>1</v>
      </c>
      <c r="B115" s="2008" t="s">
        <v>10477</v>
      </c>
      <c r="C115" s="2018" t="s">
        <v>10553</v>
      </c>
      <c r="D115" s="2049" t="s">
        <v>7765</v>
      </c>
      <c r="E115" s="2054" t="s">
        <v>7766</v>
      </c>
      <c r="F115" s="2054" t="s">
        <v>7767</v>
      </c>
      <c r="G115" s="2053"/>
      <c r="H115" s="2053"/>
      <c r="I115" s="2055"/>
      <c r="J115" s="2055"/>
      <c r="K115" s="2044">
        <v>48</v>
      </c>
      <c r="L115" s="2317" t="e">
        <f>#REF!*[4]коеф!$P$71+10</f>
        <v>#REF!</v>
      </c>
      <c r="M115" s="157">
        <v>744</v>
      </c>
    </row>
    <row r="116" spans="1:20" s="157" customFormat="1" hidden="1">
      <c r="A116" s="242">
        <v>0</v>
      </c>
      <c r="B116" s="171" t="s">
        <v>9434</v>
      </c>
      <c r="C116" s="241" t="s">
        <v>6333</v>
      </c>
      <c r="D116" s="172" t="s">
        <v>6334</v>
      </c>
      <c r="E116" s="168" t="s">
        <v>6885</v>
      </c>
      <c r="F116" s="172" t="s">
        <v>6335</v>
      </c>
      <c r="G116" s="242"/>
      <c r="H116" s="242"/>
      <c r="I116" s="243"/>
      <c r="J116" s="243"/>
      <c r="K116" s="243">
        <v>96</v>
      </c>
      <c r="L116" s="173" t="e">
        <f>#REF!*[4]коеф!$P$80*[4]коеф!$O$7+10</f>
        <v>#REF!</v>
      </c>
    </row>
    <row r="117" spans="1:20" s="157" customFormat="1">
      <c r="A117" s="2330">
        <v>1</v>
      </c>
      <c r="B117" s="2008" t="s">
        <v>10477</v>
      </c>
      <c r="C117" s="2018" t="s">
        <v>10552</v>
      </c>
      <c r="D117" s="2049" t="s">
        <v>6334</v>
      </c>
      <c r="E117" s="2054" t="s">
        <v>6885</v>
      </c>
      <c r="F117" s="2054" t="s">
        <v>6335</v>
      </c>
      <c r="G117" s="2053"/>
      <c r="H117" s="2053"/>
      <c r="I117" s="2055"/>
      <c r="J117" s="2055"/>
      <c r="K117" s="2044">
        <v>96</v>
      </c>
      <c r="L117" s="2329" t="e">
        <f>#REF!*[4]коеф!$P$71+10</f>
        <v>#REF!</v>
      </c>
      <c r="M117" s="157">
        <v>744</v>
      </c>
    </row>
    <row r="118" spans="1:20" s="157" customFormat="1" hidden="1">
      <c r="A118" s="234"/>
      <c r="B118" s="154"/>
      <c r="C118" s="235"/>
      <c r="D118" s="687"/>
      <c r="E118" s="155"/>
      <c r="F118" s="155"/>
      <c r="G118" s="234"/>
      <c r="H118" s="234"/>
      <c r="I118" s="205"/>
      <c r="J118" s="205"/>
      <c r="K118" s="1573"/>
      <c r="L118" s="156"/>
    </row>
    <row r="119" spans="1:20" s="157" customFormat="1" hidden="1">
      <c r="A119" s="234"/>
      <c r="B119" s="154"/>
      <c r="C119" s="235"/>
      <c r="D119" s="687"/>
      <c r="E119" s="155"/>
      <c r="F119" s="155"/>
      <c r="G119" s="234"/>
      <c r="H119" s="234"/>
      <c r="I119" s="205"/>
      <c r="J119" s="205"/>
      <c r="K119" s="1573"/>
      <c r="L119" s="156"/>
    </row>
    <row r="120" spans="1:20" ht="23.25">
      <c r="A120" s="89" t="s">
        <v>8692</v>
      </c>
      <c r="B120" s="2668" t="s">
        <v>5587</v>
      </c>
      <c r="C120" s="2669"/>
      <c r="D120" s="2669"/>
      <c r="E120" s="2669"/>
      <c r="F120" s="2669"/>
      <c r="G120" s="2669"/>
      <c r="H120" s="2669"/>
      <c r="I120" s="2669"/>
      <c r="J120" s="2669"/>
      <c r="K120" s="2669"/>
      <c r="L120" s="2669"/>
    </row>
    <row r="121" spans="1:20" ht="23.25" hidden="1">
      <c r="A121" s="89" t="s">
        <v>8690</v>
      </c>
      <c r="B121" s="2" t="s">
        <v>5588</v>
      </c>
      <c r="C121" s="3"/>
      <c r="D121" s="3"/>
      <c r="E121" s="3"/>
      <c r="F121" s="3"/>
      <c r="G121" s="3"/>
      <c r="H121" s="3"/>
      <c r="I121" s="3"/>
      <c r="J121" s="3"/>
      <c r="K121" s="3"/>
      <c r="L121" s="3"/>
    </row>
    <row r="122" spans="1:20" ht="23.25" hidden="1">
      <c r="A122" s="89" t="s">
        <v>8690</v>
      </c>
      <c r="B122" s="2" t="s">
        <v>5589</v>
      </c>
      <c r="C122" s="3"/>
      <c r="D122" s="3"/>
      <c r="E122" s="3"/>
      <c r="F122" s="3"/>
      <c r="G122" s="3"/>
      <c r="H122" s="3"/>
      <c r="I122" s="3"/>
      <c r="J122" s="3"/>
      <c r="K122" s="3"/>
      <c r="L122" s="3"/>
    </row>
    <row r="123" spans="1:20">
      <c r="A123" s="248">
        <v>1</v>
      </c>
      <c r="B123" s="2008" t="s">
        <v>10477</v>
      </c>
      <c r="C123" s="2018" t="s">
        <v>10551</v>
      </c>
      <c r="D123" s="2049" t="s">
        <v>6372</v>
      </c>
      <c r="E123" s="2054" t="s">
        <v>6373</v>
      </c>
      <c r="F123" s="2054" t="s">
        <v>6374</v>
      </c>
      <c r="G123" s="2053"/>
      <c r="H123" s="2053"/>
      <c r="I123" s="2055"/>
      <c r="J123" s="2055"/>
      <c r="K123" s="2044">
        <v>96</v>
      </c>
      <c r="L123" s="2317" t="e">
        <f>#REF!*[4]коеф!$P$71+10</f>
        <v>#REF!</v>
      </c>
      <c r="M123" s="157">
        <v>912</v>
      </c>
      <c r="N123" s="157"/>
    </row>
    <row r="124" spans="1:20">
      <c r="A124" s="2050">
        <v>1</v>
      </c>
      <c r="B124" s="2008" t="s">
        <v>10477</v>
      </c>
      <c r="C124" s="2018" t="s">
        <v>10550</v>
      </c>
      <c r="D124" s="2049" t="s">
        <v>4475</v>
      </c>
      <c r="E124" s="2054" t="s">
        <v>4476</v>
      </c>
      <c r="F124" s="2054" t="s">
        <v>4477</v>
      </c>
      <c r="G124" s="2053"/>
      <c r="H124" s="2053"/>
      <c r="I124" s="2055"/>
      <c r="J124" s="2055"/>
      <c r="K124" s="2044">
        <v>96</v>
      </c>
      <c r="L124" s="2317" t="e">
        <f>#REF!*[4]коеф!$P$71+10</f>
        <v>#REF!</v>
      </c>
      <c r="M124" s="157">
        <v>960</v>
      </c>
      <c r="N124" s="157"/>
    </row>
    <row r="125" spans="1:20" s="157" customFormat="1" hidden="1">
      <c r="A125" s="2060">
        <v>0</v>
      </c>
      <c r="B125" s="2008" t="s">
        <v>10477</v>
      </c>
      <c r="C125" s="2018" t="s">
        <v>10549</v>
      </c>
      <c r="D125" s="2049" t="s">
        <v>4502</v>
      </c>
      <c r="E125" s="2054" t="s">
        <v>4503</v>
      </c>
      <c r="F125" s="2054" t="s">
        <v>4504</v>
      </c>
      <c r="G125" s="2053"/>
      <c r="H125" s="2053"/>
      <c r="I125" s="2055"/>
      <c r="J125" s="2055"/>
      <c r="K125" s="2044">
        <v>96</v>
      </c>
      <c r="L125" s="210" t="e">
        <f>#REF!*[4]коеф!$P$71+10</f>
        <v>#REF!</v>
      </c>
      <c r="M125" s="157">
        <v>720</v>
      </c>
      <c r="O125" s="69"/>
      <c r="P125" s="69"/>
      <c r="Q125" s="69"/>
      <c r="R125" s="69"/>
      <c r="S125" s="69"/>
      <c r="T125" s="69"/>
    </row>
    <row r="126" spans="1:20" s="157" customFormat="1" ht="13.5" hidden="1" customHeight="1">
      <c r="A126" s="2052">
        <v>0</v>
      </c>
      <c r="B126" s="2008" t="s">
        <v>10477</v>
      </c>
      <c r="C126" s="2018" t="s">
        <v>10548</v>
      </c>
      <c r="D126" s="2049" t="s">
        <v>10547</v>
      </c>
      <c r="E126" s="2054" t="s">
        <v>4531</v>
      </c>
      <c r="F126" s="2054" t="s">
        <v>4532</v>
      </c>
      <c r="G126" s="2053"/>
      <c r="H126" s="2053"/>
      <c r="I126" s="2055"/>
      <c r="J126" s="2055"/>
      <c r="K126" s="2044">
        <v>96</v>
      </c>
      <c r="L126" s="2328" t="e">
        <f>#REF!*[4]коеф!$O$7*[4]коеф!$P$80+10</f>
        <v>#REF!</v>
      </c>
      <c r="M126" s="157">
        <v>6912</v>
      </c>
    </row>
    <row r="127" spans="1:20" s="157" customFormat="1">
      <c r="A127" s="2050">
        <v>1</v>
      </c>
      <c r="B127" s="2008" t="s">
        <v>10477</v>
      </c>
      <c r="C127" s="2018" t="s">
        <v>10546</v>
      </c>
      <c r="D127" s="2049" t="s">
        <v>10545</v>
      </c>
      <c r="E127" s="2054" t="s">
        <v>4551</v>
      </c>
      <c r="F127" s="2054" t="s">
        <v>4552</v>
      </c>
      <c r="G127" s="2053"/>
      <c r="H127" s="2053"/>
      <c r="I127" s="2055"/>
      <c r="J127" s="2055"/>
      <c r="K127" s="2044">
        <v>96</v>
      </c>
      <c r="L127" s="2317" t="e">
        <f>#REF!*[4]коеф!$P$71+10</f>
        <v>#REF!</v>
      </c>
      <c r="M127" s="157">
        <v>648</v>
      </c>
    </row>
    <row r="128" spans="1:20" s="157" customFormat="1">
      <c r="A128" s="2051">
        <v>1</v>
      </c>
      <c r="B128" s="2008" t="s">
        <v>10477</v>
      </c>
      <c r="C128" s="2018" t="s">
        <v>10544</v>
      </c>
      <c r="D128" s="2049" t="s">
        <v>10543</v>
      </c>
      <c r="E128" s="2054" t="s">
        <v>4555</v>
      </c>
      <c r="F128" s="2054" t="s">
        <v>4556</v>
      </c>
      <c r="G128" s="2053"/>
      <c r="H128" s="2053"/>
      <c r="I128" s="2055"/>
      <c r="J128" s="2055"/>
      <c r="K128" s="2044">
        <v>96</v>
      </c>
      <c r="L128" s="2320" t="e">
        <f>#REF!*[4]коеф!$P$71+10</f>
        <v>#REF!</v>
      </c>
      <c r="M128" s="157">
        <v>726</v>
      </c>
    </row>
    <row r="129" spans="1:13" s="157" customFormat="1">
      <c r="A129" s="2051">
        <v>1</v>
      </c>
      <c r="B129" s="2008" t="s">
        <v>10477</v>
      </c>
      <c r="C129" s="2018" t="s">
        <v>10542</v>
      </c>
      <c r="D129" s="2049" t="s">
        <v>10539</v>
      </c>
      <c r="E129" s="2054"/>
      <c r="F129" s="2054"/>
      <c r="G129" s="2053"/>
      <c r="H129" s="2053"/>
      <c r="I129" s="2055"/>
      <c r="J129" s="2055"/>
      <c r="K129" s="2044">
        <v>96</v>
      </c>
      <c r="L129" s="210"/>
      <c r="M129" s="157">
        <v>624</v>
      </c>
    </row>
    <row r="130" spans="1:13" s="157" customFormat="1">
      <c r="A130" s="2051">
        <v>1</v>
      </c>
      <c r="B130" s="2008" t="s">
        <v>10477</v>
      </c>
      <c r="C130" s="2018" t="s">
        <v>10541</v>
      </c>
      <c r="D130" s="2049" t="s">
        <v>10539</v>
      </c>
      <c r="E130" s="2054"/>
      <c r="F130" s="2054"/>
      <c r="G130" s="2053"/>
      <c r="H130" s="2053"/>
      <c r="I130" s="2055"/>
      <c r="J130" s="2055"/>
      <c r="K130" s="2044">
        <v>192</v>
      </c>
      <c r="L130" s="210"/>
      <c r="M130" s="157">
        <v>1056</v>
      </c>
    </row>
    <row r="131" spans="1:13" s="157" customFormat="1">
      <c r="A131" s="2051">
        <v>1</v>
      </c>
      <c r="B131" s="2008" t="s">
        <v>10477</v>
      </c>
      <c r="C131" s="2018" t="s">
        <v>10540</v>
      </c>
      <c r="D131" s="2049" t="s">
        <v>10539</v>
      </c>
      <c r="E131" s="2054"/>
      <c r="F131" s="2054"/>
      <c r="G131" s="2053"/>
      <c r="H131" s="2053"/>
      <c r="I131" s="2055"/>
      <c r="J131" s="2055"/>
      <c r="K131" s="2044">
        <v>480</v>
      </c>
      <c r="L131" s="210"/>
      <c r="M131" s="157">
        <v>1920</v>
      </c>
    </row>
    <row r="132" spans="1:13" s="157" customFormat="1">
      <c r="A132" s="2051">
        <v>1</v>
      </c>
      <c r="B132" s="2008" t="s">
        <v>10477</v>
      </c>
      <c r="C132" s="2018" t="s">
        <v>10538</v>
      </c>
      <c r="D132" s="2049" t="s">
        <v>10535</v>
      </c>
      <c r="E132" s="2054" t="s">
        <v>4559</v>
      </c>
      <c r="F132" s="2054" t="s">
        <v>4560</v>
      </c>
      <c r="G132" s="2053"/>
      <c r="H132" s="2053"/>
      <c r="I132" s="2055"/>
      <c r="J132" s="2055"/>
      <c r="K132" s="2044">
        <v>96</v>
      </c>
      <c r="L132" s="2317" t="e">
        <f>#REF!*[4]коеф!$P$71+10</f>
        <v>#REF!</v>
      </c>
      <c r="M132" s="157">
        <v>528</v>
      </c>
    </row>
    <row r="133" spans="1:13" s="157" customFormat="1">
      <c r="A133" s="2051">
        <v>1</v>
      </c>
      <c r="B133" s="2008" t="s">
        <v>10477</v>
      </c>
      <c r="C133" s="2018" t="s">
        <v>10537</v>
      </c>
      <c r="D133" s="2049" t="s">
        <v>10535</v>
      </c>
      <c r="E133" s="2044">
        <v>96</v>
      </c>
      <c r="F133" s="2054"/>
      <c r="G133" s="2053"/>
      <c r="H133" s="2053"/>
      <c r="I133" s="2055"/>
      <c r="J133" s="2055"/>
      <c r="K133" s="2044">
        <v>192</v>
      </c>
      <c r="L133" s="210"/>
      <c r="M133" s="157">
        <v>1056</v>
      </c>
    </row>
    <row r="134" spans="1:13" s="157" customFormat="1">
      <c r="A134" s="2051">
        <v>1</v>
      </c>
      <c r="B134" s="2008" t="s">
        <v>10477</v>
      </c>
      <c r="C134" s="2018" t="s">
        <v>10536</v>
      </c>
      <c r="D134" s="2049" t="s">
        <v>10535</v>
      </c>
      <c r="E134" s="2044">
        <v>96</v>
      </c>
      <c r="F134" s="2054" t="s">
        <v>4560</v>
      </c>
      <c r="G134" s="2053"/>
      <c r="H134" s="2053"/>
      <c r="I134" s="2055"/>
      <c r="J134" s="2055"/>
      <c r="K134" s="2044">
        <v>480</v>
      </c>
      <c r="L134" s="2320" t="e">
        <f>#REF!*[4]коеф!$P$71+10</f>
        <v>#REF!</v>
      </c>
      <c r="M134" s="157">
        <v>2400</v>
      </c>
    </row>
    <row r="135" spans="1:13" s="157" customFormat="1">
      <c r="A135" s="2051">
        <v>1</v>
      </c>
      <c r="B135" s="2008" t="s">
        <v>10477</v>
      </c>
      <c r="C135" s="2018" t="s">
        <v>10534</v>
      </c>
      <c r="D135" s="2049" t="s">
        <v>10532</v>
      </c>
      <c r="E135" s="2044"/>
      <c r="F135" s="2054"/>
      <c r="G135" s="2053"/>
      <c r="H135" s="2053"/>
      <c r="I135" s="2055"/>
      <c r="J135" s="2055"/>
      <c r="K135" s="2044">
        <v>500</v>
      </c>
      <c r="L135" s="210"/>
      <c r="M135" s="157">
        <v>575</v>
      </c>
    </row>
    <row r="136" spans="1:13" s="157" customFormat="1">
      <c r="A136" s="2051">
        <v>1</v>
      </c>
      <c r="B136" s="2008" t="s">
        <v>10477</v>
      </c>
      <c r="C136" s="2018" t="s">
        <v>10533</v>
      </c>
      <c r="D136" s="2049" t="s">
        <v>10532</v>
      </c>
      <c r="E136" s="2044">
        <v>96</v>
      </c>
      <c r="F136" s="2054"/>
      <c r="G136" s="2053"/>
      <c r="H136" s="2053"/>
      <c r="I136" s="2055"/>
      <c r="J136" s="2055"/>
      <c r="K136" s="2044">
        <v>500</v>
      </c>
      <c r="L136" s="210"/>
      <c r="M136" s="157">
        <v>575</v>
      </c>
    </row>
    <row r="137" spans="1:13" s="157" customFormat="1">
      <c r="A137" s="2051">
        <v>1</v>
      </c>
      <c r="B137" s="2008" t="s">
        <v>10477</v>
      </c>
      <c r="C137" s="2018" t="s">
        <v>10531</v>
      </c>
      <c r="D137" s="2049" t="s">
        <v>10528</v>
      </c>
      <c r="E137" s="2044">
        <v>96</v>
      </c>
      <c r="F137" s="2054"/>
      <c r="G137" s="2053"/>
      <c r="H137" s="2053"/>
      <c r="I137" s="2055"/>
      <c r="J137" s="2055"/>
      <c r="K137" s="2044">
        <v>96</v>
      </c>
      <c r="L137" s="210"/>
      <c r="M137" s="157">
        <v>744</v>
      </c>
    </row>
    <row r="138" spans="1:13" s="157" customFormat="1">
      <c r="A138" s="2051">
        <v>1</v>
      </c>
      <c r="B138" s="2008" t="s">
        <v>10477</v>
      </c>
      <c r="C138" s="2018" t="s">
        <v>10530</v>
      </c>
      <c r="D138" s="2049" t="s">
        <v>10528</v>
      </c>
      <c r="E138" s="2044">
        <v>192</v>
      </c>
      <c r="F138" s="2054"/>
      <c r="G138" s="2053"/>
      <c r="H138" s="2053"/>
      <c r="I138" s="2055"/>
      <c r="J138" s="2055"/>
      <c r="K138" s="2044">
        <v>192</v>
      </c>
      <c r="L138" s="210"/>
      <c r="M138" s="157">
        <v>1344</v>
      </c>
    </row>
    <row r="139" spans="1:13" s="157" customFormat="1">
      <c r="A139" s="2051">
        <v>1</v>
      </c>
      <c r="B139" s="2008" t="s">
        <v>10477</v>
      </c>
      <c r="C139" s="2018" t="s">
        <v>10529</v>
      </c>
      <c r="D139" s="2049" t="s">
        <v>10528</v>
      </c>
      <c r="E139" s="2044">
        <v>480</v>
      </c>
      <c r="F139" s="2054"/>
      <c r="G139" s="2053"/>
      <c r="H139" s="2053"/>
      <c r="I139" s="2055"/>
      <c r="J139" s="2055"/>
      <c r="K139" s="2044">
        <v>480</v>
      </c>
      <c r="L139" s="210"/>
      <c r="M139" s="157">
        <v>2880</v>
      </c>
    </row>
    <row r="140" spans="1:13" s="157" customFormat="1">
      <c r="A140" s="2051">
        <v>1</v>
      </c>
      <c r="B140" s="2008" t="s">
        <v>10477</v>
      </c>
      <c r="C140" s="2018" t="s">
        <v>10527</v>
      </c>
      <c r="D140" s="2049" t="s">
        <v>10524</v>
      </c>
      <c r="E140" s="2054" t="s">
        <v>4564</v>
      </c>
      <c r="F140" s="2054" t="s">
        <v>4565</v>
      </c>
      <c r="G140" s="2053"/>
      <c r="H140" s="2053"/>
      <c r="I140" s="2055"/>
      <c r="J140" s="2055"/>
      <c r="K140" s="2044">
        <v>96</v>
      </c>
      <c r="L140" s="2317" t="e">
        <f>#REF!*[4]коеф!$P$71+10</f>
        <v>#REF!</v>
      </c>
      <c r="M140" s="157">
        <v>1368</v>
      </c>
    </row>
    <row r="141" spans="1:13" s="157" customFormat="1">
      <c r="A141" s="2051">
        <v>1</v>
      </c>
      <c r="B141" s="2008" t="s">
        <v>10477</v>
      </c>
      <c r="C141" s="2018" t="s">
        <v>10526</v>
      </c>
      <c r="D141" s="2049" t="s">
        <v>10524</v>
      </c>
      <c r="E141" s="2054"/>
      <c r="F141" s="2054"/>
      <c r="G141" s="2053"/>
      <c r="H141" s="2053"/>
      <c r="I141" s="2055"/>
      <c r="J141" s="2055"/>
      <c r="K141" s="2044">
        <v>192</v>
      </c>
      <c r="L141" s="210"/>
      <c r="M141" s="157">
        <v>2640</v>
      </c>
    </row>
    <row r="142" spans="1:13" s="157" customFormat="1">
      <c r="A142" s="2051">
        <v>1</v>
      </c>
      <c r="B142" s="2008" t="s">
        <v>10477</v>
      </c>
      <c r="C142" s="2018" t="s">
        <v>10525</v>
      </c>
      <c r="D142" s="2049" t="s">
        <v>10524</v>
      </c>
      <c r="E142" s="2054"/>
      <c r="F142" s="2054"/>
      <c r="G142" s="2053"/>
      <c r="H142" s="2053"/>
      <c r="I142" s="2055"/>
      <c r="J142" s="2055"/>
      <c r="K142" s="2044">
        <v>480</v>
      </c>
      <c r="L142" s="210"/>
      <c r="M142" s="157">
        <v>6360</v>
      </c>
    </row>
    <row r="143" spans="1:13" s="157" customFormat="1">
      <c r="A143" s="2051">
        <v>1</v>
      </c>
      <c r="B143" s="2008" t="s">
        <v>10477</v>
      </c>
      <c r="C143" s="2018" t="s">
        <v>10523</v>
      </c>
      <c r="D143" s="2321" t="s">
        <v>10522</v>
      </c>
      <c r="E143" s="2054"/>
      <c r="F143" s="2054"/>
      <c r="G143" s="2053"/>
      <c r="H143" s="2053"/>
      <c r="I143" s="2055"/>
      <c r="J143" s="2055"/>
      <c r="K143" s="2044">
        <v>96</v>
      </c>
      <c r="L143" s="210"/>
      <c r="M143" s="157">
        <v>4176</v>
      </c>
    </row>
    <row r="144" spans="1:13" s="157" customFormat="1">
      <c r="A144" s="2051">
        <v>1</v>
      </c>
      <c r="B144" s="2008" t="s">
        <v>10477</v>
      </c>
      <c r="C144" s="2018" t="s">
        <v>10521</v>
      </c>
      <c r="D144" s="2049" t="s">
        <v>10518</v>
      </c>
      <c r="E144" s="2054" t="s">
        <v>4573</v>
      </c>
      <c r="F144" s="2054" t="s">
        <v>4574</v>
      </c>
      <c r="G144" s="2053"/>
      <c r="H144" s="2053"/>
      <c r="I144" s="2055"/>
      <c r="J144" s="2055"/>
      <c r="K144" s="2044">
        <v>96</v>
      </c>
      <c r="L144" s="210" t="e">
        <f>#REF!*[4]коеф!$P$71+10</f>
        <v>#REF!</v>
      </c>
      <c r="M144" s="157">
        <v>1824</v>
      </c>
    </row>
    <row r="145" spans="1:13" s="157" customFormat="1" ht="17.850000000000001" hidden="1" customHeight="1">
      <c r="A145" s="2051">
        <v>0</v>
      </c>
      <c r="B145" s="2008" t="s">
        <v>10477</v>
      </c>
      <c r="C145" s="2018" t="s">
        <v>10520</v>
      </c>
      <c r="D145" s="2049" t="s">
        <v>10518</v>
      </c>
      <c r="E145" s="2054" t="s">
        <v>4564</v>
      </c>
      <c r="F145" s="2054" t="s">
        <v>4565</v>
      </c>
      <c r="G145" s="2053"/>
      <c r="H145" s="2053"/>
      <c r="I145" s="2055"/>
      <c r="J145" s="2055"/>
      <c r="K145" s="2044">
        <v>192</v>
      </c>
      <c r="L145" s="210" t="e">
        <f>#REF!*[4]коеф!$P$71+10</f>
        <v>#REF!</v>
      </c>
      <c r="M145" s="157">
        <v>3240</v>
      </c>
    </row>
    <row r="146" spans="1:13" s="157" customFormat="1" ht="20.100000000000001" customHeight="1">
      <c r="A146" s="2051">
        <v>1</v>
      </c>
      <c r="B146" s="2008" t="s">
        <v>10477</v>
      </c>
      <c r="C146" s="2018" t="s">
        <v>10519</v>
      </c>
      <c r="D146" s="2049" t="s">
        <v>10518</v>
      </c>
      <c r="E146" s="2327" t="s">
        <v>4569</v>
      </c>
      <c r="F146" s="2327" t="s">
        <v>4570</v>
      </c>
      <c r="G146" s="2053"/>
      <c r="H146" s="2053"/>
      <c r="I146" s="2055"/>
      <c r="J146" s="2055"/>
      <c r="K146" s="2044">
        <v>480</v>
      </c>
      <c r="L146" s="210" t="e">
        <f>#REF!*[4]коеф!$P$71+10</f>
        <v>#REF!</v>
      </c>
      <c r="M146" s="157">
        <v>7032</v>
      </c>
    </row>
    <row r="147" spans="1:13" s="157" customFormat="1">
      <c r="A147" s="2051">
        <v>1</v>
      </c>
      <c r="B147" s="2008" t="s">
        <v>10477</v>
      </c>
      <c r="C147" s="2018" t="s">
        <v>10517</v>
      </c>
      <c r="D147" s="2049" t="s">
        <v>10516</v>
      </c>
      <c r="E147" s="2054" t="s">
        <v>4573</v>
      </c>
      <c r="F147" s="2054" t="s">
        <v>4574</v>
      </c>
      <c r="G147" s="2053"/>
      <c r="H147" s="2053"/>
      <c r="I147" s="2055"/>
      <c r="J147" s="2055"/>
      <c r="K147" s="2044">
        <v>16</v>
      </c>
      <c r="L147" s="2319" t="e">
        <f>#REF!*[4]коеф!$P$71+10</f>
        <v>#REF!</v>
      </c>
      <c r="M147" s="157">
        <v>8040</v>
      </c>
    </row>
    <row r="148" spans="1:13" s="157" customFormat="1">
      <c r="A148" s="2051">
        <v>1</v>
      </c>
      <c r="B148" s="2008" t="s">
        <v>10477</v>
      </c>
      <c r="C148" s="2018" t="s">
        <v>10515</v>
      </c>
      <c r="D148" s="2049" t="s">
        <v>10514</v>
      </c>
      <c r="E148" s="2054"/>
      <c r="F148" s="2054"/>
      <c r="G148" s="2053"/>
      <c r="H148" s="2053"/>
      <c r="I148" s="2055"/>
      <c r="J148" s="2055"/>
      <c r="K148" s="2044">
        <v>24</v>
      </c>
      <c r="L148" s="156"/>
      <c r="M148" s="157">
        <v>1008</v>
      </c>
    </row>
    <row r="149" spans="1:13" s="157" customFormat="1">
      <c r="A149" s="2051">
        <v>1</v>
      </c>
      <c r="B149" s="2008" t="s">
        <v>10477</v>
      </c>
      <c r="C149" s="2018" t="s">
        <v>10513</v>
      </c>
      <c r="D149" s="2049" t="s">
        <v>10512</v>
      </c>
      <c r="E149" s="2054"/>
      <c r="F149" s="2054"/>
      <c r="G149" s="2053"/>
      <c r="H149" s="2053"/>
      <c r="I149" s="2055"/>
      <c r="J149" s="2055"/>
      <c r="K149" s="2044">
        <v>24</v>
      </c>
      <c r="L149" s="156"/>
      <c r="M149" s="157">
        <v>1161.5999999999999</v>
      </c>
    </row>
    <row r="150" spans="1:13" s="157" customFormat="1">
      <c r="A150" s="2051">
        <v>1</v>
      </c>
      <c r="B150" s="2008" t="s">
        <v>10477</v>
      </c>
      <c r="C150" s="2018" t="s">
        <v>10511</v>
      </c>
      <c r="D150" s="2049" t="s">
        <v>10510</v>
      </c>
      <c r="E150" s="2054"/>
      <c r="F150" s="2054"/>
      <c r="G150" s="2053"/>
      <c r="H150" s="2053"/>
      <c r="I150" s="2055"/>
      <c r="J150" s="2055"/>
      <c r="K150" s="2044">
        <v>8</v>
      </c>
      <c r="L150" s="156"/>
      <c r="M150" s="157">
        <v>3240</v>
      </c>
    </row>
    <row r="151" spans="1:13" s="157" customFormat="1">
      <c r="A151" s="2051">
        <v>1</v>
      </c>
      <c r="B151" s="2008" t="s">
        <v>10477</v>
      </c>
      <c r="C151" s="2018" t="s">
        <v>10509</v>
      </c>
      <c r="D151" s="2321" t="s">
        <v>10508</v>
      </c>
      <c r="E151" s="2054"/>
      <c r="F151" s="2054"/>
      <c r="G151" s="2053"/>
      <c r="H151" s="2053"/>
      <c r="I151" s="2055"/>
      <c r="J151" s="2055"/>
      <c r="K151" s="2044">
        <v>11</v>
      </c>
      <c r="L151" s="156"/>
      <c r="M151" s="157">
        <v>4212</v>
      </c>
    </row>
    <row r="152" spans="1:13" s="157" customFormat="1">
      <c r="A152" s="2051">
        <v>1</v>
      </c>
      <c r="B152" s="2008" t="s">
        <v>10477</v>
      </c>
      <c r="C152" s="2018" t="s">
        <v>10507</v>
      </c>
      <c r="D152" s="2049" t="s">
        <v>10506</v>
      </c>
      <c r="E152" s="2054"/>
      <c r="F152" s="2054"/>
      <c r="G152" s="2053"/>
      <c r="H152" s="2053"/>
      <c r="I152" s="2055"/>
      <c r="J152" s="2055"/>
      <c r="K152" s="2044">
        <v>20</v>
      </c>
      <c r="L152" s="156"/>
      <c r="M152" s="157">
        <v>2754</v>
      </c>
    </row>
    <row r="153" spans="1:13" s="157" customFormat="1">
      <c r="A153" s="2051">
        <v>1</v>
      </c>
      <c r="B153" s="2008" t="s">
        <v>10477</v>
      </c>
      <c r="C153" s="2324" t="s">
        <v>10505</v>
      </c>
      <c r="D153" s="2326" t="s">
        <v>10504</v>
      </c>
      <c r="G153" s="2325"/>
      <c r="H153" s="2325"/>
      <c r="I153" s="2325"/>
      <c r="J153" s="2325"/>
      <c r="K153" s="2044">
        <v>24</v>
      </c>
      <c r="M153" s="157">
        <v>792</v>
      </c>
    </row>
    <row r="154" spans="1:13" s="157" customFormat="1">
      <c r="A154" s="2051">
        <v>1</v>
      </c>
      <c r="B154" s="2008" t="s">
        <v>10477</v>
      </c>
      <c r="C154" s="2324" t="s">
        <v>10503</v>
      </c>
      <c r="D154" s="2321" t="s">
        <v>10502</v>
      </c>
      <c r="E154" s="2323"/>
      <c r="F154" s="2322"/>
      <c r="G154" s="2321"/>
      <c r="H154" s="2321"/>
      <c r="I154" s="2321"/>
      <c r="J154" s="2321"/>
      <c r="K154" s="2044">
        <v>24</v>
      </c>
      <c r="M154" s="157">
        <v>840</v>
      </c>
    </row>
    <row r="155" spans="1:13" s="157" customFormat="1">
      <c r="A155" s="2051">
        <v>1</v>
      </c>
      <c r="B155" s="2008" t="s">
        <v>10477</v>
      </c>
      <c r="C155" s="2018" t="s">
        <v>10501</v>
      </c>
      <c r="D155" s="2321" t="s">
        <v>10500</v>
      </c>
      <c r="E155" s="2321"/>
      <c r="F155" s="2321"/>
      <c r="G155" s="2321"/>
      <c r="H155" s="2321"/>
      <c r="I155" s="2321"/>
      <c r="J155" s="2321"/>
      <c r="K155" s="2044">
        <v>96</v>
      </c>
      <c r="M155" s="157">
        <v>4680</v>
      </c>
    </row>
    <row r="156" spans="1:13" s="157" customFormat="1">
      <c r="A156" s="2051">
        <v>1</v>
      </c>
      <c r="B156" s="2008" t="s">
        <v>10477</v>
      </c>
      <c r="C156" s="2018" t="s">
        <v>10499</v>
      </c>
      <c r="D156" s="2321" t="s">
        <v>10498</v>
      </c>
      <c r="E156" s="2321"/>
      <c r="F156" s="2321"/>
      <c r="G156" s="2321"/>
      <c r="H156" s="2321"/>
      <c r="I156" s="2321"/>
      <c r="J156" s="2321"/>
      <c r="K156" s="2044">
        <v>24</v>
      </c>
      <c r="M156" s="157">
        <v>840</v>
      </c>
    </row>
    <row r="157" spans="1:13" s="157" customFormat="1">
      <c r="A157" s="2051">
        <v>1</v>
      </c>
      <c r="B157" s="2008" t="s">
        <v>10477</v>
      </c>
      <c r="C157" s="2018" t="s">
        <v>10497</v>
      </c>
      <c r="D157" s="2321" t="s">
        <v>10496</v>
      </c>
      <c r="E157" s="2321"/>
      <c r="F157" s="2321"/>
      <c r="G157" s="2321"/>
      <c r="H157" s="2321"/>
      <c r="I157" s="2321"/>
      <c r="J157" s="2321"/>
      <c r="K157" s="2044">
        <v>160</v>
      </c>
      <c r="M157" s="157">
        <v>2016</v>
      </c>
    </row>
    <row r="158" spans="1:13" s="157" customFormat="1">
      <c r="A158" s="2051">
        <v>1</v>
      </c>
      <c r="B158" s="2008" t="s">
        <v>10477</v>
      </c>
      <c r="C158" s="2018" t="s">
        <v>10495</v>
      </c>
      <c r="D158" s="2321" t="s">
        <v>10494</v>
      </c>
      <c r="E158" s="2321"/>
      <c r="F158" s="2321"/>
      <c r="G158" s="2321"/>
      <c r="H158" s="2321"/>
      <c r="I158" s="2321"/>
      <c r="J158" s="2321"/>
      <c r="K158" s="2044">
        <v>96</v>
      </c>
      <c r="M158" s="157">
        <v>4536</v>
      </c>
    </row>
    <row r="159" spans="1:13" s="157" customFormat="1" ht="13.5" customHeight="1">
      <c r="A159" s="2051">
        <v>1</v>
      </c>
      <c r="B159" s="2008" t="s">
        <v>10477</v>
      </c>
      <c r="C159" s="2018" t="s">
        <v>10493</v>
      </c>
      <c r="D159" s="2049" t="s">
        <v>10492</v>
      </c>
      <c r="E159" s="2054" t="s">
        <v>4594</v>
      </c>
      <c r="F159" s="2054" t="s">
        <v>4595</v>
      </c>
      <c r="G159" s="2053"/>
      <c r="H159" s="2053"/>
      <c r="I159" s="2055"/>
      <c r="J159" s="2055"/>
      <c r="K159" s="2044">
        <v>96</v>
      </c>
      <c r="L159" s="2317" t="e">
        <f>#REF!*[4]коеф!$P$71+10</f>
        <v>#REF!</v>
      </c>
      <c r="M159" s="157">
        <v>740.4</v>
      </c>
    </row>
    <row r="160" spans="1:13" s="157" customFormat="1" ht="13.5" customHeight="1">
      <c r="A160" s="2051">
        <v>1</v>
      </c>
      <c r="B160" s="2008" t="s">
        <v>10477</v>
      </c>
      <c r="C160" s="2018" t="s">
        <v>10491</v>
      </c>
      <c r="D160" s="2049" t="s">
        <v>10490</v>
      </c>
      <c r="E160" s="2054" t="s">
        <v>4598</v>
      </c>
      <c r="F160" s="2054" t="s">
        <v>4599</v>
      </c>
      <c r="G160" s="2053"/>
      <c r="H160" s="2053"/>
      <c r="I160" s="2055"/>
      <c r="J160" s="2055"/>
      <c r="K160" s="2044">
        <v>96</v>
      </c>
      <c r="L160" s="210" t="e">
        <f>#REF!*[4]коеф!$P$71+10</f>
        <v>#REF!</v>
      </c>
      <c r="M160" s="157">
        <v>700</v>
      </c>
    </row>
    <row r="161" spans="1:13" s="157" customFormat="1" ht="13.5" customHeight="1">
      <c r="A161" s="2051">
        <v>1</v>
      </c>
      <c r="B161" s="2008" t="s">
        <v>10477</v>
      </c>
      <c r="C161" s="2018" t="s">
        <v>10489</v>
      </c>
      <c r="D161" s="2049" t="s">
        <v>10488</v>
      </c>
      <c r="E161" s="2044">
        <v>96</v>
      </c>
      <c r="F161" s="2054" t="s">
        <v>4603</v>
      </c>
      <c r="G161" s="2053"/>
      <c r="H161" s="2053"/>
      <c r="I161" s="2055"/>
      <c r="J161" s="2055"/>
      <c r="K161" s="2044">
        <v>12</v>
      </c>
      <c r="L161" s="2320" t="e">
        <f>#REF!*[4]коеф!$P$71+10</f>
        <v>#REF!</v>
      </c>
      <c r="M161" s="157">
        <v>600</v>
      </c>
    </row>
    <row r="162" spans="1:13" s="157" customFormat="1">
      <c r="A162" s="2051">
        <v>1</v>
      </c>
      <c r="B162" s="2008" t="s">
        <v>10477</v>
      </c>
      <c r="C162" s="2018" t="s">
        <v>10487</v>
      </c>
      <c r="D162" s="2049" t="s">
        <v>10486</v>
      </c>
      <c r="E162" s="2044">
        <v>96</v>
      </c>
      <c r="F162" s="2054" t="s">
        <v>4607</v>
      </c>
      <c r="G162" s="2053"/>
      <c r="H162" s="2053"/>
      <c r="I162" s="2055"/>
      <c r="J162" s="2055"/>
      <c r="K162" s="2044">
        <v>40</v>
      </c>
      <c r="L162" s="2317" t="e">
        <f>#REF!*[4]коеф!$P$71+10</f>
        <v>#REF!</v>
      </c>
      <c r="M162" s="157">
        <v>500</v>
      </c>
    </row>
    <row r="163" spans="1:13" s="157" customFormat="1" hidden="1">
      <c r="A163" s="2051">
        <v>0</v>
      </c>
      <c r="B163" s="2008" t="s">
        <v>10477</v>
      </c>
      <c r="C163" s="2018" t="s">
        <v>10485</v>
      </c>
      <c r="D163" s="2049" t="s">
        <v>10484</v>
      </c>
      <c r="E163" s="2044">
        <v>96</v>
      </c>
      <c r="F163" s="2054" t="s">
        <v>4609</v>
      </c>
      <c r="G163" s="2053"/>
      <c r="H163" s="2053"/>
      <c r="I163" s="2055"/>
      <c r="J163" s="2055"/>
      <c r="K163" s="2044">
        <v>24</v>
      </c>
      <c r="L163" s="2319" t="e">
        <f>#REF!*[4]коеф!$P$71+10</f>
        <v>#REF!</v>
      </c>
      <c r="M163" s="157">
        <v>840</v>
      </c>
    </row>
    <row r="164" spans="1:13" s="157" customFormat="1">
      <c r="A164" s="2051">
        <v>1</v>
      </c>
      <c r="B164" s="2008" t="s">
        <v>10477</v>
      </c>
      <c r="C164" s="2018" t="s">
        <v>10483</v>
      </c>
      <c r="D164" s="2049" t="s">
        <v>10482</v>
      </c>
      <c r="E164" s="2044">
        <v>96</v>
      </c>
      <c r="F164" s="2054" t="s">
        <v>4612</v>
      </c>
      <c r="G164" s="2053"/>
      <c r="H164" s="2053"/>
      <c r="I164" s="2055"/>
      <c r="J164" s="2055"/>
      <c r="K164" s="2044">
        <v>24</v>
      </c>
      <c r="L164" s="2320" t="e">
        <f>#REF!*[4]коеф!$P$71+10</f>
        <v>#REF!</v>
      </c>
      <c r="M164" s="157">
        <v>600</v>
      </c>
    </row>
    <row r="165" spans="1:13" s="157" customFormat="1">
      <c r="A165" s="2051">
        <v>1</v>
      </c>
      <c r="B165" s="2008" t="s">
        <v>10477</v>
      </c>
      <c r="C165" s="2018" t="s">
        <v>10481</v>
      </c>
      <c r="D165" s="2049" t="s">
        <v>10480</v>
      </c>
      <c r="E165" s="2044">
        <v>96</v>
      </c>
      <c r="F165" s="2054" t="s">
        <v>4617</v>
      </c>
      <c r="G165" s="2053"/>
      <c r="H165" s="2053"/>
      <c r="I165" s="2055"/>
      <c r="J165" s="2055"/>
      <c r="K165" s="2044">
        <v>24</v>
      </c>
      <c r="L165" s="2317" t="e">
        <f>#REF!*[4]коеф!$P$71+10</f>
        <v>#REF!</v>
      </c>
      <c r="M165" s="157">
        <v>528</v>
      </c>
    </row>
    <row r="166" spans="1:13" s="157" customFormat="1">
      <c r="A166" s="2051">
        <v>1</v>
      </c>
      <c r="B166" s="2008" t="s">
        <v>10477</v>
      </c>
      <c r="C166" s="2018" t="s">
        <v>10479</v>
      </c>
      <c r="D166" s="2049" t="s">
        <v>306</v>
      </c>
      <c r="E166" s="2054" t="s">
        <v>4623</v>
      </c>
      <c r="F166" s="2054" t="s">
        <v>4624</v>
      </c>
      <c r="G166" s="2053"/>
      <c r="H166" s="2053"/>
      <c r="I166" s="2055"/>
      <c r="J166" s="2055"/>
      <c r="K166" s="2044">
        <v>96</v>
      </c>
      <c r="L166" s="2319" t="e">
        <f>#REF!*[4]коеф!$P$71+10</f>
        <v>#REF!</v>
      </c>
      <c r="M166" s="157">
        <v>528</v>
      </c>
    </row>
    <row r="167" spans="1:13" s="157" customFormat="1">
      <c r="A167" s="2051">
        <v>1</v>
      </c>
      <c r="B167" s="2008" t="s">
        <v>10477</v>
      </c>
      <c r="C167" s="2018" t="s">
        <v>10478</v>
      </c>
      <c r="D167" s="2049" t="s">
        <v>307</v>
      </c>
      <c r="E167" s="2054" t="s">
        <v>4626</v>
      </c>
      <c r="F167" s="2054" t="s">
        <v>4627</v>
      </c>
      <c r="G167" s="2053"/>
      <c r="H167" s="2053"/>
      <c r="I167" s="2055"/>
      <c r="J167" s="2055"/>
      <c r="K167" s="2044">
        <v>96</v>
      </c>
      <c r="L167" s="2317" t="e">
        <f>#REF!*[4]коеф!$P$71+10</f>
        <v>#REF!</v>
      </c>
      <c r="M167" s="157">
        <v>528</v>
      </c>
    </row>
    <row r="168" spans="1:13" s="69" customFormat="1" hidden="1">
      <c r="A168" s="215"/>
      <c r="B168" s="216"/>
      <c r="C168" s="235"/>
      <c r="D168" s="817"/>
      <c r="G168" s="216"/>
      <c r="H168" s="216"/>
      <c r="K168" s="2034"/>
      <c r="L168" s="218"/>
      <c r="M168" s="219"/>
    </row>
    <row r="169" spans="1:13" s="157" customFormat="1" hidden="1">
      <c r="A169" s="234"/>
      <c r="B169" s="154"/>
      <c r="C169" s="235"/>
      <c r="D169" s="687"/>
      <c r="E169" s="155"/>
      <c r="F169" s="155"/>
      <c r="G169" s="234"/>
      <c r="H169" s="234"/>
      <c r="I169" s="205"/>
      <c r="J169" s="205"/>
      <c r="K169" s="1573"/>
      <c r="L169" s="156"/>
    </row>
    <row r="170" spans="1:13" s="69" customFormat="1" ht="23.25">
      <c r="A170" s="89" t="s">
        <v>8692</v>
      </c>
      <c r="B170" s="2668" t="s">
        <v>4635</v>
      </c>
      <c r="C170" s="2669"/>
      <c r="D170" s="2669"/>
      <c r="E170" s="2669"/>
      <c r="F170" s="2669"/>
      <c r="G170" s="2669"/>
      <c r="H170" s="2669"/>
      <c r="I170" s="2669"/>
      <c r="J170" s="2669"/>
      <c r="K170" s="2669"/>
      <c r="L170" s="2669"/>
      <c r="M170" s="219"/>
    </row>
    <row r="171" spans="1:13" s="69" customFormat="1" ht="23.25" hidden="1">
      <c r="A171" s="89" t="s">
        <v>8690</v>
      </c>
      <c r="B171" s="2" t="s">
        <v>4636</v>
      </c>
      <c r="C171" s="3"/>
      <c r="D171" s="3"/>
      <c r="E171" s="3"/>
      <c r="F171" s="3"/>
      <c r="G171" s="3"/>
      <c r="H171" s="3"/>
      <c r="I171" s="3"/>
      <c r="J171" s="3"/>
      <c r="K171" s="3"/>
      <c r="L171" s="3"/>
      <c r="M171" s="219"/>
    </row>
    <row r="172" spans="1:13" s="69" customFormat="1" ht="23.25" hidden="1">
      <c r="A172" s="89" t="s">
        <v>8690</v>
      </c>
      <c r="B172" s="2" t="s">
        <v>4637</v>
      </c>
      <c r="C172" s="3"/>
      <c r="D172" s="3"/>
      <c r="E172" s="3"/>
      <c r="F172" s="3"/>
      <c r="G172" s="3"/>
      <c r="H172" s="3"/>
      <c r="I172" s="3"/>
      <c r="J172" s="3"/>
      <c r="K172" s="3"/>
      <c r="L172" s="3"/>
      <c r="M172" s="219"/>
    </row>
    <row r="173" spans="1:13" s="157" customFormat="1" hidden="1">
      <c r="A173" s="242">
        <v>0</v>
      </c>
      <c r="B173" s="171" t="s">
        <v>9434</v>
      </c>
      <c r="C173" s="241" t="s">
        <v>4654</v>
      </c>
      <c r="D173" s="172" t="s">
        <v>4655</v>
      </c>
      <c r="E173" s="165" t="s">
        <v>4656</v>
      </c>
      <c r="F173" s="165" t="s">
        <v>4657</v>
      </c>
      <c r="G173" s="238"/>
      <c r="H173" s="238"/>
      <c r="I173" s="240"/>
      <c r="J173" s="240"/>
      <c r="K173" s="243">
        <v>96</v>
      </c>
      <c r="L173" s="173" t="e">
        <f>#REF!*[4]коеф!$P$80*[4]коеф!$O$7+10</f>
        <v>#REF!</v>
      </c>
    </row>
    <row r="174" spans="1:13" s="157" customFormat="1">
      <c r="A174" s="2053">
        <v>1</v>
      </c>
      <c r="B174" s="2008" t="s">
        <v>10477</v>
      </c>
      <c r="C174" s="2018" t="s">
        <v>10476</v>
      </c>
      <c r="D174" s="2049" t="s">
        <v>4659</v>
      </c>
      <c r="E174" s="2054" t="s">
        <v>4660</v>
      </c>
      <c r="F174" s="2054" t="s">
        <v>4661</v>
      </c>
      <c r="G174" s="2318" t="s">
        <v>10475</v>
      </c>
      <c r="H174" s="2318"/>
      <c r="I174" s="2318"/>
      <c r="J174" s="2318"/>
      <c r="K174" s="2044">
        <v>96</v>
      </c>
      <c r="L174" s="2317" t="e">
        <f>#REF!*[4]коеф!$O$7*[4]коеф!$P$80+10</f>
        <v>#REF!</v>
      </c>
      <c r="M174" s="157">
        <v>768</v>
      </c>
    </row>
    <row r="175" spans="1:13" s="157" customFormat="1" hidden="1"/>
    <row r="176" spans="1:13" s="157" customFormat="1" hidden="1"/>
    <row r="177" spans="1:12" s="157" customFormat="1" ht="12.75" hidden="1" customHeight="1">
      <c r="A177" s="238">
        <v>0</v>
      </c>
      <c r="B177" s="181" t="s">
        <v>9434</v>
      </c>
      <c r="C177" s="181" t="s">
        <v>4671</v>
      </c>
      <c r="D177" s="188" t="s">
        <v>4672</v>
      </c>
      <c r="E177" s="184"/>
      <c r="F177" s="184"/>
      <c r="G177" s="206"/>
      <c r="H177" s="206"/>
      <c r="I177" s="252"/>
      <c r="J177" s="252"/>
      <c r="K177" s="252">
        <v>96</v>
      </c>
      <c r="L177" s="173"/>
    </row>
    <row r="178" spans="1:12" s="157" customFormat="1" ht="12.75" hidden="1" customHeight="1">
      <c r="A178" s="238">
        <v>0</v>
      </c>
      <c r="B178" s="181" t="s">
        <v>9434</v>
      </c>
      <c r="C178" s="181" t="s">
        <v>4673</v>
      </c>
      <c r="D178" s="188" t="s">
        <v>4674</v>
      </c>
      <c r="E178" s="184"/>
      <c r="F178" s="184"/>
      <c r="G178" s="206"/>
      <c r="H178" s="206"/>
      <c r="I178" s="252"/>
      <c r="J178" s="252"/>
      <c r="K178" s="252">
        <v>96</v>
      </c>
      <c r="L178" s="173"/>
    </row>
    <row r="179" spans="1:12" s="157" customFormat="1" ht="12.75" hidden="1" customHeight="1">
      <c r="A179" s="238">
        <v>0</v>
      </c>
      <c r="B179" s="181" t="s">
        <v>9434</v>
      </c>
      <c r="C179" s="181" t="s">
        <v>4675</v>
      </c>
      <c r="D179" s="188" t="s">
        <v>4676</v>
      </c>
      <c r="E179" s="184"/>
      <c r="F179" s="184"/>
      <c r="G179" s="206"/>
      <c r="H179" s="206"/>
      <c r="I179" s="252"/>
      <c r="J179" s="252"/>
      <c r="K179" s="252">
        <v>96</v>
      </c>
      <c r="L179" s="173"/>
    </row>
    <row r="180" spans="1:12" s="157" customFormat="1" ht="12.75" hidden="1" customHeight="1">
      <c r="A180" s="238">
        <v>0</v>
      </c>
      <c r="B180" s="178" t="s">
        <v>9434</v>
      </c>
      <c r="C180" s="178" t="s">
        <v>4677</v>
      </c>
      <c r="D180" s="180" t="s">
        <v>4678</v>
      </c>
      <c r="E180" s="165"/>
      <c r="F180" s="165"/>
      <c r="G180" s="238"/>
      <c r="H180" s="238"/>
      <c r="I180" s="240"/>
      <c r="J180" s="240"/>
      <c r="K180" s="240">
        <v>96</v>
      </c>
      <c r="L180" s="173"/>
    </row>
    <row r="181" spans="1:12" s="157" customFormat="1" hidden="1">
      <c r="A181" s="238">
        <v>0</v>
      </c>
      <c r="B181" s="171" t="s">
        <v>9434</v>
      </c>
      <c r="C181" s="241" t="s">
        <v>4691</v>
      </c>
      <c r="D181" s="172" t="s">
        <v>4692</v>
      </c>
      <c r="E181" s="172" t="s">
        <v>4692</v>
      </c>
      <c r="F181" s="172" t="s">
        <v>4692</v>
      </c>
      <c r="G181" s="242"/>
      <c r="H181" s="242"/>
      <c r="I181" s="243"/>
      <c r="J181" s="243"/>
      <c r="K181" s="243">
        <v>96</v>
      </c>
      <c r="L181" s="166" t="e">
        <f>#REF!*[4]коеф!$P$80*[4]коеф!$O$7+10</f>
        <v>#REF!</v>
      </c>
    </row>
    <row r="182" spans="1:12" s="157" customFormat="1" hidden="1">
      <c r="A182" s="238">
        <v>0</v>
      </c>
      <c r="B182" s="171" t="s">
        <v>9434</v>
      </c>
      <c r="C182" s="241" t="s">
        <v>4693</v>
      </c>
      <c r="D182" s="172" t="s">
        <v>4694</v>
      </c>
      <c r="E182" s="172" t="s">
        <v>4694</v>
      </c>
      <c r="F182" s="172" t="s">
        <v>4694</v>
      </c>
      <c r="G182" s="246"/>
      <c r="H182" s="246"/>
      <c r="I182" s="247"/>
      <c r="J182" s="247"/>
      <c r="K182" s="243">
        <v>96</v>
      </c>
      <c r="L182" s="166" t="e">
        <f>#REF!*[4]коеф!$P$80*[4]коеф!$O$7+10</f>
        <v>#REF!</v>
      </c>
    </row>
    <row r="183" spans="1:12" s="69" customFormat="1" ht="23.25" hidden="1">
      <c r="A183" s="89">
        <v>0</v>
      </c>
      <c r="B183" s="2" t="s">
        <v>4707</v>
      </c>
      <c r="C183" s="3"/>
      <c r="D183" s="3"/>
      <c r="E183" s="3"/>
      <c r="F183" s="3"/>
      <c r="G183" s="3"/>
      <c r="H183" s="3"/>
      <c r="I183" s="3"/>
      <c r="J183" s="3"/>
      <c r="K183" s="3"/>
      <c r="L183" s="3"/>
    </row>
    <row r="184" spans="1:12" s="69" customFormat="1" ht="23.25" hidden="1">
      <c r="A184" s="89">
        <v>0</v>
      </c>
      <c r="B184" s="2" t="s">
        <v>4708</v>
      </c>
      <c r="C184" s="3"/>
      <c r="D184" s="3"/>
      <c r="E184" s="3"/>
      <c r="F184" s="3"/>
      <c r="G184" s="3"/>
      <c r="H184" s="3"/>
      <c r="I184" s="3"/>
      <c r="J184" s="3"/>
      <c r="K184" s="3"/>
      <c r="L184" s="3"/>
    </row>
    <row r="185" spans="1:12" s="69" customFormat="1" ht="23.25" hidden="1">
      <c r="A185" s="89">
        <v>0</v>
      </c>
      <c r="B185" s="2" t="s">
        <v>4709</v>
      </c>
      <c r="C185" s="3"/>
      <c r="D185" s="3"/>
      <c r="E185" s="3"/>
      <c r="F185" s="3"/>
      <c r="G185" s="3"/>
      <c r="H185" s="3"/>
      <c r="I185" s="3"/>
      <c r="J185" s="3"/>
      <c r="K185" s="3"/>
      <c r="L185" s="3"/>
    </row>
    <row r="186" spans="1:12" s="69" customFormat="1" hidden="1">
      <c r="A186" s="265">
        <v>0</v>
      </c>
      <c r="B186" s="179" t="s">
        <v>9438</v>
      </c>
      <c r="C186" s="266" t="s">
        <v>4710</v>
      </c>
      <c r="D186" s="267" t="s">
        <v>4711</v>
      </c>
      <c r="E186" s="268"/>
      <c r="F186" s="268"/>
      <c r="G186" s="238"/>
      <c r="H186" s="238"/>
      <c r="I186" s="240"/>
      <c r="J186" s="268"/>
      <c r="K186" s="240">
        <v>96</v>
      </c>
      <c r="L186" s="166"/>
    </row>
    <row r="187" spans="1:12" s="69" customFormat="1" hidden="1">
      <c r="A187" s="269">
        <v>0</v>
      </c>
      <c r="B187" s="190" t="s">
        <v>9438</v>
      </c>
      <c r="C187" s="270" t="s">
        <v>4712</v>
      </c>
      <c r="D187" s="204" t="s">
        <v>4711</v>
      </c>
      <c r="E187" s="263"/>
      <c r="F187" s="263"/>
      <c r="G187" s="246"/>
      <c r="H187" s="246"/>
      <c r="I187" s="247"/>
      <c r="J187" s="263"/>
      <c r="K187" s="247">
        <v>192</v>
      </c>
      <c r="L187" s="169"/>
    </row>
    <row r="188" spans="1:12" s="69" customFormat="1" hidden="1">
      <c r="A188" s="265">
        <v>0</v>
      </c>
      <c r="B188" s="179" t="s">
        <v>9438</v>
      </c>
      <c r="C188" s="266" t="s">
        <v>4713</v>
      </c>
      <c r="D188" s="267" t="s">
        <v>4714</v>
      </c>
      <c r="E188" s="268"/>
      <c r="F188" s="268"/>
      <c r="G188" s="238"/>
      <c r="H188" s="238"/>
      <c r="I188" s="240"/>
      <c r="J188" s="268"/>
      <c r="K188" s="240" t="s">
        <v>4715</v>
      </c>
      <c r="L188" s="166"/>
    </row>
    <row r="189" spans="1:12" s="69" customFormat="1" hidden="1">
      <c r="A189" s="271">
        <v>0</v>
      </c>
      <c r="B189" s="189" t="s">
        <v>9438</v>
      </c>
      <c r="C189" s="272" t="s">
        <v>4716</v>
      </c>
      <c r="D189" s="273" t="s">
        <v>4717</v>
      </c>
      <c r="E189" s="274"/>
      <c r="F189" s="274"/>
      <c r="G189" s="275"/>
      <c r="H189" s="275"/>
      <c r="I189" s="274"/>
      <c r="J189" s="274"/>
      <c r="K189" s="276" t="s">
        <v>6896</v>
      </c>
      <c r="L189" s="277"/>
    </row>
    <row r="190" spans="1:12" s="69" customFormat="1" hidden="1">
      <c r="A190" s="269">
        <v>0</v>
      </c>
      <c r="B190" s="190" t="s">
        <v>9438</v>
      </c>
      <c r="C190" s="270" t="s">
        <v>4718</v>
      </c>
      <c r="D190" s="204" t="s">
        <v>4719</v>
      </c>
      <c r="E190" s="263"/>
      <c r="F190" s="263"/>
      <c r="G190" s="278"/>
      <c r="H190" s="278"/>
      <c r="I190" s="263"/>
      <c r="J190" s="263"/>
      <c r="K190" s="279" t="s">
        <v>6896</v>
      </c>
      <c r="L190" s="280"/>
    </row>
    <row r="191" spans="1:12" s="69" customFormat="1" hidden="1">
      <c r="A191" s="215"/>
      <c r="B191" s="216"/>
      <c r="C191" s="216"/>
      <c r="D191" s="817"/>
      <c r="G191" s="216"/>
      <c r="H191" s="216"/>
      <c r="K191" s="2034"/>
      <c r="L191" s="218"/>
    </row>
    <row r="192" spans="1:12" s="69" customFormat="1" hidden="1">
      <c r="A192" s="215"/>
      <c r="B192" s="216"/>
      <c r="C192" s="216"/>
      <c r="D192" s="817"/>
      <c r="G192" s="216"/>
      <c r="H192" s="216"/>
      <c r="K192" s="2034"/>
      <c r="L192" s="218"/>
    </row>
    <row r="193" spans="1:12" s="69" customFormat="1" ht="23.25" hidden="1" customHeight="1">
      <c r="A193" s="89" t="s">
        <v>8690</v>
      </c>
      <c r="B193" s="2668" t="s">
        <v>9416</v>
      </c>
      <c r="C193" s="2669"/>
      <c r="D193" s="2669"/>
      <c r="E193" s="2669"/>
      <c r="F193" s="2669"/>
      <c r="G193" s="2669"/>
      <c r="H193" s="2669"/>
      <c r="I193" s="2669"/>
      <c r="J193" s="2669"/>
      <c r="K193" s="2669"/>
      <c r="L193" s="2669"/>
    </row>
    <row r="194" spans="1:12" s="69" customFormat="1" ht="23.25" hidden="1">
      <c r="A194" s="89" t="s">
        <v>8690</v>
      </c>
      <c r="B194" s="2" t="s">
        <v>9417</v>
      </c>
      <c r="C194" s="3"/>
      <c r="D194" s="3"/>
      <c r="E194" s="3"/>
      <c r="F194" s="3"/>
      <c r="G194" s="3"/>
      <c r="H194" s="3"/>
      <c r="I194" s="3"/>
      <c r="J194" s="3"/>
      <c r="K194" s="3"/>
      <c r="L194" s="3"/>
    </row>
    <row r="195" spans="1:12" s="69" customFormat="1" ht="23.25" hidden="1">
      <c r="A195" s="89" t="s">
        <v>8690</v>
      </c>
      <c r="B195" s="2" t="s">
        <v>4720</v>
      </c>
      <c r="C195" s="3"/>
      <c r="D195" s="3"/>
      <c r="E195" s="3"/>
      <c r="F195" s="3"/>
      <c r="G195" s="3"/>
      <c r="H195" s="3"/>
      <c r="I195" s="3"/>
      <c r="J195" s="3"/>
      <c r="K195" s="3"/>
      <c r="L195" s="3"/>
    </row>
    <row r="196" spans="1:12" s="69" customFormat="1" hidden="1">
      <c r="A196" s="281">
        <v>0</v>
      </c>
      <c r="B196" s="183" t="s">
        <v>9434</v>
      </c>
      <c r="C196" s="253" t="s">
        <v>4721</v>
      </c>
      <c r="D196" s="184" t="s">
        <v>4722</v>
      </c>
      <c r="E196" s="184" t="s">
        <v>4723</v>
      </c>
      <c r="F196" s="184" t="s">
        <v>4724</v>
      </c>
      <c r="G196" s="206"/>
      <c r="H196" s="206"/>
      <c r="I196" s="252"/>
      <c r="J196" s="282"/>
      <c r="K196" s="252" t="s">
        <v>4725</v>
      </c>
      <c r="L196" s="166" t="e">
        <f>#REF!*[4]коеф!$P$80*[4]коеф!$O$7+10</f>
        <v>#REF!</v>
      </c>
    </row>
    <row r="197" spans="1:12" s="69" customFormat="1" hidden="1">
      <c r="A197" s="281">
        <v>0</v>
      </c>
      <c r="B197" s="183" t="s">
        <v>9434</v>
      </c>
      <c r="C197" s="253" t="s">
        <v>4726</v>
      </c>
      <c r="D197" s="184" t="s">
        <v>4727</v>
      </c>
      <c r="E197" s="184" t="s">
        <v>4728</v>
      </c>
      <c r="F197" s="184" t="s">
        <v>4729</v>
      </c>
      <c r="G197" s="206"/>
      <c r="H197" s="206"/>
      <c r="I197" s="252"/>
      <c r="J197" s="282"/>
      <c r="K197" s="252" t="s">
        <v>4730</v>
      </c>
      <c r="L197" s="166" t="e">
        <f>#REF!*[4]коеф!$P$80*[4]коеф!$O$7+10</f>
        <v>#REF!</v>
      </c>
    </row>
    <row r="198" spans="1:12" s="69" customFormat="1" hidden="1">
      <c r="A198" s="206">
        <v>0</v>
      </c>
      <c r="B198" s="183" t="s">
        <v>9434</v>
      </c>
      <c r="C198" s="253" t="s">
        <v>4731</v>
      </c>
      <c r="D198" s="184" t="s">
        <v>4732</v>
      </c>
      <c r="E198" s="184" t="s">
        <v>4733</v>
      </c>
      <c r="F198" s="184" t="s">
        <v>4734</v>
      </c>
      <c r="G198" s="206"/>
      <c r="H198" s="206"/>
      <c r="I198" s="252"/>
      <c r="J198" s="252"/>
      <c r="K198" s="252" t="s">
        <v>4735</v>
      </c>
      <c r="L198" s="166" t="e">
        <f>#REF!*[4]коеф!$P$80*[4]коеф!$O$7+10</f>
        <v>#REF!</v>
      </c>
    </row>
    <row r="199" spans="1:12" s="69" customFormat="1" hidden="1">
      <c r="A199" s="215"/>
      <c r="B199" s="216"/>
      <c r="C199" s="2316"/>
      <c r="D199" s="817"/>
      <c r="G199" s="216"/>
      <c r="H199" s="216"/>
      <c r="K199" s="2034"/>
      <c r="L199" s="218"/>
    </row>
    <row r="200" spans="1:12" s="69" customFormat="1" hidden="1">
      <c r="A200" s="215"/>
      <c r="B200" s="216"/>
      <c r="C200" s="216"/>
      <c r="D200" s="817"/>
      <c r="G200" s="216"/>
      <c r="H200" s="216"/>
      <c r="K200" s="2034"/>
      <c r="L200" s="218"/>
    </row>
    <row r="201" spans="1:12" s="69" customFormat="1" hidden="1">
      <c r="A201" s="215"/>
      <c r="B201" s="216"/>
      <c r="C201" s="216"/>
      <c r="D201" s="817"/>
      <c r="G201" s="216"/>
      <c r="H201" s="216"/>
      <c r="K201" s="2034"/>
      <c r="L201" s="218"/>
    </row>
    <row r="202" spans="1:12" s="69" customFormat="1" hidden="1">
      <c r="A202" s="215"/>
      <c r="B202" s="216"/>
      <c r="C202" s="216"/>
      <c r="D202" s="817"/>
      <c r="G202" s="216"/>
      <c r="H202" s="216"/>
      <c r="K202" s="2034"/>
      <c r="L202" s="218"/>
    </row>
    <row r="203" spans="1:12" s="69" customFormat="1" hidden="1">
      <c r="A203" s="215"/>
      <c r="B203" s="216"/>
      <c r="C203" s="216"/>
      <c r="D203" s="817"/>
      <c r="G203" s="216"/>
      <c r="H203" s="216"/>
      <c r="K203" s="2034"/>
      <c r="L203" s="218"/>
    </row>
    <row r="204" spans="1:12" s="69" customFormat="1" hidden="1">
      <c r="A204" s="215"/>
      <c r="B204" s="216"/>
      <c r="C204" s="216"/>
      <c r="D204" s="817"/>
      <c r="G204" s="216"/>
      <c r="H204" s="216"/>
      <c r="K204" s="2034"/>
      <c r="L204" s="218"/>
    </row>
    <row r="205" spans="1:12" s="69" customFormat="1" hidden="1">
      <c r="A205" s="215"/>
      <c r="B205" s="216"/>
      <c r="C205" s="216"/>
      <c r="D205" s="817"/>
      <c r="G205" s="216"/>
      <c r="H205" s="216"/>
      <c r="K205" s="2034"/>
      <c r="L205" s="218"/>
    </row>
    <row r="206" spans="1:12" s="69" customFormat="1" hidden="1">
      <c r="A206" s="215"/>
      <c r="B206" s="216"/>
      <c r="C206" s="216"/>
      <c r="D206" s="817"/>
      <c r="G206" s="216"/>
      <c r="H206" s="216"/>
      <c r="K206" s="2034"/>
      <c r="L206" s="218"/>
    </row>
    <row r="207" spans="1:12" s="69" customFormat="1" hidden="1">
      <c r="A207" s="215"/>
      <c r="B207" s="216"/>
      <c r="C207" s="216"/>
      <c r="D207" s="817"/>
      <c r="G207" s="216"/>
      <c r="H207" s="216"/>
      <c r="K207" s="2034"/>
      <c r="L207" s="218"/>
    </row>
    <row r="208" spans="1:12" s="69" customFormat="1" hidden="1">
      <c r="A208" s="215"/>
      <c r="B208" s="216"/>
      <c r="C208" s="216"/>
      <c r="D208" s="817"/>
      <c r="G208" s="216"/>
      <c r="H208" s="216"/>
      <c r="K208" s="2034"/>
      <c r="L208" s="218"/>
    </row>
    <row r="209" spans="12:12" s="69" customFormat="1" ht="12.75" hidden="1">
      <c r="L209" s="218"/>
    </row>
    <row r="210" spans="12:12" s="69" customFormat="1" ht="12.75" hidden="1">
      <c r="L210" s="218"/>
    </row>
    <row r="211" spans="12:12" s="69" customFormat="1" ht="12.75" hidden="1">
      <c r="L211" s="218"/>
    </row>
    <row r="212" spans="12:12" s="69" customFormat="1" ht="12.75" hidden="1">
      <c r="L212" s="218"/>
    </row>
    <row r="213" spans="12:12" s="69" customFormat="1" ht="12.75" hidden="1">
      <c r="L213" s="218"/>
    </row>
    <row r="214" spans="12:12" s="69" customFormat="1" ht="12.75" hidden="1">
      <c r="L214" s="218"/>
    </row>
    <row r="215" spans="12:12" s="69" customFormat="1" ht="12.75" hidden="1">
      <c r="L215" s="218"/>
    </row>
    <row r="216" spans="12:12" s="69" customFormat="1" ht="12.75" hidden="1">
      <c r="L216" s="218"/>
    </row>
    <row r="217" spans="12:12" s="69" customFormat="1" ht="12.75" hidden="1">
      <c r="L217" s="218"/>
    </row>
    <row r="218" spans="12:12" s="69" customFormat="1" ht="12.75" hidden="1">
      <c r="L218" s="218"/>
    </row>
    <row r="219" spans="12:12" s="69" customFormat="1" ht="12.75" hidden="1">
      <c r="L219" s="218"/>
    </row>
    <row r="220" spans="12:12" s="69" customFormat="1" ht="12.75" hidden="1">
      <c r="L220" s="218"/>
    </row>
    <row r="221" spans="12:12" s="69" customFormat="1" ht="12.75" hidden="1">
      <c r="L221" s="218"/>
    </row>
    <row r="222" spans="12:12" s="69" customFormat="1" ht="12.75" hidden="1">
      <c r="L222" s="218"/>
    </row>
    <row r="223" spans="12:12" s="69" customFormat="1" ht="12.75" hidden="1">
      <c r="L223" s="218"/>
    </row>
    <row r="224" spans="12:12" s="69" customFormat="1" ht="12.75" hidden="1">
      <c r="L224" s="218"/>
    </row>
    <row r="225" spans="12:12" s="69" customFormat="1" ht="12.75" hidden="1">
      <c r="L225" s="218"/>
    </row>
    <row r="226" spans="12:12" s="69" customFormat="1" ht="12.75" hidden="1">
      <c r="L226" s="218"/>
    </row>
    <row r="227" spans="12:12" s="69" customFormat="1" ht="12.75" hidden="1">
      <c r="L227" s="218"/>
    </row>
    <row r="228" spans="12:12" s="69" customFormat="1" ht="12.75" hidden="1">
      <c r="L228" s="218"/>
    </row>
    <row r="229" spans="12:12" s="69" customFormat="1" ht="12.75" hidden="1">
      <c r="L229" s="218"/>
    </row>
    <row r="230" spans="12:12" s="69" customFormat="1" ht="12.75" hidden="1">
      <c r="L230" s="218"/>
    </row>
    <row r="231" spans="12:12" s="69" customFormat="1" ht="12.75" hidden="1">
      <c r="L231" s="218"/>
    </row>
    <row r="232" spans="12:12" s="69" customFormat="1" ht="12.75" hidden="1">
      <c r="L232" s="218"/>
    </row>
    <row r="233" spans="12:12" s="69" customFormat="1" ht="12.75" hidden="1">
      <c r="L233" s="218"/>
    </row>
    <row r="234" spans="12:12" s="69" customFormat="1" ht="12.75" hidden="1">
      <c r="L234" s="218"/>
    </row>
    <row r="235" spans="12:12" s="69" customFormat="1" ht="12.75" hidden="1">
      <c r="L235" s="218"/>
    </row>
    <row r="236" spans="12:12" s="69" customFormat="1" ht="12.75" hidden="1">
      <c r="L236" s="218"/>
    </row>
    <row r="237" spans="12:12" s="69" customFormat="1" ht="12.75" hidden="1">
      <c r="L237" s="218"/>
    </row>
    <row r="238" spans="12:12" s="69" customFormat="1" ht="12.75" hidden="1">
      <c r="L238" s="218"/>
    </row>
    <row r="239" spans="12:12" s="69" customFormat="1" ht="12.75" hidden="1">
      <c r="L239" s="218"/>
    </row>
    <row r="240" spans="12:12" s="69" customFormat="1" ht="12.75" hidden="1">
      <c r="L240" s="218"/>
    </row>
    <row r="241" spans="12:12" s="69" customFormat="1" ht="12.75" hidden="1">
      <c r="L241" s="218"/>
    </row>
    <row r="242" spans="12:12" s="69" customFormat="1" ht="12.75" hidden="1">
      <c r="L242" s="218"/>
    </row>
    <row r="243" spans="12:12" s="69" customFormat="1" ht="12.75" hidden="1">
      <c r="L243" s="218"/>
    </row>
    <row r="244" spans="12:12" s="69" customFormat="1" ht="12.75" hidden="1">
      <c r="L244" s="218"/>
    </row>
    <row r="245" spans="12:12" s="69" customFormat="1" ht="12.75" hidden="1">
      <c r="L245" s="218"/>
    </row>
    <row r="246" spans="12:12" s="69" customFormat="1" ht="12.75" hidden="1">
      <c r="L246" s="218"/>
    </row>
    <row r="247" spans="12:12" s="69" customFormat="1" ht="12.75" hidden="1">
      <c r="L247" s="218"/>
    </row>
    <row r="248" spans="12:12" s="69" customFormat="1" ht="12.75" hidden="1">
      <c r="L248" s="218"/>
    </row>
    <row r="249" spans="12:12" s="69" customFormat="1" ht="12.75" hidden="1">
      <c r="L249" s="218"/>
    </row>
    <row r="250" spans="12:12" s="69" customFormat="1" ht="12.75" hidden="1">
      <c r="L250" s="218"/>
    </row>
    <row r="251" spans="12:12" s="69" customFormat="1" ht="12.75" hidden="1">
      <c r="L251" s="218"/>
    </row>
    <row r="252" spans="12:12" s="69" customFormat="1" ht="12.75" hidden="1">
      <c r="L252" s="218"/>
    </row>
    <row r="253" spans="12:12" s="69" customFormat="1" ht="12.75" hidden="1">
      <c r="L253" s="218"/>
    </row>
    <row r="254" spans="12:12" s="69" customFormat="1" ht="12.75" hidden="1">
      <c r="L254" s="218"/>
    </row>
    <row r="255" spans="12:12" s="69" customFormat="1" ht="12.75" hidden="1">
      <c r="L255" s="218"/>
    </row>
    <row r="256" spans="12:12" s="69" customFormat="1" ht="12.75" hidden="1">
      <c r="L256" s="218"/>
    </row>
    <row r="257" spans="12:12" s="69" customFormat="1" ht="12.75" hidden="1">
      <c r="L257" s="218"/>
    </row>
    <row r="258" spans="12:12" s="69" customFormat="1" ht="12.75" hidden="1">
      <c r="L258" s="218"/>
    </row>
    <row r="259" spans="12:12" s="69" customFormat="1" ht="12.75" hidden="1">
      <c r="L259" s="218"/>
    </row>
    <row r="260" spans="12:12" s="69" customFormat="1" ht="12.75" hidden="1">
      <c r="L260" s="218"/>
    </row>
    <row r="261" spans="12:12" s="69" customFormat="1" ht="12.75" hidden="1">
      <c r="L261" s="218"/>
    </row>
    <row r="262" spans="12:12" s="69" customFormat="1" ht="12.75" hidden="1">
      <c r="L262" s="218"/>
    </row>
    <row r="263" spans="12:12" s="69" customFormat="1" ht="12.75" hidden="1">
      <c r="L263" s="218"/>
    </row>
    <row r="264" spans="12:12" s="69" customFormat="1" ht="12.75" hidden="1">
      <c r="L264" s="218"/>
    </row>
    <row r="265" spans="12:12" s="69" customFormat="1" ht="12.75" hidden="1">
      <c r="L265" s="218"/>
    </row>
    <row r="266" spans="12:12" s="69" customFormat="1" ht="12.75" hidden="1">
      <c r="L266" s="218"/>
    </row>
    <row r="267" spans="12:12" s="69" customFormat="1" ht="12.75" hidden="1">
      <c r="L267" s="218"/>
    </row>
    <row r="268" spans="12:12" s="69" customFormat="1" ht="12.75" hidden="1">
      <c r="L268" s="218"/>
    </row>
    <row r="269" spans="12:12" s="69" customFormat="1" ht="12.75" hidden="1">
      <c r="L269" s="218"/>
    </row>
    <row r="270" spans="12:12" s="69" customFormat="1" ht="12.75" hidden="1">
      <c r="L270" s="218"/>
    </row>
    <row r="271" spans="12:12" s="69" customFormat="1" ht="12.75" hidden="1">
      <c r="L271" s="218"/>
    </row>
    <row r="272" spans="12:12" s="69" customFormat="1" ht="12.75" hidden="1">
      <c r="L272" s="218"/>
    </row>
    <row r="273" spans="12:12" s="69" customFormat="1" ht="12.75" hidden="1">
      <c r="L273" s="218"/>
    </row>
    <row r="274" spans="12:12" s="69" customFormat="1" ht="12.75" hidden="1">
      <c r="L274" s="218"/>
    </row>
    <row r="275" spans="12:12" s="69" customFormat="1" ht="12.75" hidden="1">
      <c r="L275" s="218"/>
    </row>
    <row r="276" spans="12:12" s="69" customFormat="1" ht="12.75" hidden="1">
      <c r="L276" s="218"/>
    </row>
    <row r="277" spans="12:12" s="69" customFormat="1" ht="12.75" hidden="1">
      <c r="L277" s="218"/>
    </row>
    <row r="278" spans="12:12" s="69" customFormat="1" ht="12.75" hidden="1">
      <c r="L278" s="218"/>
    </row>
    <row r="279" spans="12:12" s="69" customFormat="1" ht="12.75" hidden="1">
      <c r="L279" s="218"/>
    </row>
    <row r="280" spans="12:12" s="69" customFormat="1" ht="12.75" hidden="1">
      <c r="L280" s="218"/>
    </row>
    <row r="281" spans="12:12" s="69" customFormat="1" ht="12.75" hidden="1">
      <c r="L281" s="218"/>
    </row>
    <row r="282" spans="12:12" s="69" customFormat="1" ht="12.75" hidden="1">
      <c r="L282" s="218"/>
    </row>
    <row r="283" spans="12:12" s="69" customFormat="1" ht="12.75" hidden="1">
      <c r="L283" s="218"/>
    </row>
    <row r="284" spans="12:12" s="69" customFormat="1" ht="12.75" hidden="1">
      <c r="L284" s="218"/>
    </row>
    <row r="285" spans="12:12" s="69" customFormat="1" ht="12.75" hidden="1">
      <c r="L285" s="218"/>
    </row>
    <row r="286" spans="12:12" s="69" customFormat="1" ht="12.75" hidden="1">
      <c r="L286" s="218"/>
    </row>
    <row r="287" spans="12:12" s="69" customFormat="1" ht="12.75" hidden="1">
      <c r="L287" s="218"/>
    </row>
    <row r="288" spans="12:12" s="69" customFormat="1" ht="12.75" hidden="1">
      <c r="L288" s="218"/>
    </row>
    <row r="289" spans="12:12" s="69" customFormat="1" ht="12.75" hidden="1">
      <c r="L289" s="218"/>
    </row>
    <row r="290" spans="12:12" s="69" customFormat="1" ht="12.75" hidden="1">
      <c r="L290" s="218"/>
    </row>
    <row r="291" spans="12:12" s="69" customFormat="1" ht="12.75" hidden="1">
      <c r="L291" s="218"/>
    </row>
    <row r="292" spans="12:12" s="69" customFormat="1" ht="12.75" hidden="1">
      <c r="L292" s="218"/>
    </row>
    <row r="293" spans="12:12" s="69" customFormat="1" ht="12.75" hidden="1">
      <c r="L293" s="218"/>
    </row>
    <row r="294" spans="12:12" s="69" customFormat="1" ht="12.75" hidden="1">
      <c r="L294" s="218"/>
    </row>
    <row r="295" spans="12:12" s="69" customFormat="1" ht="12.75" hidden="1">
      <c r="L295" s="218"/>
    </row>
    <row r="296" spans="12:12" s="69" customFormat="1" ht="12.75" hidden="1">
      <c r="L296" s="218"/>
    </row>
    <row r="297" spans="12:12" s="69" customFormat="1" ht="12.75" hidden="1">
      <c r="L297" s="218"/>
    </row>
    <row r="298" spans="12:12" s="69" customFormat="1" ht="12.75" hidden="1">
      <c r="L298" s="218"/>
    </row>
    <row r="299" spans="12:12" s="69" customFormat="1" ht="12.75" hidden="1">
      <c r="L299" s="218"/>
    </row>
    <row r="300" spans="12:12" s="69" customFormat="1" ht="12.75" hidden="1">
      <c r="L300" s="218"/>
    </row>
    <row r="301" spans="12:12" s="69" customFormat="1" ht="12.75" hidden="1">
      <c r="L301" s="218"/>
    </row>
    <row r="302" spans="12:12" s="69" customFormat="1" ht="12.75" hidden="1">
      <c r="L302" s="218"/>
    </row>
    <row r="303" spans="12:12" s="69" customFormat="1" ht="12.75" hidden="1">
      <c r="L303" s="218"/>
    </row>
    <row r="304" spans="12:12" s="69" customFormat="1" ht="12.75" hidden="1">
      <c r="L304" s="218"/>
    </row>
    <row r="305" spans="1:12" s="69" customFormat="1" hidden="1">
      <c r="A305" s="215"/>
      <c r="B305" s="216"/>
      <c r="C305" s="216"/>
      <c r="D305" s="817"/>
      <c r="G305" s="216"/>
      <c r="H305" s="216"/>
      <c r="K305" s="2034"/>
      <c r="L305" s="218"/>
    </row>
    <row r="306" spans="1:12" s="69" customFormat="1" hidden="1">
      <c r="A306" s="215"/>
      <c r="B306" s="216"/>
      <c r="C306" s="216"/>
      <c r="D306" s="817"/>
      <c r="G306" s="216"/>
      <c r="H306" s="216"/>
      <c r="K306" s="2034"/>
      <c r="L306" s="218"/>
    </row>
    <row r="307" spans="1:12" s="69" customFormat="1" hidden="1">
      <c r="A307" s="215"/>
      <c r="B307" s="216"/>
      <c r="C307" s="216"/>
      <c r="D307" s="817"/>
      <c r="G307" s="216"/>
      <c r="H307" s="216"/>
      <c r="K307" s="2034"/>
      <c r="L307" s="218"/>
    </row>
    <row r="308" spans="1:12" s="69" customFormat="1" hidden="1">
      <c r="A308" s="215">
        <v>0</v>
      </c>
      <c r="B308" s="216"/>
      <c r="C308" s="216"/>
      <c r="G308" s="216"/>
      <c r="H308" s="216"/>
      <c r="K308" s="194"/>
      <c r="L308" s="218"/>
    </row>
    <row r="309" spans="1:12" s="69" customFormat="1" hidden="1">
      <c r="A309" s="215">
        <v>0</v>
      </c>
      <c r="B309" s="216"/>
      <c r="C309" s="216"/>
      <c r="G309" s="216"/>
      <c r="H309" s="216"/>
      <c r="K309" s="194"/>
      <c r="L309" s="218"/>
    </row>
    <row r="310" spans="1:12" s="69" customFormat="1" hidden="1">
      <c r="A310" s="215">
        <v>0</v>
      </c>
      <c r="B310" s="216"/>
      <c r="C310" s="216"/>
      <c r="G310" s="216"/>
      <c r="H310" s="216"/>
      <c r="K310" s="194"/>
      <c r="L310" s="218"/>
    </row>
    <row r="311" spans="1:12" s="69" customFormat="1" hidden="1">
      <c r="A311" s="215">
        <v>0</v>
      </c>
      <c r="B311" s="216"/>
      <c r="C311" s="216"/>
      <c r="G311" s="216"/>
      <c r="H311" s="216"/>
      <c r="K311" s="194"/>
      <c r="L311" s="218"/>
    </row>
    <row r="312" spans="1:12" s="69" customFormat="1" hidden="1">
      <c r="A312" s="215">
        <v>0</v>
      </c>
      <c r="B312" s="216"/>
      <c r="C312" s="216"/>
      <c r="G312" s="216"/>
      <c r="H312" s="216"/>
      <c r="K312" s="194"/>
      <c r="L312" s="218"/>
    </row>
    <row r="313" spans="1:12" s="69" customFormat="1" hidden="1">
      <c r="A313" s="215">
        <v>0</v>
      </c>
      <c r="B313" s="216"/>
      <c r="C313" s="216"/>
      <c r="G313" s="216"/>
      <c r="H313" s="216"/>
      <c r="K313" s="194"/>
      <c r="L313" s="218"/>
    </row>
    <row r="314" spans="1:12" s="69" customFormat="1" hidden="1">
      <c r="A314" s="215">
        <v>0</v>
      </c>
      <c r="B314" s="216"/>
      <c r="C314" s="216"/>
      <c r="G314" s="216"/>
      <c r="H314" s="216"/>
      <c r="K314" s="194"/>
      <c r="L314" s="218"/>
    </row>
    <row r="315" spans="1:12" s="69" customFormat="1" hidden="1">
      <c r="A315" s="215">
        <v>0</v>
      </c>
      <c r="B315" s="216"/>
      <c r="C315" s="216"/>
      <c r="G315" s="216"/>
      <c r="H315" s="216"/>
      <c r="K315" s="194"/>
      <c r="L315" s="218"/>
    </row>
    <row r="316" spans="1:12" s="69" customFormat="1" hidden="1">
      <c r="A316" s="215">
        <v>0</v>
      </c>
      <c r="B316" s="216"/>
      <c r="C316" s="216"/>
      <c r="G316" s="216"/>
      <c r="H316" s="216"/>
      <c r="K316" s="194"/>
      <c r="L316" s="218"/>
    </row>
    <row r="317" spans="1:12" s="69" customFormat="1" hidden="1">
      <c r="A317" s="215">
        <v>0</v>
      </c>
      <c r="B317" s="216"/>
      <c r="C317" s="216"/>
      <c r="G317" s="216"/>
      <c r="H317" s="216"/>
      <c r="K317" s="194"/>
      <c r="L317" s="218"/>
    </row>
    <row r="318" spans="1:12" s="69" customFormat="1" hidden="1">
      <c r="A318" s="215">
        <v>0</v>
      </c>
      <c r="B318" s="216"/>
      <c r="C318" s="216"/>
      <c r="G318" s="216"/>
      <c r="H318" s="216"/>
      <c r="K318" s="194"/>
      <c r="L318" s="218"/>
    </row>
    <row r="319" spans="1:12" s="69" customFormat="1" hidden="1">
      <c r="A319" s="215">
        <v>0</v>
      </c>
      <c r="B319" s="216"/>
      <c r="C319" s="216"/>
      <c r="G319" s="216"/>
      <c r="H319" s="216"/>
      <c r="K319" s="194"/>
      <c r="L319" s="218"/>
    </row>
    <row r="320" spans="1:12" s="69" customFormat="1" hidden="1">
      <c r="A320" s="215">
        <v>0</v>
      </c>
      <c r="B320" s="216"/>
      <c r="C320" s="216"/>
      <c r="G320" s="216"/>
      <c r="H320" s="216"/>
      <c r="K320" s="194"/>
      <c r="L320" s="218"/>
    </row>
    <row r="321" spans="1:12" s="69" customFormat="1" hidden="1">
      <c r="A321" s="215">
        <v>0</v>
      </c>
      <c r="B321" s="216"/>
      <c r="C321" s="216"/>
      <c r="G321" s="216"/>
      <c r="H321" s="216"/>
      <c r="K321" s="194"/>
      <c r="L321" s="218"/>
    </row>
    <row r="322" spans="1:12" s="69" customFormat="1" hidden="1">
      <c r="A322" s="215">
        <v>0</v>
      </c>
      <c r="B322" s="216"/>
      <c r="C322" s="216"/>
      <c r="G322" s="216"/>
      <c r="H322" s="216"/>
      <c r="K322" s="194"/>
      <c r="L322" s="218"/>
    </row>
    <row r="323" spans="1:12" s="69" customFormat="1" hidden="1">
      <c r="A323" s="215">
        <v>0</v>
      </c>
      <c r="B323" s="216"/>
      <c r="C323" s="216"/>
      <c r="G323" s="216"/>
      <c r="H323" s="216"/>
      <c r="K323" s="194"/>
      <c r="L323" s="218"/>
    </row>
    <row r="324" spans="1:12" s="69" customFormat="1" hidden="1">
      <c r="A324" s="215">
        <v>0</v>
      </c>
      <c r="B324" s="216"/>
      <c r="C324" s="216"/>
      <c r="G324" s="216"/>
      <c r="H324" s="216"/>
      <c r="K324" s="194"/>
      <c r="L324" s="218"/>
    </row>
    <row r="325" spans="1:12" s="69" customFormat="1" hidden="1">
      <c r="A325" s="215">
        <v>0</v>
      </c>
      <c r="B325" s="216"/>
      <c r="C325" s="216"/>
      <c r="G325" s="216"/>
      <c r="H325" s="216"/>
      <c r="K325" s="194"/>
      <c r="L325" s="218"/>
    </row>
    <row r="326" spans="1:12" s="69" customFormat="1" hidden="1">
      <c r="A326" s="215">
        <v>0</v>
      </c>
      <c r="B326" s="216"/>
      <c r="C326" s="216"/>
      <c r="G326" s="216"/>
      <c r="H326" s="216"/>
      <c r="K326" s="194"/>
      <c r="L326" s="218"/>
    </row>
    <row r="327" spans="1:12" s="69" customFormat="1" hidden="1">
      <c r="A327" s="215">
        <v>0</v>
      </c>
      <c r="B327" s="216"/>
      <c r="C327" s="216"/>
      <c r="G327" s="216"/>
      <c r="H327" s="216"/>
      <c r="K327" s="194"/>
      <c r="L327" s="218"/>
    </row>
    <row r="328" spans="1:12" s="69" customFormat="1" hidden="1">
      <c r="A328" s="215">
        <v>0</v>
      </c>
      <c r="B328" s="216"/>
      <c r="C328" s="216"/>
      <c r="G328" s="216"/>
      <c r="H328" s="216"/>
      <c r="K328" s="194"/>
      <c r="L328" s="218"/>
    </row>
    <row r="329" spans="1:12" s="69" customFormat="1" hidden="1">
      <c r="A329" s="215">
        <v>0</v>
      </c>
      <c r="B329" s="216"/>
      <c r="C329" s="216"/>
      <c r="G329" s="216"/>
      <c r="H329" s="216"/>
      <c r="K329" s="194"/>
      <c r="L329" s="218"/>
    </row>
    <row r="330" spans="1:12" s="69" customFormat="1" hidden="1">
      <c r="A330" s="215">
        <v>0</v>
      </c>
      <c r="B330" s="216"/>
      <c r="C330" s="216"/>
      <c r="G330" s="216"/>
      <c r="H330" s="216"/>
      <c r="K330" s="194"/>
      <c r="L330" s="218"/>
    </row>
    <row r="331" spans="1:12" s="69" customFormat="1" hidden="1">
      <c r="A331" s="215">
        <v>0</v>
      </c>
      <c r="B331" s="216"/>
      <c r="C331" s="216"/>
      <c r="G331" s="216"/>
      <c r="H331" s="216"/>
      <c r="K331" s="194"/>
      <c r="L331" s="218"/>
    </row>
    <row r="332" spans="1:12" s="69" customFormat="1" hidden="1">
      <c r="A332" s="215">
        <v>0</v>
      </c>
      <c r="B332" s="216"/>
      <c r="C332" s="216"/>
      <c r="G332" s="216"/>
      <c r="H332" s="216"/>
      <c r="K332" s="194"/>
      <c r="L332" s="218"/>
    </row>
    <row r="333" spans="1:12" s="69" customFormat="1" hidden="1">
      <c r="A333" s="215">
        <v>0</v>
      </c>
      <c r="B333" s="216"/>
      <c r="C333" s="216"/>
      <c r="G333" s="216"/>
      <c r="H333" s="216"/>
      <c r="K333" s="194"/>
      <c r="L333" s="218"/>
    </row>
    <row r="334" spans="1:12" s="69" customFormat="1" hidden="1">
      <c r="A334" s="215">
        <v>0</v>
      </c>
      <c r="B334" s="216"/>
      <c r="C334" s="216"/>
      <c r="G334" s="216"/>
      <c r="H334" s="216"/>
      <c r="K334" s="194"/>
      <c r="L334" s="218"/>
    </row>
    <row r="335" spans="1:12" s="69" customFormat="1" hidden="1">
      <c r="A335" s="215">
        <v>0</v>
      </c>
      <c r="B335" s="216"/>
      <c r="C335" s="216"/>
      <c r="G335" s="216"/>
      <c r="H335" s="216"/>
      <c r="K335" s="194"/>
      <c r="L335" s="218"/>
    </row>
    <row r="336" spans="1:12" s="69" customFormat="1" hidden="1">
      <c r="A336" s="215">
        <v>0</v>
      </c>
      <c r="B336" s="216"/>
      <c r="C336" s="216"/>
      <c r="G336" s="216"/>
      <c r="H336" s="216"/>
      <c r="K336" s="194"/>
      <c r="L336" s="218"/>
    </row>
    <row r="337" spans="1:12" s="69" customFormat="1" hidden="1">
      <c r="A337" s="215">
        <v>0</v>
      </c>
      <c r="B337" s="216"/>
      <c r="C337" s="216"/>
      <c r="G337" s="216"/>
      <c r="H337" s="216"/>
      <c r="K337" s="194"/>
      <c r="L337" s="218"/>
    </row>
    <row r="338" spans="1:12" s="69" customFormat="1" hidden="1">
      <c r="A338" s="215"/>
      <c r="B338" s="216"/>
      <c r="C338" s="216"/>
      <c r="D338" s="817"/>
      <c r="G338" s="216"/>
      <c r="H338" s="216"/>
      <c r="K338" s="2034"/>
      <c r="L338" s="218"/>
    </row>
    <row r="339" spans="1:12" s="69" customFormat="1" hidden="1">
      <c r="A339" s="215"/>
      <c r="B339" s="216"/>
      <c r="C339" s="216"/>
      <c r="D339" s="817"/>
      <c r="G339" s="216"/>
      <c r="H339" s="216"/>
      <c r="K339" s="2034"/>
      <c r="L339" s="218"/>
    </row>
    <row r="340" spans="1:12" s="69" customFormat="1" hidden="1">
      <c r="A340" s="215"/>
      <c r="B340" s="216"/>
      <c r="C340" s="216"/>
      <c r="D340" s="817"/>
      <c r="G340" s="216"/>
      <c r="H340" s="216"/>
      <c r="K340" s="2034"/>
      <c r="L340" s="218"/>
    </row>
    <row r="341" spans="1:12" s="69" customFormat="1" hidden="1">
      <c r="A341" s="215">
        <v>0</v>
      </c>
      <c r="B341" s="216"/>
      <c r="C341" s="216"/>
      <c r="G341" s="216"/>
      <c r="H341" s="216"/>
      <c r="K341" s="194"/>
      <c r="L341" s="218"/>
    </row>
    <row r="342" spans="1:12" s="69" customFormat="1" hidden="1">
      <c r="A342" s="215">
        <v>0</v>
      </c>
      <c r="B342" s="216"/>
      <c r="C342" s="216"/>
      <c r="G342" s="216"/>
      <c r="H342" s="216"/>
      <c r="K342" s="194"/>
      <c r="L342" s="218"/>
    </row>
    <row r="343" spans="1:12" s="69" customFormat="1" hidden="1">
      <c r="A343" s="215">
        <v>0</v>
      </c>
      <c r="B343" s="216"/>
      <c r="C343" s="216"/>
      <c r="G343" s="216"/>
      <c r="H343" s="216"/>
      <c r="K343" s="194"/>
      <c r="L343" s="218"/>
    </row>
    <row r="344" spans="1:12" s="69" customFormat="1" hidden="1">
      <c r="A344" s="215">
        <v>0</v>
      </c>
      <c r="B344" s="216"/>
      <c r="C344" s="216"/>
      <c r="G344" s="216"/>
      <c r="H344" s="216"/>
      <c r="K344" s="194"/>
      <c r="L344" s="218"/>
    </row>
    <row r="345" spans="1:12" s="69" customFormat="1" hidden="1">
      <c r="A345" s="215"/>
      <c r="B345" s="216"/>
      <c r="C345" s="216"/>
      <c r="D345" s="817"/>
      <c r="G345" s="216"/>
      <c r="H345" s="216"/>
      <c r="K345" s="2034"/>
      <c r="L345" s="218"/>
    </row>
    <row r="346" spans="1:12" s="69" customFormat="1" hidden="1">
      <c r="A346" s="215"/>
      <c r="B346" s="216"/>
      <c r="C346" s="216"/>
      <c r="D346" s="817"/>
      <c r="G346" s="216"/>
      <c r="H346" s="216"/>
      <c r="K346" s="2034"/>
      <c r="L346" s="218"/>
    </row>
    <row r="347" spans="1:12" s="69" customFormat="1" hidden="1">
      <c r="A347" s="215"/>
      <c r="B347" s="216"/>
      <c r="C347" s="216"/>
      <c r="D347" s="817"/>
      <c r="G347" s="216"/>
      <c r="H347" s="216"/>
      <c r="K347" s="2034"/>
      <c r="L347" s="218"/>
    </row>
    <row r="348" spans="1:12" s="69" customFormat="1" hidden="1">
      <c r="A348" s="215">
        <v>0</v>
      </c>
      <c r="B348" s="216"/>
      <c r="C348" s="216"/>
      <c r="G348" s="216"/>
      <c r="H348" s="216"/>
      <c r="K348" s="194"/>
      <c r="L348" s="218"/>
    </row>
    <row r="349" spans="1:12" s="69" customFormat="1" hidden="1">
      <c r="A349" s="215">
        <v>0</v>
      </c>
      <c r="B349" s="216"/>
      <c r="C349" s="216"/>
      <c r="G349" s="216"/>
      <c r="H349" s="216"/>
      <c r="K349" s="194"/>
      <c r="L349" s="218"/>
    </row>
    <row r="350" spans="1:12" s="69" customFormat="1" hidden="1">
      <c r="A350" s="215"/>
      <c r="B350" s="216"/>
      <c r="C350" s="216"/>
      <c r="D350" s="817"/>
      <c r="G350" s="216"/>
      <c r="H350" s="216"/>
      <c r="K350" s="2034"/>
      <c r="L350" s="218"/>
    </row>
    <row r="351" spans="1:12" s="69" customFormat="1" hidden="1">
      <c r="A351" s="215"/>
      <c r="B351" s="216"/>
      <c r="C351" s="216"/>
      <c r="D351" s="817"/>
      <c r="G351" s="216"/>
      <c r="H351" s="216"/>
      <c r="K351" s="2034"/>
      <c r="L351" s="218"/>
    </row>
    <row r="352" spans="1:12" s="69" customFormat="1" hidden="1">
      <c r="A352" s="215"/>
      <c r="B352" s="216"/>
      <c r="C352" s="216"/>
      <c r="D352" s="817"/>
      <c r="G352" s="216"/>
      <c r="H352" s="216"/>
      <c r="K352" s="2034"/>
      <c r="L352" s="218"/>
    </row>
    <row r="353" spans="1:12" s="69" customFormat="1" hidden="1">
      <c r="A353" s="215"/>
      <c r="B353" s="216"/>
      <c r="C353" s="216"/>
      <c r="D353" s="817"/>
      <c r="G353" s="216"/>
      <c r="H353" s="216"/>
      <c r="K353" s="2034"/>
      <c r="L353" s="218"/>
    </row>
    <row r="354" spans="1:12" s="69" customFormat="1" hidden="1">
      <c r="A354" s="215"/>
      <c r="B354" s="216"/>
      <c r="C354" s="216"/>
      <c r="D354" s="817"/>
      <c r="G354" s="216"/>
      <c r="H354" s="216"/>
      <c r="K354" s="2034"/>
      <c r="L354" s="218"/>
    </row>
    <row r="355" spans="1:12" s="69" customFormat="1" hidden="1">
      <c r="A355" s="215"/>
      <c r="B355" s="216"/>
      <c r="C355" s="216"/>
      <c r="D355" s="817"/>
      <c r="G355" s="216"/>
      <c r="H355" s="216"/>
      <c r="K355" s="2034"/>
      <c r="L355" s="218"/>
    </row>
    <row r="356" spans="1:12" s="69" customFormat="1" hidden="1">
      <c r="A356" s="215">
        <v>0</v>
      </c>
      <c r="B356" s="216"/>
      <c r="C356" s="216"/>
      <c r="G356" s="216"/>
      <c r="H356" s="216"/>
      <c r="K356" s="194"/>
      <c r="L356" s="218"/>
    </row>
    <row r="357" spans="1:12" s="69" customFormat="1" hidden="1">
      <c r="A357" s="215">
        <v>0</v>
      </c>
      <c r="B357" s="216"/>
      <c r="C357" s="216"/>
      <c r="G357" s="216"/>
      <c r="H357" s="216"/>
      <c r="K357" s="194"/>
      <c r="L357" s="218"/>
    </row>
    <row r="358" spans="1:12" s="69" customFormat="1" hidden="1">
      <c r="A358" s="215">
        <v>0</v>
      </c>
      <c r="B358" s="216"/>
      <c r="C358" s="216"/>
      <c r="G358" s="216"/>
      <c r="H358" s="216"/>
      <c r="K358" s="194"/>
      <c r="L358" s="218"/>
    </row>
    <row r="359" spans="1:12" s="69" customFormat="1" hidden="1">
      <c r="A359" s="215">
        <v>0</v>
      </c>
      <c r="B359" s="216"/>
      <c r="C359" s="216"/>
      <c r="G359" s="216"/>
      <c r="H359" s="216"/>
      <c r="K359" s="194"/>
      <c r="L359" s="218"/>
    </row>
    <row r="360" spans="1:12" s="69" customFormat="1" hidden="1">
      <c r="A360" s="215">
        <v>0</v>
      </c>
      <c r="B360" s="216"/>
      <c r="C360" s="216"/>
      <c r="G360" s="216"/>
      <c r="H360" s="216"/>
      <c r="K360" s="194"/>
      <c r="L360" s="218"/>
    </row>
    <row r="361" spans="1:12" s="69" customFormat="1" hidden="1">
      <c r="A361" s="215">
        <v>0</v>
      </c>
      <c r="B361" s="216"/>
      <c r="C361" s="216"/>
      <c r="G361" s="216"/>
      <c r="H361" s="216"/>
      <c r="K361" s="194"/>
      <c r="L361" s="218"/>
    </row>
    <row r="362" spans="1:12" s="69" customFormat="1">
      <c r="A362" s="215">
        <v>1</v>
      </c>
      <c r="B362" s="216"/>
      <c r="C362" s="216"/>
      <c r="D362" s="817"/>
      <c r="G362" s="216"/>
      <c r="H362" s="216"/>
      <c r="K362" s="2034"/>
      <c r="L362" s="218"/>
    </row>
    <row r="363" spans="1:12" s="69" customFormat="1" hidden="1">
      <c r="A363" s="215"/>
      <c r="B363" s="216"/>
      <c r="C363" s="216"/>
      <c r="D363" s="817"/>
      <c r="G363" s="216"/>
      <c r="H363" s="216"/>
      <c r="K363" s="2034"/>
      <c r="L363" s="218"/>
    </row>
    <row r="364" spans="1:12" s="69" customFormat="1" hidden="1">
      <c r="A364" s="215">
        <v>0</v>
      </c>
      <c r="B364" s="216"/>
      <c r="C364" s="216"/>
      <c r="G364" s="216"/>
      <c r="H364" s="216"/>
      <c r="K364" s="194"/>
      <c r="L364" s="218"/>
    </row>
    <row r="365" spans="1:12" s="69" customFormat="1" hidden="1">
      <c r="A365" s="215">
        <v>0</v>
      </c>
      <c r="B365" s="216"/>
      <c r="C365" s="216"/>
      <c r="G365" s="216"/>
      <c r="H365" s="216"/>
      <c r="K365" s="194"/>
      <c r="L365" s="218"/>
    </row>
    <row r="366" spans="1:12" s="69" customFormat="1" hidden="1">
      <c r="A366" s="215"/>
      <c r="B366" s="216"/>
      <c r="C366" s="216"/>
      <c r="D366" s="817"/>
      <c r="G366" s="216"/>
      <c r="H366" s="216"/>
      <c r="K366" s="2034"/>
      <c r="L366" s="218"/>
    </row>
    <row r="367" spans="1:12" s="69" customFormat="1" hidden="1">
      <c r="A367" s="215"/>
      <c r="B367" s="216"/>
      <c r="C367" s="216"/>
      <c r="D367" s="817"/>
      <c r="G367" s="216"/>
      <c r="H367" s="216"/>
      <c r="K367" s="2034"/>
      <c r="L367" s="218"/>
    </row>
    <row r="368" spans="1:12" s="69" customFormat="1" hidden="1">
      <c r="A368" s="215">
        <v>0</v>
      </c>
      <c r="B368" s="216"/>
      <c r="C368" s="216"/>
      <c r="G368" s="216"/>
      <c r="H368" s="216"/>
      <c r="K368" s="194"/>
      <c r="L368" s="218"/>
    </row>
    <row r="369" spans="1:12" s="69" customFormat="1" hidden="1">
      <c r="A369" s="215">
        <v>0</v>
      </c>
      <c r="B369" s="216"/>
      <c r="C369" s="216"/>
      <c r="G369" s="216"/>
      <c r="H369" s="216"/>
      <c r="K369" s="194"/>
      <c r="L369" s="218"/>
    </row>
    <row r="370" spans="1:12" s="69" customFormat="1" hidden="1">
      <c r="A370" s="215">
        <v>0</v>
      </c>
      <c r="B370" s="216"/>
      <c r="C370" s="216"/>
      <c r="G370" s="216"/>
      <c r="H370" s="216"/>
      <c r="K370" s="194"/>
      <c r="L370" s="218"/>
    </row>
    <row r="371" spans="1:12" s="69" customFormat="1" hidden="1">
      <c r="A371" s="215">
        <v>0</v>
      </c>
      <c r="B371" s="216"/>
      <c r="C371" s="216"/>
      <c r="G371" s="216"/>
      <c r="H371" s="216"/>
      <c r="K371" s="194"/>
      <c r="L371" s="218"/>
    </row>
    <row r="372" spans="1:12" s="69" customFormat="1" hidden="1">
      <c r="A372" s="215">
        <v>0</v>
      </c>
      <c r="B372" s="216"/>
      <c r="C372" s="216"/>
      <c r="G372" s="216"/>
      <c r="H372" s="216"/>
      <c r="K372" s="194"/>
      <c r="L372" s="218"/>
    </row>
    <row r="373" spans="1:12" s="69" customFormat="1" hidden="1">
      <c r="A373" s="215">
        <v>0</v>
      </c>
      <c r="B373" s="216"/>
      <c r="C373" s="216"/>
      <c r="G373" s="216"/>
      <c r="H373" s="216"/>
      <c r="K373" s="194"/>
      <c r="L373" s="218"/>
    </row>
    <row r="374" spans="1:12" s="69" customFormat="1" hidden="1">
      <c r="A374" s="215">
        <v>0</v>
      </c>
      <c r="B374" s="216"/>
      <c r="C374" s="216"/>
      <c r="G374" s="216"/>
      <c r="H374" s="216"/>
      <c r="K374" s="194"/>
      <c r="L374" s="218"/>
    </row>
    <row r="375" spans="1:12" s="69" customFormat="1" hidden="1">
      <c r="A375" s="215">
        <v>0</v>
      </c>
      <c r="B375" s="216"/>
      <c r="C375" s="216"/>
      <c r="G375" s="216"/>
      <c r="H375" s="216"/>
      <c r="K375" s="194"/>
      <c r="L375" s="218"/>
    </row>
    <row r="376" spans="1:12" s="69" customFormat="1" hidden="1">
      <c r="A376" s="215"/>
      <c r="B376" s="216"/>
      <c r="C376" s="216"/>
      <c r="D376" s="817"/>
      <c r="G376" s="216"/>
      <c r="H376" s="216"/>
      <c r="K376" s="2034"/>
      <c r="L376" s="218"/>
    </row>
    <row r="377" spans="1:12" s="69" customFormat="1" hidden="1">
      <c r="A377" s="215">
        <v>0</v>
      </c>
      <c r="B377" s="216"/>
      <c r="C377" s="216"/>
      <c r="G377" s="216"/>
      <c r="H377" s="216"/>
      <c r="K377" s="194"/>
      <c r="L377" s="218"/>
    </row>
    <row r="378" spans="1:12" s="69" customFormat="1" hidden="1">
      <c r="A378" s="215">
        <v>0</v>
      </c>
      <c r="B378" s="216"/>
      <c r="C378" s="216"/>
      <c r="G378" s="216"/>
      <c r="H378" s="216"/>
      <c r="K378" s="194"/>
      <c r="L378" s="218"/>
    </row>
    <row r="379" spans="1:12" s="69" customFormat="1" hidden="1">
      <c r="A379" s="215">
        <v>0</v>
      </c>
      <c r="B379" s="216"/>
      <c r="C379" s="216"/>
      <c r="G379" s="216"/>
      <c r="H379" s="216"/>
      <c r="K379" s="194"/>
      <c r="L379" s="218"/>
    </row>
    <row r="380" spans="1:12" s="69" customFormat="1" hidden="1">
      <c r="A380" s="215">
        <v>0</v>
      </c>
      <c r="B380" s="216"/>
      <c r="C380" s="216"/>
      <c r="G380" s="216"/>
      <c r="H380" s="216"/>
      <c r="K380" s="194"/>
      <c r="L380" s="218"/>
    </row>
    <row r="381" spans="1:12" s="69" customFormat="1" hidden="1">
      <c r="A381" s="215">
        <v>0</v>
      </c>
      <c r="B381" s="216"/>
      <c r="C381" s="216"/>
      <c r="G381" s="216"/>
      <c r="H381" s="216"/>
      <c r="K381" s="194"/>
      <c r="L381" s="218"/>
    </row>
    <row r="382" spans="1:12" s="69" customFormat="1" hidden="1">
      <c r="A382" s="215">
        <v>0</v>
      </c>
      <c r="B382" s="216"/>
      <c r="C382" s="216"/>
      <c r="G382" s="216"/>
      <c r="H382" s="216"/>
      <c r="K382" s="194"/>
      <c r="L382" s="218"/>
    </row>
    <row r="383" spans="1:12" s="69" customFormat="1" hidden="1">
      <c r="A383" s="215"/>
      <c r="B383" s="216"/>
      <c r="C383" s="216"/>
      <c r="D383" s="817"/>
      <c r="G383" s="216"/>
      <c r="H383" s="216"/>
      <c r="K383" s="2034"/>
      <c r="L383" s="218"/>
    </row>
    <row r="384" spans="1:12" s="69" customFormat="1" hidden="1">
      <c r="A384" s="215"/>
      <c r="B384" s="216"/>
      <c r="C384" s="216"/>
      <c r="D384" s="817"/>
      <c r="G384" s="216"/>
      <c r="H384" s="216"/>
      <c r="K384" s="2034"/>
      <c r="L384" s="218"/>
    </row>
    <row r="385" spans="1:12" s="69" customFormat="1" hidden="1">
      <c r="A385" s="215"/>
      <c r="B385" s="216"/>
      <c r="C385" s="216"/>
      <c r="D385" s="817"/>
      <c r="G385" s="216"/>
      <c r="H385" s="216"/>
      <c r="K385" s="2034"/>
      <c r="L385" s="218"/>
    </row>
    <row r="386" spans="1:12" s="69" customFormat="1" hidden="1">
      <c r="A386" s="215"/>
      <c r="B386" s="216"/>
      <c r="C386" s="216"/>
      <c r="D386" s="817"/>
      <c r="G386" s="216"/>
      <c r="H386" s="216"/>
      <c r="K386" s="2034"/>
      <c r="L386" s="218"/>
    </row>
    <row r="387" spans="1:12" s="69" customFormat="1" hidden="1">
      <c r="A387" s="215"/>
      <c r="B387" s="216"/>
      <c r="C387" s="216"/>
      <c r="D387" s="817"/>
      <c r="G387" s="216"/>
      <c r="H387" s="216"/>
      <c r="K387" s="2034"/>
      <c r="L387" s="218"/>
    </row>
    <row r="388" spans="1:12" s="69" customFormat="1" hidden="1">
      <c r="A388" s="215">
        <v>0</v>
      </c>
      <c r="B388" s="216"/>
      <c r="C388" s="216"/>
      <c r="G388" s="216"/>
      <c r="H388" s="216"/>
      <c r="K388" s="194"/>
      <c r="L388" s="218"/>
    </row>
    <row r="389" spans="1:12" s="69" customFormat="1" hidden="1">
      <c r="A389" s="215">
        <v>0</v>
      </c>
      <c r="B389" s="216"/>
      <c r="C389" s="216"/>
      <c r="G389" s="216"/>
      <c r="H389" s="216"/>
      <c r="K389" s="194"/>
      <c r="L389" s="218"/>
    </row>
    <row r="390" spans="1:12" s="69" customFormat="1" hidden="1">
      <c r="A390" s="215">
        <v>0</v>
      </c>
      <c r="B390" s="216"/>
      <c r="C390" s="216"/>
      <c r="G390" s="216"/>
      <c r="H390" s="216"/>
      <c r="K390" s="194"/>
      <c r="L390" s="218"/>
    </row>
    <row r="391" spans="1:12" s="69" customFormat="1" hidden="1">
      <c r="A391" s="215">
        <v>0</v>
      </c>
      <c r="B391" s="216"/>
      <c r="C391" s="216"/>
      <c r="G391" s="216"/>
      <c r="H391" s="216"/>
      <c r="K391" s="194"/>
      <c r="L391" s="218"/>
    </row>
    <row r="392" spans="1:12" s="69" customFormat="1" hidden="1">
      <c r="A392" s="215">
        <v>0</v>
      </c>
      <c r="B392" s="216"/>
      <c r="C392" s="216"/>
      <c r="G392" s="216"/>
      <c r="H392" s="216"/>
      <c r="K392" s="194"/>
      <c r="L392" s="218"/>
    </row>
    <row r="393" spans="1:12" s="69" customFormat="1" hidden="1">
      <c r="A393" s="215">
        <v>0</v>
      </c>
      <c r="B393" s="216"/>
      <c r="C393" s="216"/>
      <c r="G393" s="216"/>
      <c r="H393" s="216"/>
      <c r="K393" s="194"/>
      <c r="L393" s="218"/>
    </row>
    <row r="394" spans="1:12" s="69" customFormat="1" hidden="1">
      <c r="A394" s="215">
        <v>0</v>
      </c>
      <c r="B394" s="216"/>
      <c r="C394" s="216"/>
      <c r="G394" s="216"/>
      <c r="H394" s="216"/>
      <c r="K394" s="194"/>
      <c r="L394" s="218"/>
    </row>
    <row r="395" spans="1:12" s="69" customFormat="1" hidden="1">
      <c r="A395" s="215">
        <v>0</v>
      </c>
      <c r="B395" s="216"/>
      <c r="C395" s="216"/>
      <c r="G395" s="216"/>
      <c r="H395" s="216"/>
      <c r="K395" s="194"/>
      <c r="L395" s="218"/>
    </row>
    <row r="396" spans="1:12" s="69" customFormat="1" hidden="1">
      <c r="A396" s="215"/>
      <c r="B396" s="216"/>
      <c r="C396" s="216"/>
      <c r="D396" s="817"/>
      <c r="G396" s="216"/>
      <c r="H396" s="216"/>
      <c r="K396" s="2034"/>
      <c r="L396" s="218"/>
    </row>
    <row r="397" spans="1:12" s="69" customFormat="1" hidden="1">
      <c r="A397" s="215">
        <v>0</v>
      </c>
      <c r="B397" s="216"/>
      <c r="C397" s="216"/>
      <c r="G397" s="216"/>
      <c r="H397" s="216"/>
      <c r="K397" s="194"/>
      <c r="L397" s="218"/>
    </row>
    <row r="398" spans="1:12" s="69" customFormat="1" hidden="1">
      <c r="A398" s="215">
        <v>0</v>
      </c>
      <c r="B398" s="216"/>
      <c r="C398" s="216"/>
      <c r="G398" s="216"/>
      <c r="H398" s="216"/>
      <c r="K398" s="194"/>
      <c r="L398" s="218"/>
    </row>
    <row r="399" spans="1:12" s="69" customFormat="1" hidden="1">
      <c r="A399" s="215">
        <v>0</v>
      </c>
      <c r="B399" s="216"/>
      <c r="C399" s="216"/>
      <c r="G399" s="216"/>
      <c r="H399" s="216"/>
      <c r="K399" s="194"/>
      <c r="L399" s="218"/>
    </row>
    <row r="400" spans="1:12" s="69" customFormat="1" hidden="1">
      <c r="A400" s="215">
        <v>0</v>
      </c>
      <c r="B400" s="216"/>
      <c r="C400" s="216"/>
      <c r="G400" s="216"/>
      <c r="H400" s="216"/>
      <c r="K400" s="194"/>
      <c r="L400" s="218"/>
    </row>
    <row r="401" spans="1:12" s="69" customFormat="1" hidden="1">
      <c r="A401" s="215">
        <v>0</v>
      </c>
      <c r="B401" s="216"/>
      <c r="C401" s="216"/>
      <c r="G401" s="216"/>
      <c r="H401" s="216"/>
      <c r="K401" s="194"/>
      <c r="L401" s="218"/>
    </row>
    <row r="402" spans="1:12" s="69" customFormat="1" hidden="1">
      <c r="A402" s="215">
        <v>0</v>
      </c>
      <c r="B402" s="216"/>
      <c r="C402" s="216"/>
      <c r="G402" s="216"/>
      <c r="H402" s="216"/>
      <c r="K402" s="194"/>
      <c r="L402" s="218"/>
    </row>
    <row r="403" spans="1:12" s="69" customFormat="1" hidden="1">
      <c r="A403" s="215">
        <v>0</v>
      </c>
      <c r="B403" s="216"/>
      <c r="C403" s="216"/>
      <c r="G403" s="216"/>
      <c r="H403" s="216"/>
      <c r="K403" s="194"/>
      <c r="L403" s="218"/>
    </row>
    <row r="404" spans="1:12" s="69" customFormat="1" hidden="1">
      <c r="A404" s="215"/>
      <c r="B404" s="216"/>
      <c r="C404" s="216"/>
      <c r="D404" s="817"/>
      <c r="G404" s="216"/>
      <c r="H404" s="216"/>
      <c r="K404" s="2034"/>
      <c r="L404" s="218"/>
    </row>
    <row r="405" spans="1:12" s="69" customFormat="1" hidden="1">
      <c r="A405" s="215"/>
      <c r="B405" s="216"/>
      <c r="C405" s="216"/>
      <c r="D405" s="817"/>
      <c r="G405" s="216"/>
      <c r="H405" s="216"/>
      <c r="K405" s="2034"/>
      <c r="L405" s="218"/>
    </row>
    <row r="406" spans="1:12" s="69" customFormat="1" hidden="1">
      <c r="A406" s="215"/>
      <c r="B406" s="216"/>
      <c r="C406" s="216"/>
      <c r="D406" s="817"/>
      <c r="G406" s="216"/>
      <c r="H406" s="216"/>
      <c r="K406" s="2034"/>
      <c r="L406" s="218"/>
    </row>
    <row r="407" spans="1:12" s="69" customFormat="1" hidden="1">
      <c r="A407" s="215"/>
      <c r="B407" s="216"/>
      <c r="C407" s="216"/>
      <c r="D407" s="817"/>
      <c r="G407" s="216"/>
      <c r="H407" s="216"/>
      <c r="K407" s="2034"/>
      <c r="L407" s="218"/>
    </row>
    <row r="408" spans="1:12" s="69" customFormat="1" hidden="1">
      <c r="A408" s="215"/>
      <c r="B408" s="216"/>
      <c r="C408" s="216"/>
      <c r="D408" s="817"/>
      <c r="G408" s="216"/>
      <c r="H408" s="216"/>
      <c r="K408" s="2034"/>
      <c r="L408" s="218"/>
    </row>
    <row r="409" spans="1:12" s="69" customFormat="1" hidden="1">
      <c r="A409" s="215"/>
      <c r="B409" s="216"/>
      <c r="C409" s="216"/>
      <c r="D409" s="817"/>
      <c r="G409" s="216"/>
      <c r="H409" s="216"/>
      <c r="K409" s="2034"/>
      <c r="L409" s="218"/>
    </row>
    <row r="410" spans="1:12" s="69" customFormat="1" hidden="1">
      <c r="A410" s="215"/>
      <c r="B410" s="216"/>
      <c r="C410" s="216"/>
      <c r="D410" s="817"/>
      <c r="G410" s="216"/>
      <c r="H410" s="216"/>
      <c r="K410" s="2034"/>
      <c r="L410" s="218"/>
    </row>
    <row r="411" spans="1:12" s="69" customFormat="1" hidden="1">
      <c r="A411" s="215"/>
      <c r="B411" s="216"/>
      <c r="C411" s="216"/>
      <c r="D411" s="817"/>
      <c r="G411" s="216"/>
      <c r="H411" s="216"/>
      <c r="K411" s="2034"/>
      <c r="L411" s="218"/>
    </row>
    <row r="412" spans="1:12" s="69" customFormat="1" hidden="1">
      <c r="A412" s="215"/>
      <c r="B412" s="216"/>
      <c r="C412" s="216"/>
      <c r="D412" s="817"/>
      <c r="G412" s="216"/>
      <c r="H412" s="216"/>
      <c r="K412" s="2034"/>
      <c r="L412" s="218"/>
    </row>
    <row r="413" spans="1:12" s="69" customFormat="1" hidden="1">
      <c r="A413" s="215">
        <v>0</v>
      </c>
      <c r="B413" s="216"/>
      <c r="C413" s="216"/>
      <c r="G413" s="216"/>
      <c r="H413" s="216"/>
      <c r="K413" s="194"/>
      <c r="L413" s="218"/>
    </row>
    <row r="414" spans="1:12" s="69" customFormat="1" hidden="1">
      <c r="A414" s="215">
        <v>0</v>
      </c>
      <c r="B414" s="216"/>
      <c r="C414" s="216"/>
      <c r="G414" s="216"/>
      <c r="H414" s="216"/>
      <c r="K414" s="194"/>
      <c r="L414" s="218"/>
    </row>
    <row r="415" spans="1:12" s="69" customFormat="1" hidden="1">
      <c r="A415" s="215">
        <v>0</v>
      </c>
      <c r="B415" s="216"/>
      <c r="C415" s="216"/>
      <c r="G415" s="216"/>
      <c r="H415" s="216"/>
      <c r="K415" s="194"/>
      <c r="L415" s="218"/>
    </row>
    <row r="416" spans="1:12" s="69" customFormat="1" hidden="1">
      <c r="A416" s="215">
        <v>0</v>
      </c>
      <c r="B416" s="216"/>
      <c r="C416" s="216"/>
      <c r="G416" s="216"/>
      <c r="H416" s="216"/>
      <c r="K416" s="194"/>
      <c r="L416" s="218"/>
    </row>
    <row r="417" spans="1:12" s="69" customFormat="1" hidden="1">
      <c r="A417" s="215">
        <v>0</v>
      </c>
      <c r="B417" s="216"/>
      <c r="C417" s="216"/>
      <c r="G417" s="216"/>
      <c r="H417" s="216"/>
      <c r="K417" s="194"/>
      <c r="L417" s="218"/>
    </row>
    <row r="418" spans="1:12" s="69" customFormat="1" hidden="1">
      <c r="A418" s="215">
        <v>0</v>
      </c>
      <c r="B418" s="216"/>
      <c r="C418" s="216"/>
      <c r="G418" s="216"/>
      <c r="H418" s="216"/>
      <c r="K418" s="194"/>
      <c r="L418" s="218"/>
    </row>
    <row r="419" spans="1:12" s="69" customFormat="1" hidden="1">
      <c r="A419" s="215">
        <v>0</v>
      </c>
      <c r="B419" s="216"/>
      <c r="C419" s="216"/>
      <c r="G419" s="216"/>
      <c r="H419" s="216"/>
      <c r="K419" s="194"/>
      <c r="L419" s="218"/>
    </row>
    <row r="420" spans="1:12" s="69" customFormat="1" hidden="1">
      <c r="A420" s="215">
        <v>0</v>
      </c>
      <c r="B420" s="216"/>
      <c r="C420" s="216"/>
      <c r="G420" s="216"/>
      <c r="H420" s="216"/>
      <c r="K420" s="194"/>
      <c r="L420" s="218"/>
    </row>
    <row r="421" spans="1:12" s="69" customFormat="1" hidden="1">
      <c r="A421" s="215"/>
      <c r="B421" s="216"/>
      <c r="C421" s="216"/>
      <c r="D421" s="817"/>
      <c r="G421" s="216"/>
      <c r="H421" s="216"/>
      <c r="K421" s="2034"/>
      <c r="L421" s="218"/>
    </row>
    <row r="422" spans="1:12" s="69" customFormat="1" hidden="1">
      <c r="A422" s="215"/>
      <c r="B422" s="216"/>
      <c r="C422" s="216"/>
      <c r="D422" s="817"/>
      <c r="G422" s="216"/>
      <c r="H422" s="216"/>
      <c r="K422" s="2034"/>
      <c r="L422" s="218"/>
    </row>
    <row r="423" spans="1:12" s="69" customFormat="1" hidden="1">
      <c r="A423" s="215"/>
      <c r="B423" s="216"/>
      <c r="C423" s="216"/>
      <c r="D423" s="817"/>
      <c r="G423" s="216"/>
      <c r="H423" s="216"/>
      <c r="K423" s="2034"/>
      <c r="L423" s="218"/>
    </row>
    <row r="424" spans="1:12" s="69" customFormat="1" hidden="1">
      <c r="A424" s="215"/>
      <c r="B424" s="216"/>
      <c r="C424" s="216"/>
      <c r="D424" s="817"/>
      <c r="G424" s="216"/>
      <c r="H424" s="216"/>
      <c r="K424" s="2034"/>
      <c r="L424" s="218"/>
    </row>
    <row r="425" spans="1:12" s="69" customFormat="1" hidden="1">
      <c r="A425" s="215">
        <v>0</v>
      </c>
      <c r="B425" s="216"/>
      <c r="C425" s="216"/>
      <c r="G425" s="216"/>
      <c r="H425" s="216"/>
      <c r="K425" s="194"/>
      <c r="L425" s="218"/>
    </row>
    <row r="426" spans="1:12" s="69" customFormat="1" hidden="1">
      <c r="A426" s="215">
        <v>0</v>
      </c>
      <c r="B426" s="216"/>
      <c r="C426" s="216"/>
      <c r="G426" s="216"/>
      <c r="H426" s="216"/>
      <c r="K426" s="194"/>
      <c r="L426" s="218"/>
    </row>
    <row r="427" spans="1:12" s="69" customFormat="1" hidden="1">
      <c r="A427" s="215">
        <v>0</v>
      </c>
      <c r="B427" s="216"/>
      <c r="C427" s="216"/>
      <c r="G427" s="216"/>
      <c r="H427" s="216"/>
      <c r="K427" s="194"/>
      <c r="L427" s="218"/>
    </row>
    <row r="428" spans="1:12" s="69" customFormat="1" hidden="1">
      <c r="A428" s="215">
        <v>0</v>
      </c>
      <c r="B428" s="216"/>
      <c r="C428" s="216"/>
      <c r="G428" s="216"/>
      <c r="H428" s="216"/>
      <c r="K428" s="194"/>
      <c r="L428" s="218"/>
    </row>
    <row r="429" spans="1:12" s="69" customFormat="1" hidden="1">
      <c r="A429" s="215">
        <v>0</v>
      </c>
      <c r="B429" s="216"/>
      <c r="C429" s="216"/>
      <c r="G429" s="216"/>
      <c r="H429" s="216"/>
      <c r="K429" s="194"/>
      <c r="L429" s="218"/>
    </row>
    <row r="430" spans="1:12" s="69" customFormat="1" hidden="1">
      <c r="A430" s="215">
        <v>0</v>
      </c>
      <c r="B430" s="216"/>
      <c r="C430" s="216"/>
      <c r="G430" s="216"/>
      <c r="H430" s="216"/>
      <c r="K430" s="194"/>
      <c r="L430" s="218"/>
    </row>
    <row r="431" spans="1:12" s="69" customFormat="1" hidden="1">
      <c r="A431" s="215">
        <v>0</v>
      </c>
      <c r="B431" s="216"/>
      <c r="C431" s="216"/>
      <c r="G431" s="216"/>
      <c r="H431" s="216"/>
      <c r="K431" s="194"/>
      <c r="L431" s="218"/>
    </row>
    <row r="432" spans="1:12" s="69" customFormat="1" hidden="1">
      <c r="A432" s="215">
        <v>0</v>
      </c>
      <c r="B432" s="216"/>
      <c r="C432" s="216"/>
      <c r="G432" s="216"/>
      <c r="H432" s="216"/>
      <c r="K432" s="194"/>
      <c r="L432" s="218"/>
    </row>
    <row r="433" spans="1:12" s="69" customFormat="1" hidden="1">
      <c r="A433" s="215"/>
      <c r="B433" s="216"/>
      <c r="C433" s="216"/>
      <c r="D433" s="817"/>
      <c r="G433" s="216"/>
      <c r="H433" s="216"/>
      <c r="K433" s="2034"/>
      <c r="L433" s="218"/>
    </row>
    <row r="434" spans="1:12" s="69" customFormat="1" hidden="1">
      <c r="A434" s="215"/>
      <c r="B434" s="216"/>
      <c r="C434" s="216"/>
      <c r="D434" s="817"/>
      <c r="G434" s="216"/>
      <c r="H434" s="216"/>
      <c r="K434" s="2034"/>
      <c r="L434" s="218"/>
    </row>
    <row r="435" spans="1:12" s="69" customFormat="1" hidden="1">
      <c r="A435" s="215">
        <v>0</v>
      </c>
      <c r="B435" s="216"/>
      <c r="C435" s="216"/>
      <c r="G435" s="216"/>
      <c r="H435" s="216"/>
      <c r="K435" s="194"/>
      <c r="L435" s="218"/>
    </row>
    <row r="436" spans="1:12" s="69" customFormat="1" hidden="1">
      <c r="A436" s="215">
        <v>0</v>
      </c>
      <c r="B436" s="216"/>
      <c r="C436" s="216"/>
      <c r="G436" s="216"/>
      <c r="H436" s="216"/>
      <c r="K436" s="194"/>
      <c r="L436" s="218"/>
    </row>
    <row r="437" spans="1:12" s="69" customFormat="1" hidden="1">
      <c r="A437" s="215"/>
      <c r="B437" s="216"/>
      <c r="C437" s="216"/>
      <c r="D437" s="817"/>
      <c r="G437" s="216"/>
      <c r="H437" s="216"/>
      <c r="K437" s="2034"/>
      <c r="L437" s="218"/>
    </row>
    <row r="438" spans="1:12" s="69" customFormat="1" hidden="1">
      <c r="A438" s="215"/>
      <c r="B438" s="216"/>
      <c r="C438" s="216"/>
      <c r="D438" s="817"/>
      <c r="G438" s="216"/>
      <c r="H438" s="216"/>
      <c r="K438" s="2034"/>
      <c r="L438" s="218"/>
    </row>
    <row r="439" spans="1:12" s="69" customFormat="1" hidden="1">
      <c r="A439" s="215">
        <v>0</v>
      </c>
      <c r="B439" s="216"/>
      <c r="C439" s="216"/>
      <c r="G439" s="216"/>
      <c r="H439" s="216"/>
      <c r="K439" s="194"/>
      <c r="L439" s="218"/>
    </row>
    <row r="440" spans="1:12" s="69" customFormat="1" hidden="1">
      <c r="A440" s="215">
        <v>0</v>
      </c>
      <c r="B440" s="216"/>
      <c r="C440" s="216"/>
      <c r="G440" s="216"/>
      <c r="H440" s="216"/>
      <c r="K440" s="194"/>
      <c r="L440" s="218"/>
    </row>
    <row r="441" spans="1:12" s="69" customFormat="1" hidden="1">
      <c r="A441" s="215">
        <v>0</v>
      </c>
      <c r="B441" s="216"/>
      <c r="C441" s="216"/>
      <c r="G441" s="216"/>
      <c r="H441" s="216"/>
      <c r="K441" s="194"/>
      <c r="L441" s="218"/>
    </row>
    <row r="442" spans="1:12" s="69" customFormat="1" hidden="1">
      <c r="A442" s="215">
        <v>0</v>
      </c>
      <c r="B442" s="216"/>
      <c r="C442" s="216"/>
      <c r="G442" s="216"/>
      <c r="H442" s="216"/>
      <c r="K442" s="194"/>
      <c r="L442" s="218"/>
    </row>
    <row r="443" spans="1:12" s="69" customFormat="1" hidden="1">
      <c r="A443" s="215"/>
      <c r="B443" s="216"/>
      <c r="C443" s="216"/>
      <c r="D443" s="817"/>
      <c r="G443" s="216"/>
      <c r="H443" s="216"/>
      <c r="K443" s="2034"/>
      <c r="L443" s="218"/>
    </row>
    <row r="444" spans="1:12" s="69" customFormat="1" hidden="1">
      <c r="A444" s="215"/>
      <c r="B444" s="216"/>
      <c r="C444" s="216"/>
      <c r="D444" s="817"/>
      <c r="G444" s="216"/>
      <c r="H444" s="216"/>
      <c r="K444" s="2034"/>
      <c r="L444" s="218"/>
    </row>
    <row r="445" spans="1:12" s="69" customFormat="1" hidden="1">
      <c r="A445" s="215">
        <v>0</v>
      </c>
      <c r="B445" s="216"/>
      <c r="C445" s="216"/>
      <c r="G445" s="216"/>
      <c r="H445" s="216"/>
      <c r="K445" s="194"/>
      <c r="L445" s="218"/>
    </row>
    <row r="446" spans="1:12" s="69" customFormat="1" hidden="1">
      <c r="A446" s="215">
        <v>0</v>
      </c>
      <c r="B446" s="216"/>
      <c r="C446" s="216"/>
      <c r="G446" s="216"/>
      <c r="H446" s="216"/>
      <c r="K446" s="194"/>
      <c r="L446" s="218"/>
    </row>
    <row r="447" spans="1:12" s="69" customFormat="1" hidden="1">
      <c r="A447" s="215"/>
      <c r="B447" s="216"/>
      <c r="C447" s="216"/>
      <c r="D447" s="817"/>
      <c r="G447" s="216"/>
      <c r="H447" s="216"/>
      <c r="K447" s="2034"/>
      <c r="L447" s="218"/>
    </row>
    <row r="448" spans="1:12" s="69" customFormat="1" hidden="1">
      <c r="A448" s="215"/>
      <c r="B448" s="216"/>
      <c r="C448" s="216"/>
      <c r="D448" s="817"/>
      <c r="G448" s="216"/>
      <c r="H448" s="216"/>
      <c r="K448" s="2034"/>
      <c r="L448" s="218"/>
    </row>
    <row r="449" spans="1:12" s="69" customFormat="1" hidden="1">
      <c r="A449" s="215"/>
      <c r="B449" s="216"/>
      <c r="C449" s="216"/>
      <c r="D449" s="817"/>
      <c r="G449" s="216"/>
      <c r="H449" s="216"/>
      <c r="K449" s="2034"/>
      <c r="L449" s="218"/>
    </row>
    <row r="450" spans="1:12" s="69" customFormat="1" hidden="1">
      <c r="A450" s="215"/>
      <c r="B450" s="216"/>
      <c r="C450" s="216"/>
      <c r="D450" s="817"/>
      <c r="G450" s="216"/>
      <c r="H450" s="216"/>
      <c r="K450" s="2034"/>
      <c r="L450" s="218"/>
    </row>
    <row r="451" spans="1:12" s="69" customFormat="1" hidden="1">
      <c r="A451" s="215">
        <v>0</v>
      </c>
      <c r="B451" s="216"/>
      <c r="C451" s="216"/>
      <c r="G451" s="216"/>
      <c r="H451" s="216"/>
      <c r="K451" s="194"/>
      <c r="L451" s="218"/>
    </row>
    <row r="452" spans="1:12" s="69" customFormat="1" hidden="1">
      <c r="A452" s="215">
        <v>0</v>
      </c>
      <c r="B452" s="216"/>
      <c r="C452" s="216"/>
      <c r="G452" s="216"/>
      <c r="H452" s="216"/>
      <c r="K452" s="194"/>
      <c r="L452" s="218"/>
    </row>
    <row r="453" spans="1:12" s="69" customFormat="1" hidden="1">
      <c r="A453" s="215">
        <v>0</v>
      </c>
      <c r="B453" s="216"/>
      <c r="C453" s="216"/>
      <c r="G453" s="216"/>
      <c r="H453" s="216"/>
      <c r="K453" s="194"/>
      <c r="L453" s="218"/>
    </row>
    <row r="454" spans="1:12" s="69" customFormat="1" hidden="1">
      <c r="A454" s="215">
        <v>0</v>
      </c>
      <c r="B454" s="216"/>
      <c r="C454" s="216"/>
      <c r="G454" s="216"/>
      <c r="H454" s="216"/>
      <c r="K454" s="194"/>
      <c r="L454" s="218"/>
    </row>
    <row r="455" spans="1:12" s="69" customFormat="1" hidden="1">
      <c r="A455" s="215"/>
      <c r="B455" s="216"/>
      <c r="C455" s="216"/>
      <c r="D455" s="817"/>
      <c r="G455" s="216"/>
      <c r="H455" s="216"/>
      <c r="K455" s="2034"/>
      <c r="L455" s="218"/>
    </row>
    <row r="456" spans="1:12" s="69" customFormat="1" hidden="1">
      <c r="A456" s="215"/>
      <c r="B456" s="216"/>
      <c r="C456" s="216"/>
      <c r="D456" s="817"/>
      <c r="G456" s="216"/>
      <c r="H456" s="216"/>
      <c r="K456" s="2034"/>
      <c r="L456" s="218"/>
    </row>
    <row r="457" spans="1:12" s="69" customFormat="1" hidden="1">
      <c r="A457" s="215">
        <v>0</v>
      </c>
      <c r="B457" s="216"/>
      <c r="C457" s="216"/>
      <c r="G457" s="216"/>
      <c r="H457" s="216"/>
      <c r="K457" s="194"/>
      <c r="L457" s="218"/>
    </row>
    <row r="458" spans="1:12" s="69" customFormat="1" hidden="1">
      <c r="A458" s="215">
        <v>0</v>
      </c>
      <c r="B458" s="216"/>
      <c r="C458" s="216"/>
      <c r="G458" s="216"/>
      <c r="H458" s="216"/>
      <c r="K458" s="194"/>
      <c r="L458" s="218"/>
    </row>
    <row r="459" spans="1:12" s="69" customFormat="1" hidden="1">
      <c r="A459" s="215">
        <v>0</v>
      </c>
      <c r="B459" s="216"/>
      <c r="C459" s="216"/>
      <c r="G459" s="216"/>
      <c r="H459" s="216"/>
      <c r="K459" s="194"/>
      <c r="L459" s="218"/>
    </row>
    <row r="460" spans="1:12" s="69" customFormat="1" hidden="1">
      <c r="A460" s="215">
        <v>0</v>
      </c>
      <c r="B460" s="216"/>
      <c r="C460" s="216"/>
      <c r="G460" s="216"/>
      <c r="H460" s="216"/>
      <c r="K460" s="194"/>
      <c r="L460" s="218"/>
    </row>
    <row r="461" spans="1:12" s="69" customFormat="1" hidden="1">
      <c r="A461" s="215">
        <v>0</v>
      </c>
      <c r="B461" s="216"/>
      <c r="C461" s="216"/>
      <c r="G461" s="216"/>
      <c r="H461" s="216"/>
      <c r="K461" s="194"/>
      <c r="L461" s="218"/>
    </row>
    <row r="462" spans="1:12" s="69" customFormat="1" hidden="1">
      <c r="A462" s="215">
        <v>0</v>
      </c>
      <c r="B462" s="216"/>
      <c r="C462" s="216"/>
      <c r="G462" s="216"/>
      <c r="H462" s="216"/>
      <c r="K462" s="194"/>
      <c r="L462" s="218"/>
    </row>
    <row r="463" spans="1:12" s="69" customFormat="1" hidden="1">
      <c r="A463" s="215">
        <v>0</v>
      </c>
      <c r="B463" s="216"/>
      <c r="C463" s="216"/>
      <c r="G463" s="216"/>
      <c r="H463" s="216"/>
      <c r="K463" s="194"/>
      <c r="L463" s="218"/>
    </row>
    <row r="464" spans="1:12" s="69" customFormat="1" hidden="1">
      <c r="A464" s="215">
        <v>0</v>
      </c>
      <c r="B464" s="216"/>
      <c r="C464" s="216"/>
      <c r="G464" s="216"/>
      <c r="H464" s="216"/>
      <c r="K464" s="194"/>
      <c r="L464" s="218"/>
    </row>
    <row r="465" spans="1:12" s="69" customFormat="1" hidden="1">
      <c r="A465" s="215">
        <v>0</v>
      </c>
      <c r="B465" s="216"/>
      <c r="C465" s="216"/>
      <c r="G465" s="216"/>
      <c r="H465" s="216"/>
      <c r="K465" s="194"/>
      <c r="L465" s="218"/>
    </row>
    <row r="466" spans="1:12" s="69" customFormat="1" hidden="1">
      <c r="A466" s="215">
        <v>0</v>
      </c>
      <c r="B466" s="216"/>
      <c r="C466" s="216"/>
      <c r="G466" s="216"/>
      <c r="H466" s="216"/>
      <c r="K466" s="194"/>
      <c r="L466" s="218"/>
    </row>
    <row r="467" spans="1:12" s="69" customFormat="1" hidden="1">
      <c r="A467" s="215">
        <v>0</v>
      </c>
      <c r="B467" s="216"/>
      <c r="C467" s="216"/>
      <c r="G467" s="216"/>
      <c r="H467" s="216"/>
      <c r="K467" s="194"/>
      <c r="L467" s="218"/>
    </row>
    <row r="468" spans="1:12" s="69" customFormat="1" hidden="1">
      <c r="A468" s="215">
        <v>0</v>
      </c>
      <c r="B468" s="216"/>
      <c r="C468" s="216"/>
      <c r="G468" s="216"/>
      <c r="H468" s="216"/>
      <c r="K468" s="194"/>
      <c r="L468" s="218"/>
    </row>
    <row r="469" spans="1:12" s="69" customFormat="1" hidden="1">
      <c r="A469" s="215">
        <v>0</v>
      </c>
      <c r="B469" s="216"/>
      <c r="C469" s="216"/>
      <c r="G469" s="216"/>
      <c r="H469" s="216"/>
      <c r="K469" s="194"/>
      <c r="L469" s="218"/>
    </row>
    <row r="470" spans="1:12" s="69" customFormat="1" hidden="1">
      <c r="A470" s="215">
        <v>0</v>
      </c>
      <c r="B470" s="216"/>
      <c r="C470" s="216"/>
      <c r="G470" s="216"/>
      <c r="H470" s="216"/>
      <c r="K470" s="194"/>
      <c r="L470" s="218"/>
    </row>
    <row r="471" spans="1:12" s="69" customFormat="1" hidden="1">
      <c r="A471" s="215">
        <v>0</v>
      </c>
      <c r="B471" s="216"/>
      <c r="C471" s="216"/>
      <c r="G471" s="216"/>
      <c r="H471" s="216"/>
      <c r="K471" s="194"/>
      <c r="L471" s="218"/>
    </row>
    <row r="472" spans="1:12" s="69" customFormat="1" hidden="1">
      <c r="A472" s="215">
        <v>0</v>
      </c>
      <c r="B472" s="216"/>
      <c r="C472" s="216"/>
      <c r="G472" s="216"/>
      <c r="H472" s="216"/>
      <c r="K472" s="194"/>
      <c r="L472" s="218"/>
    </row>
    <row r="473" spans="1:12" s="69" customFormat="1" hidden="1">
      <c r="A473" s="215"/>
      <c r="B473" s="216"/>
      <c r="C473" s="216"/>
      <c r="D473" s="817"/>
      <c r="G473" s="216"/>
      <c r="H473" s="216"/>
      <c r="K473" s="2034"/>
      <c r="L473" s="218"/>
    </row>
    <row r="474" spans="1:12" s="69" customFormat="1" hidden="1">
      <c r="A474" s="215"/>
      <c r="B474" s="216"/>
      <c r="C474" s="216"/>
      <c r="D474" s="817"/>
      <c r="G474" s="216"/>
      <c r="H474" s="216"/>
      <c r="K474" s="2034"/>
      <c r="L474" s="218"/>
    </row>
    <row r="475" spans="1:12" s="69" customFormat="1" hidden="1">
      <c r="A475" s="215"/>
      <c r="B475" s="216"/>
      <c r="C475" s="216"/>
      <c r="D475" s="817"/>
      <c r="G475" s="216"/>
      <c r="H475" s="216"/>
      <c r="K475" s="2034"/>
      <c r="L475" s="218"/>
    </row>
    <row r="476" spans="1:12" s="69" customFormat="1" hidden="1">
      <c r="A476" s="215"/>
      <c r="B476" s="216"/>
      <c r="C476" s="216"/>
      <c r="D476" s="817"/>
      <c r="G476" s="216"/>
      <c r="H476" s="216"/>
      <c r="K476" s="2034"/>
      <c r="L476" s="218"/>
    </row>
    <row r="477" spans="1:12" s="69" customFormat="1" hidden="1">
      <c r="A477" s="215"/>
      <c r="B477" s="216"/>
      <c r="C477" s="216"/>
      <c r="D477" s="817"/>
      <c r="G477" s="216"/>
      <c r="H477" s="216"/>
      <c r="K477" s="2034"/>
      <c r="L477" s="218"/>
    </row>
    <row r="478" spans="1:12" s="69" customFormat="1" hidden="1">
      <c r="A478" s="215"/>
      <c r="B478" s="216"/>
      <c r="C478" s="216"/>
      <c r="D478" s="817"/>
      <c r="G478" s="216"/>
      <c r="H478" s="216"/>
      <c r="K478" s="2034"/>
      <c r="L478" s="218"/>
    </row>
    <row r="479" spans="1:12" s="69" customFormat="1" hidden="1">
      <c r="A479" s="215"/>
      <c r="B479" s="216"/>
      <c r="C479" s="216"/>
      <c r="D479" s="817"/>
      <c r="G479" s="216"/>
      <c r="H479" s="216"/>
      <c r="K479" s="2034"/>
      <c r="L479" s="218"/>
    </row>
    <row r="480" spans="1:12" s="69" customFormat="1" hidden="1">
      <c r="A480" s="215">
        <v>0</v>
      </c>
      <c r="B480" s="216"/>
      <c r="C480" s="216"/>
      <c r="G480" s="216"/>
      <c r="H480" s="216"/>
      <c r="K480" s="194"/>
      <c r="L480" s="218"/>
    </row>
    <row r="481" spans="1:12" s="69" customFormat="1" hidden="1">
      <c r="A481" s="215">
        <v>0</v>
      </c>
      <c r="B481" s="216"/>
      <c r="C481" s="216"/>
      <c r="G481" s="216"/>
      <c r="H481" s="216"/>
      <c r="K481" s="194"/>
      <c r="L481" s="218"/>
    </row>
    <row r="482" spans="1:12" s="69" customFormat="1" hidden="1">
      <c r="A482" s="215">
        <v>0</v>
      </c>
      <c r="B482" s="216"/>
      <c r="C482" s="216"/>
      <c r="G482" s="216"/>
      <c r="H482" s="216"/>
      <c r="K482" s="194"/>
      <c r="L482" s="218"/>
    </row>
    <row r="483" spans="1:12" s="69" customFormat="1" hidden="1">
      <c r="A483" s="215">
        <v>0</v>
      </c>
      <c r="B483" s="216"/>
      <c r="C483" s="216"/>
      <c r="G483" s="216"/>
      <c r="H483" s="216"/>
      <c r="K483" s="194"/>
      <c r="L483" s="218"/>
    </row>
    <row r="484" spans="1:12" s="69" customFormat="1" hidden="1">
      <c r="A484" s="215"/>
      <c r="B484" s="216"/>
      <c r="C484" s="216"/>
      <c r="D484" s="817"/>
      <c r="G484" s="216"/>
      <c r="H484" s="216"/>
      <c r="K484" s="2034"/>
      <c r="L484" s="218"/>
    </row>
    <row r="485" spans="1:12" s="69" customFormat="1" hidden="1">
      <c r="A485" s="215">
        <v>0</v>
      </c>
      <c r="B485" s="216"/>
      <c r="C485" s="216"/>
      <c r="G485" s="216"/>
      <c r="H485" s="216"/>
      <c r="K485" s="194"/>
      <c r="L485" s="218"/>
    </row>
    <row r="486" spans="1:12" s="69" customFormat="1" hidden="1">
      <c r="A486" s="215"/>
      <c r="B486" s="216"/>
      <c r="C486" s="216"/>
      <c r="D486" s="817"/>
      <c r="G486" s="216"/>
      <c r="H486" s="216"/>
      <c r="K486" s="2034"/>
      <c r="L486" s="218"/>
    </row>
    <row r="487" spans="1:12" s="69" customFormat="1" hidden="1">
      <c r="A487" s="215">
        <v>0</v>
      </c>
      <c r="B487" s="216"/>
      <c r="C487" s="216"/>
      <c r="G487" s="216"/>
      <c r="H487" s="216"/>
      <c r="K487" s="194"/>
      <c r="L487" s="218"/>
    </row>
  </sheetData>
  <sheetProtection sort="0" autoFilter="0"/>
  <autoFilter ref="A1:B487">
    <filterColumn colId="0">
      <filters>
        <filter val="1"/>
        <filter val="sect"/>
        <filter val="subsect"/>
      </filters>
    </filterColumn>
  </autoFilter>
  <mergeCells count="16">
    <mergeCell ref="B26:L26"/>
    <mergeCell ref="B6:L6"/>
    <mergeCell ref="B7:L7"/>
    <mergeCell ref="B8:L8"/>
    <mergeCell ref="B11:L11"/>
    <mergeCell ref="B12:L12"/>
    <mergeCell ref="B13:L13"/>
    <mergeCell ref="B37:L37"/>
    <mergeCell ref="B170:L170"/>
    <mergeCell ref="B193:L193"/>
    <mergeCell ref="B48:L48"/>
    <mergeCell ref="B55:L55"/>
    <mergeCell ref="B101:L101"/>
    <mergeCell ref="B120:L120"/>
    <mergeCell ref="B60:L60"/>
    <mergeCell ref="B66:L66"/>
  </mergeCells>
  <pageMargins left="0.59027777777777779" right="0.59027777777777779" top="0.59097222222222223" bottom="0.59097222222222223" header="0.31527777777777777" footer="0.31527777777777777"/>
  <pageSetup paperSize="9" scale="98" firstPageNumber="21" orientation="portrait" useFirstPageNumber="1" horizontalDpi="300" verticalDpi="300" r:id="rId1"/>
  <headerFooter alignWithMargins="0">
    <oddHeader>&amp;C&amp;"Monotype Corsiva,Обычный"&amp;11ДІАМЕБ - Ваш партнер в лабораторній діагностиці !</oddHeader>
    <oddFooter>&amp;LРосійські набори&amp;C- &amp;P -&amp;RРосійські набори</oddFooter>
  </headerFooter>
  <rowBreaks count="1" manualBreakCount="1">
    <brk id="167" max="16383" man="1"/>
  </rowBreaks>
</worksheet>
</file>

<file path=xl/worksheets/sheet9.xml><?xml version="1.0" encoding="utf-8"?>
<worksheet xmlns="http://schemas.openxmlformats.org/spreadsheetml/2006/main" xmlns:r="http://schemas.openxmlformats.org/officeDocument/2006/relationships">
  <sheetPr codeName="Лист9" filterMode="1"/>
  <dimension ref="A1:AD759"/>
  <sheetViews>
    <sheetView topLeftCell="L1" zoomScale="110" zoomScaleNormal="110" workbookViewId="0">
      <pane ySplit="3" topLeftCell="A16" activePane="bottomLeft" state="frozen"/>
      <selection activeCell="C77" sqref="C77:J77"/>
      <selection pane="bottomLeft" activeCell="N1" sqref="N1:V65536"/>
    </sheetView>
  </sheetViews>
  <sheetFormatPr defaultColWidth="9.140625" defaultRowHeight="13.5" outlineLevelCol="1"/>
  <cols>
    <col min="1" max="1" width="9.140625" style="215" customWidth="1" outlineLevel="1"/>
    <col min="2" max="2" width="11.140625" style="215" customWidth="1" outlineLevel="1"/>
    <col min="3" max="3" width="10.85546875" style="216" customWidth="1"/>
    <col min="4" max="4" width="11" style="216" customWidth="1"/>
    <col min="5" max="5" width="50.5703125" style="817" customWidth="1"/>
    <col min="6" max="7" width="9.140625" style="69" hidden="1" customWidth="1" outlineLevel="1"/>
    <col min="8" max="8" width="9.140625" style="216" hidden="1" customWidth="1" outlineLevel="1"/>
    <col min="9" max="9" width="1" style="216" hidden="1" customWidth="1" outlineLevel="1"/>
    <col min="10" max="10" width="1.5703125" style="69" hidden="1" customWidth="1" outlineLevel="1"/>
    <col min="11" max="11" width="4.5703125" style="69" hidden="1" customWidth="1" outlineLevel="1"/>
    <col min="12" max="12" width="7.140625" style="2034" customWidth="1" collapsed="1"/>
    <col min="13" max="13" width="12.140625" style="217" customWidth="1"/>
    <col min="14" max="14" width="4.85546875" style="217" hidden="1" customWidth="1"/>
    <col min="15" max="16" width="9.140625" style="219" hidden="1" customWidth="1"/>
    <col min="17" max="17" width="9.140625" style="220" hidden="1" customWidth="1"/>
    <col min="18" max="21" width="9.140625" style="219" hidden="1" customWidth="1"/>
    <col min="22" max="22" width="12.140625" style="217" hidden="1" customWidth="1"/>
    <col min="23" max="24" width="9.140625" style="219"/>
    <col min="25" max="16384" width="9.140625" style="69"/>
  </cols>
  <sheetData>
    <row r="1" spans="1:23" s="229" customFormat="1" ht="36.75" customHeight="1">
      <c r="A1" s="75" t="s">
        <v>8669</v>
      </c>
      <c r="B1" s="75" t="s">
        <v>10721</v>
      </c>
      <c r="C1" s="84" t="s">
        <v>8670</v>
      </c>
      <c r="D1" s="221" t="s">
        <v>8671</v>
      </c>
      <c r="E1" s="222" t="s">
        <v>8672</v>
      </c>
      <c r="F1" s="223" t="s">
        <v>8673</v>
      </c>
      <c r="G1" s="223" t="s">
        <v>8674</v>
      </c>
      <c r="H1" s="224" t="s">
        <v>9315</v>
      </c>
      <c r="I1" s="224" t="s">
        <v>9419</v>
      </c>
      <c r="J1" s="225" t="s">
        <v>9420</v>
      </c>
      <c r="K1" s="225" t="s">
        <v>9318</v>
      </c>
      <c r="L1" s="226" t="s">
        <v>9319</v>
      </c>
      <c r="M1" s="227" t="s">
        <v>9421</v>
      </c>
      <c r="N1" s="2454"/>
      <c r="O1" s="229" t="s">
        <v>8624</v>
      </c>
      <c r="P1" s="229" t="s">
        <v>9422</v>
      </c>
      <c r="Q1" s="230" t="s">
        <v>9423</v>
      </c>
      <c r="R1" s="231" t="s">
        <v>9424</v>
      </c>
      <c r="S1" s="231">
        <v>2011</v>
      </c>
      <c r="T1" s="231">
        <v>2012</v>
      </c>
      <c r="U1" s="2233" t="s">
        <v>9715</v>
      </c>
      <c r="V1" s="2452">
        <v>2013</v>
      </c>
      <c r="W1" s="232"/>
    </row>
    <row r="2" spans="1:23" s="229" customFormat="1" ht="12.75" hidden="1" customHeight="1">
      <c r="A2" s="75" t="s">
        <v>8678</v>
      </c>
      <c r="B2" s="75"/>
      <c r="C2" s="84" t="s">
        <v>8679</v>
      </c>
      <c r="D2" s="85" t="s">
        <v>8671</v>
      </c>
      <c r="E2" s="233" t="s">
        <v>8672</v>
      </c>
      <c r="F2" s="223" t="s">
        <v>8673</v>
      </c>
      <c r="G2" s="223" t="s">
        <v>8674</v>
      </c>
      <c r="H2" s="158" t="s">
        <v>9323</v>
      </c>
      <c r="I2" s="158" t="s">
        <v>9324</v>
      </c>
      <c r="J2" s="159" t="s">
        <v>9325</v>
      </c>
      <c r="K2" s="159" t="s">
        <v>9326</v>
      </c>
      <c r="L2" s="158" t="s">
        <v>9327</v>
      </c>
      <c r="M2" s="86" t="s">
        <v>8680</v>
      </c>
      <c r="N2" s="1243"/>
      <c r="Q2" s="230"/>
      <c r="U2" s="232"/>
      <c r="V2" s="2366"/>
      <c r="W2" s="232"/>
    </row>
    <row r="3" spans="1:23" s="229" customFormat="1" ht="12.75" hidden="1" customHeight="1">
      <c r="A3" s="75" t="s">
        <v>8678</v>
      </c>
      <c r="B3" s="75"/>
      <c r="C3" s="84" t="s">
        <v>8683</v>
      </c>
      <c r="D3" s="85" t="s">
        <v>9328</v>
      </c>
      <c r="E3" s="233" t="s">
        <v>8672</v>
      </c>
      <c r="F3" s="223" t="s">
        <v>8673</v>
      </c>
      <c r="G3" s="223" t="s">
        <v>8674</v>
      </c>
      <c r="H3" s="158" t="s">
        <v>9329</v>
      </c>
      <c r="I3" s="158" t="s">
        <v>9330</v>
      </c>
      <c r="J3" s="159" t="s">
        <v>9331</v>
      </c>
      <c r="K3" s="159" t="s">
        <v>9332</v>
      </c>
      <c r="L3" s="158" t="s">
        <v>9425</v>
      </c>
      <c r="M3" s="86" t="s">
        <v>8685</v>
      </c>
      <c r="N3" s="1243"/>
      <c r="Q3" s="230"/>
      <c r="U3" s="232"/>
      <c r="V3" s="2366"/>
      <c r="W3" s="232"/>
    </row>
    <row r="4" spans="1:23" hidden="1">
      <c r="M4" s="218"/>
      <c r="Q4" s="219"/>
    </row>
    <row r="5" spans="1:23" s="157" customFormat="1" hidden="1">
      <c r="A5" s="234"/>
      <c r="B5" s="234"/>
      <c r="C5" s="154"/>
      <c r="D5" s="235"/>
      <c r="E5" s="687"/>
      <c r="F5" s="155"/>
      <c r="G5" s="155"/>
      <c r="H5" s="234"/>
      <c r="I5" s="234"/>
      <c r="J5" s="205"/>
      <c r="K5" s="205"/>
      <c r="L5" s="1573"/>
      <c r="M5" s="156"/>
      <c r="N5" s="156"/>
      <c r="V5" s="156"/>
    </row>
    <row r="6" spans="1:23" ht="79.349999999999994" hidden="1" customHeight="1">
      <c r="A6" s="87" t="s">
        <v>8688</v>
      </c>
      <c r="B6" s="87"/>
      <c r="C6" s="2670" t="s">
        <v>9426</v>
      </c>
      <c r="D6" s="2670"/>
      <c r="E6" s="2671"/>
      <c r="F6" s="2670"/>
      <c r="G6" s="2670"/>
      <c r="H6" s="2670"/>
      <c r="I6" s="2670"/>
      <c r="J6" s="2670"/>
      <c r="K6" s="2670"/>
      <c r="L6" s="2672"/>
      <c r="M6" s="2670"/>
      <c r="N6" s="1"/>
      <c r="Q6" s="219"/>
      <c r="V6" s="1"/>
    </row>
    <row r="7" spans="1:23" ht="12.75" hidden="1" customHeight="1">
      <c r="A7" s="87" t="s">
        <v>8689</v>
      </c>
      <c r="B7" s="87"/>
      <c r="C7" s="2670" t="s">
        <v>9427</v>
      </c>
      <c r="D7" s="2670"/>
      <c r="E7" s="2670"/>
      <c r="F7" s="2670"/>
      <c r="G7" s="2670"/>
      <c r="H7" s="2670"/>
      <c r="I7" s="2670"/>
      <c r="J7" s="2670"/>
      <c r="K7" s="2670"/>
      <c r="L7" s="2670"/>
      <c r="M7" s="2670"/>
      <c r="N7" s="1"/>
      <c r="Q7" s="219"/>
      <c r="V7" s="1"/>
    </row>
    <row r="8" spans="1:23" ht="12.75" hidden="1" customHeight="1">
      <c r="A8" s="87" t="s">
        <v>8689</v>
      </c>
      <c r="B8" s="87"/>
      <c r="C8" s="2670" t="s">
        <v>9428</v>
      </c>
      <c r="D8" s="2670"/>
      <c r="E8" s="2670"/>
      <c r="F8" s="2670"/>
      <c r="G8" s="2670"/>
      <c r="H8" s="2670"/>
      <c r="I8" s="2670"/>
      <c r="J8" s="2670"/>
      <c r="K8" s="2670"/>
      <c r="L8" s="2670"/>
      <c r="M8" s="2670"/>
      <c r="N8" s="1"/>
      <c r="Q8" s="219"/>
      <c r="V8" s="1"/>
    </row>
    <row r="9" spans="1:23" hidden="1">
      <c r="A9" s="236"/>
      <c r="B9" s="236"/>
      <c r="C9" s="236"/>
      <c r="D9" s="236"/>
      <c r="E9" s="1757"/>
      <c r="F9" s="237"/>
      <c r="G9" s="237"/>
      <c r="H9" s="215"/>
      <c r="I9" s="215"/>
      <c r="J9" s="219"/>
      <c r="K9" s="219"/>
      <c r="M9" s="61"/>
      <c r="N9" s="61"/>
      <c r="Q9" s="219"/>
      <c r="V9" s="61"/>
    </row>
    <row r="10" spans="1:23" hidden="1">
      <c r="A10" s="236"/>
      <c r="B10" s="236"/>
      <c r="C10" s="236"/>
      <c r="D10" s="236"/>
      <c r="E10" s="1757"/>
      <c r="F10" s="237"/>
      <c r="G10" s="237"/>
      <c r="H10" s="215"/>
      <c r="I10" s="215"/>
      <c r="J10" s="219"/>
      <c r="K10" s="219"/>
      <c r="M10" s="61"/>
      <c r="N10" s="61"/>
      <c r="Q10" s="219"/>
      <c r="V10" s="61"/>
    </row>
    <row r="11" spans="1:23" ht="23.25" hidden="1">
      <c r="A11" s="89" t="s">
        <v>8692</v>
      </c>
      <c r="B11" s="89"/>
      <c r="C11" s="2673" t="s">
        <v>9334</v>
      </c>
      <c r="D11" s="2673"/>
      <c r="E11" s="2674"/>
      <c r="F11" s="2673"/>
      <c r="G11" s="2673"/>
      <c r="H11" s="2673"/>
      <c r="I11" s="2673"/>
      <c r="J11" s="2673"/>
      <c r="K11" s="2673"/>
      <c r="L11" s="2675"/>
      <c r="M11" s="2673"/>
      <c r="N11" s="2455"/>
      <c r="Q11" s="219"/>
      <c r="V11" s="2353"/>
    </row>
    <row r="12" spans="1:23" ht="23.25" hidden="1">
      <c r="A12" s="89" t="s">
        <v>8690</v>
      </c>
      <c r="B12" s="89"/>
      <c r="C12" s="2668" t="s">
        <v>9335</v>
      </c>
      <c r="D12" s="2668"/>
      <c r="E12" s="2668"/>
      <c r="F12" s="2668"/>
      <c r="G12" s="2668"/>
      <c r="H12" s="2668"/>
      <c r="I12" s="2668"/>
      <c r="J12" s="2668"/>
      <c r="K12" s="2668"/>
      <c r="L12" s="2668"/>
      <c r="M12" s="2668"/>
      <c r="N12" s="3"/>
      <c r="Q12" s="219"/>
      <c r="V12" s="2353"/>
    </row>
    <row r="13" spans="1:23" ht="23.25" hidden="1">
      <c r="A13" s="89" t="s">
        <v>8690</v>
      </c>
      <c r="B13" s="89"/>
      <c r="C13" s="2668" t="s">
        <v>9429</v>
      </c>
      <c r="D13" s="2668"/>
      <c r="E13" s="2668"/>
      <c r="F13" s="2668"/>
      <c r="G13" s="2668"/>
      <c r="H13" s="2668"/>
      <c r="I13" s="2668"/>
      <c r="J13" s="2668"/>
      <c r="K13" s="2668"/>
      <c r="L13" s="2668"/>
      <c r="M13" s="2668"/>
      <c r="N13" s="3"/>
      <c r="Q13" s="219"/>
      <c r="V13" s="2353"/>
    </row>
    <row r="14" spans="1:23" s="157" customFormat="1">
      <c r="A14" s="238">
        <v>1</v>
      </c>
      <c r="B14" s="238">
        <v>1</v>
      </c>
      <c r="C14" s="164" t="s">
        <v>9430</v>
      </c>
      <c r="D14" s="2367" t="s">
        <v>9431</v>
      </c>
      <c r="E14" s="2046" t="s">
        <v>9432</v>
      </c>
      <c r="F14" s="170" t="s">
        <v>9338</v>
      </c>
      <c r="G14" s="165" t="s">
        <v>9433</v>
      </c>
      <c r="H14" s="238"/>
      <c r="I14" s="238"/>
      <c r="J14" s="240"/>
      <c r="K14" s="240"/>
      <c r="L14" s="2035">
        <v>96</v>
      </c>
      <c r="M14" s="166" t="e">
        <f>T14*#REF!+10</f>
        <v>#REF!</v>
      </c>
      <c r="N14" s="156"/>
      <c r="O14" s="157">
        <v>2497</v>
      </c>
      <c r="P14" s="157">
        <v>2771</v>
      </c>
      <c r="S14" s="157">
        <v>725</v>
      </c>
      <c r="T14" s="2005">
        <v>761</v>
      </c>
      <c r="V14" s="156">
        <v>0</v>
      </c>
    </row>
    <row r="15" spans="1:23" s="157" customFormat="1">
      <c r="A15" s="238">
        <v>1</v>
      </c>
      <c r="B15" s="242">
        <v>1</v>
      </c>
      <c r="C15" s="171" t="s">
        <v>9434</v>
      </c>
      <c r="D15" s="2368" t="s">
        <v>9435</v>
      </c>
      <c r="E15" s="2047" t="s">
        <v>9436</v>
      </c>
      <c r="F15" s="170" t="s">
        <v>9338</v>
      </c>
      <c r="G15" s="172" t="s">
        <v>9437</v>
      </c>
      <c r="H15" s="242"/>
      <c r="I15" s="242"/>
      <c r="J15" s="243"/>
      <c r="K15" s="243"/>
      <c r="L15" s="2036">
        <v>96</v>
      </c>
      <c r="M15" s="173" t="e">
        <f>V15*#REF!+ 10</f>
        <v>#REF!</v>
      </c>
      <c r="N15" s="156"/>
      <c r="Q15" s="244">
        <v>575</v>
      </c>
      <c r="S15" s="157">
        <v>740</v>
      </c>
      <c r="T15" s="157">
        <v>2750</v>
      </c>
      <c r="U15" s="157" t="e">
        <f>T15*#REF!</f>
        <v>#REF!</v>
      </c>
      <c r="V15" s="156">
        <v>610</v>
      </c>
    </row>
    <row r="16" spans="1:23" s="157" customFormat="1">
      <c r="A16" s="248">
        <v>1</v>
      </c>
      <c r="B16" s="234">
        <v>1</v>
      </c>
      <c r="C16" s="2008" t="s">
        <v>10477</v>
      </c>
      <c r="D16" s="2324" t="s">
        <v>10650</v>
      </c>
      <c r="E16" s="2047" t="s">
        <v>9436</v>
      </c>
      <c r="F16" s="2370" t="s">
        <v>9338</v>
      </c>
      <c r="G16" s="2054" t="s">
        <v>9437</v>
      </c>
      <c r="H16" s="2338" t="s">
        <v>10615</v>
      </c>
      <c r="I16" s="2338" t="s">
        <v>10649</v>
      </c>
      <c r="J16" s="2338"/>
      <c r="K16" s="2338" t="s">
        <v>9340</v>
      </c>
      <c r="L16" s="2044">
        <v>96</v>
      </c>
      <c r="M16" s="210" t="e">
        <f>V16*#REF!</f>
        <v>#REF!</v>
      </c>
      <c r="N16" s="156"/>
      <c r="Q16" s="244"/>
      <c r="V16" s="156">
        <v>768</v>
      </c>
    </row>
    <row r="17" spans="1:22" s="157" customFormat="1" hidden="1">
      <c r="A17" s="238">
        <v>1</v>
      </c>
      <c r="B17" s="242"/>
      <c r="C17" s="167" t="s">
        <v>9438</v>
      </c>
      <c r="D17" s="2369" t="s">
        <v>9439</v>
      </c>
      <c r="E17" s="2048" t="s">
        <v>9436</v>
      </c>
      <c r="F17" s="170" t="s">
        <v>9338</v>
      </c>
      <c r="G17" s="168" t="s">
        <v>9433</v>
      </c>
      <c r="H17" s="246"/>
      <c r="I17" s="246"/>
      <c r="J17" s="247"/>
      <c r="K17" s="247"/>
      <c r="L17" s="2037">
        <v>96</v>
      </c>
      <c r="M17" s="169" t="e">
        <f>T17*#REF!*#REF!+10</f>
        <v>#REF!</v>
      </c>
      <c r="N17" s="156"/>
      <c r="O17" s="157">
        <v>2376</v>
      </c>
      <c r="R17" s="157">
        <v>2630</v>
      </c>
      <c r="S17" s="157">
        <v>1012</v>
      </c>
      <c r="T17" s="157">
        <v>3615</v>
      </c>
      <c r="V17" s="156">
        <v>3615</v>
      </c>
    </row>
    <row r="18" spans="1:22" s="157" customFormat="1">
      <c r="A18" s="238">
        <v>1</v>
      </c>
      <c r="B18" s="234">
        <v>1</v>
      </c>
      <c r="C18" s="164" t="s">
        <v>9434</v>
      </c>
      <c r="D18" s="239" t="s">
        <v>9444</v>
      </c>
      <c r="E18" s="2046" t="s">
        <v>9441</v>
      </c>
      <c r="F18" s="165" t="s">
        <v>9342</v>
      </c>
      <c r="G18" s="165" t="s">
        <v>9445</v>
      </c>
      <c r="H18" s="238"/>
      <c r="I18" s="238"/>
      <c r="J18" s="240"/>
      <c r="K18" s="240"/>
      <c r="L18" s="2035">
        <v>96</v>
      </c>
      <c r="M18" s="173" t="e">
        <f>V18*#REF!+ 10</f>
        <v>#REF!</v>
      </c>
      <c r="N18" s="156"/>
      <c r="Q18" s="244">
        <v>575</v>
      </c>
      <c r="S18" s="157">
        <v>740</v>
      </c>
      <c r="T18" s="157">
        <v>2750</v>
      </c>
      <c r="U18" s="157" t="e">
        <f>T18*#REF!</f>
        <v>#REF!</v>
      </c>
      <c r="V18" s="156">
        <v>610</v>
      </c>
    </row>
    <row r="19" spans="1:22" s="157" customFormat="1">
      <c r="A19" s="238">
        <v>1</v>
      </c>
      <c r="B19" s="234">
        <v>1</v>
      </c>
      <c r="C19" s="171" t="s">
        <v>9430</v>
      </c>
      <c r="D19" s="241" t="s">
        <v>9440</v>
      </c>
      <c r="E19" s="2047" t="s">
        <v>9441</v>
      </c>
      <c r="F19" s="165" t="s">
        <v>9342</v>
      </c>
      <c r="G19" s="172" t="s">
        <v>9442</v>
      </c>
      <c r="H19" s="242"/>
      <c r="I19" s="242"/>
      <c r="J19" s="243"/>
      <c r="K19" s="243"/>
      <c r="L19" s="2036">
        <v>96</v>
      </c>
      <c r="M19" s="166" t="e">
        <f>T19*#REF!+10</f>
        <v>#REF!</v>
      </c>
      <c r="N19" s="156"/>
      <c r="O19" s="157">
        <v>2635</v>
      </c>
      <c r="P19" s="157">
        <v>2924</v>
      </c>
      <c r="S19" s="157">
        <v>765</v>
      </c>
      <c r="T19" s="2005">
        <v>805</v>
      </c>
      <c r="V19" s="156">
        <v>0</v>
      </c>
    </row>
    <row r="20" spans="1:22" s="157" customFormat="1">
      <c r="A20" s="248">
        <v>1</v>
      </c>
      <c r="B20" s="234">
        <v>1</v>
      </c>
      <c r="C20" s="2008" t="s">
        <v>10477</v>
      </c>
      <c r="D20" s="2018" t="s">
        <v>10648</v>
      </c>
      <c r="E20" s="2047" t="s">
        <v>9441</v>
      </c>
      <c r="F20" s="2054" t="s">
        <v>9342</v>
      </c>
      <c r="G20" s="2054" t="s">
        <v>9445</v>
      </c>
      <c r="H20" s="2338" t="s">
        <v>10615</v>
      </c>
      <c r="I20" s="2338" t="s">
        <v>10647</v>
      </c>
      <c r="J20" s="2338"/>
      <c r="K20" s="2338" t="s">
        <v>10646</v>
      </c>
      <c r="L20" s="2044">
        <v>96</v>
      </c>
      <c r="M20" s="210" t="e">
        <f>V20*#REF!</f>
        <v>#REF!</v>
      </c>
      <c r="N20" s="156"/>
      <c r="T20" s="2005"/>
      <c r="V20" s="156">
        <v>768</v>
      </c>
    </row>
    <row r="21" spans="1:22" s="157" customFormat="1" hidden="1">
      <c r="A21" s="238">
        <v>1</v>
      </c>
      <c r="B21" s="242"/>
      <c r="C21" s="171" t="s">
        <v>9438</v>
      </c>
      <c r="D21" s="241" t="s">
        <v>9443</v>
      </c>
      <c r="E21" s="2047" t="s">
        <v>9441</v>
      </c>
      <c r="F21" s="165" t="s">
        <v>9342</v>
      </c>
      <c r="G21" s="168" t="s">
        <v>9442</v>
      </c>
      <c r="H21" s="246"/>
      <c r="I21" s="246"/>
      <c r="J21" s="247"/>
      <c r="K21" s="247"/>
      <c r="L21" s="2036">
        <v>96</v>
      </c>
      <c r="M21" s="173" t="e">
        <f>T21*#REF!*#REF!+10</f>
        <v>#REF!</v>
      </c>
      <c r="N21" s="156"/>
      <c r="O21" s="157">
        <v>2574</v>
      </c>
      <c r="R21" s="157">
        <v>2775</v>
      </c>
      <c r="S21" s="157">
        <v>831</v>
      </c>
      <c r="T21" s="157">
        <v>2968</v>
      </c>
      <c r="V21" s="156">
        <v>2968</v>
      </c>
    </row>
    <row r="22" spans="1:22" s="157" customFormat="1">
      <c r="A22" s="248">
        <v>1</v>
      </c>
      <c r="B22" s="234">
        <v>1</v>
      </c>
      <c r="C22" s="2008" t="s">
        <v>9430</v>
      </c>
      <c r="D22" s="2018" t="s">
        <v>9446</v>
      </c>
      <c r="E22" s="2049" t="s">
        <v>9447</v>
      </c>
      <c r="F22" s="170" t="s">
        <v>9344</v>
      </c>
      <c r="G22" s="165" t="s">
        <v>8812</v>
      </c>
      <c r="H22" s="238"/>
      <c r="I22" s="238"/>
      <c r="J22" s="240"/>
      <c r="K22" s="249"/>
      <c r="L22" s="2044">
        <v>96</v>
      </c>
      <c r="M22" s="2009" t="e">
        <f>T22*#REF!+10</f>
        <v>#REF!</v>
      </c>
      <c r="N22" s="156"/>
      <c r="O22" s="157">
        <v>2590</v>
      </c>
      <c r="P22" s="157">
        <v>2874</v>
      </c>
      <c r="S22" s="157">
        <v>827</v>
      </c>
      <c r="T22" s="2005">
        <v>868</v>
      </c>
      <c r="V22" s="156">
        <v>0</v>
      </c>
    </row>
    <row r="23" spans="1:22" s="157" customFormat="1" hidden="1">
      <c r="A23" s="238">
        <v>1</v>
      </c>
      <c r="B23" s="242"/>
      <c r="C23" s="171" t="s">
        <v>9438</v>
      </c>
      <c r="D23" s="241" t="s">
        <v>8813</v>
      </c>
      <c r="E23" s="208" t="s">
        <v>9447</v>
      </c>
      <c r="F23" s="165" t="s">
        <v>9344</v>
      </c>
      <c r="G23" s="172" t="s">
        <v>8812</v>
      </c>
      <c r="H23" s="242"/>
      <c r="I23" s="242"/>
      <c r="J23" s="243"/>
      <c r="K23" s="243"/>
      <c r="L23" s="2036">
        <v>96</v>
      </c>
      <c r="M23" s="173" t="e">
        <f>T23*#REF!*#REF!+10</f>
        <v>#REF!</v>
      </c>
      <c r="N23" s="156"/>
      <c r="O23" s="157">
        <v>2309</v>
      </c>
      <c r="R23" s="157">
        <v>3010</v>
      </c>
      <c r="S23" s="157">
        <v>902</v>
      </c>
      <c r="T23" s="157">
        <v>3223</v>
      </c>
      <c r="V23" s="156">
        <v>3223</v>
      </c>
    </row>
    <row r="24" spans="1:22" s="157" customFormat="1">
      <c r="A24" s="248">
        <v>1</v>
      </c>
      <c r="B24" s="234">
        <v>1</v>
      </c>
      <c r="C24" s="2008" t="s">
        <v>10477</v>
      </c>
      <c r="D24" s="2018" t="s">
        <v>10645</v>
      </c>
      <c r="E24" s="2049" t="s">
        <v>9447</v>
      </c>
      <c r="F24" s="2370" t="s">
        <v>9344</v>
      </c>
      <c r="G24" s="2054" t="s">
        <v>8812</v>
      </c>
      <c r="H24" s="2338" t="s">
        <v>10615</v>
      </c>
      <c r="I24" s="2338"/>
      <c r="J24" s="2338"/>
      <c r="K24" s="2456" t="s">
        <v>9314</v>
      </c>
      <c r="L24" s="2044">
        <v>96</v>
      </c>
      <c r="M24" s="2009" t="e">
        <f>V24*#REF!</f>
        <v>#REF!</v>
      </c>
      <c r="N24" s="156"/>
      <c r="V24" s="156">
        <v>696</v>
      </c>
    </row>
    <row r="25" spans="1:22" s="157" customFormat="1">
      <c r="A25" s="248">
        <v>1</v>
      </c>
      <c r="B25" s="234">
        <v>1</v>
      </c>
      <c r="C25" s="2008" t="s">
        <v>9434</v>
      </c>
      <c r="D25" s="2018" t="s">
        <v>8814</v>
      </c>
      <c r="E25" s="2049" t="s">
        <v>9447</v>
      </c>
      <c r="F25" s="170" t="s">
        <v>9344</v>
      </c>
      <c r="G25" s="172" t="s">
        <v>8812</v>
      </c>
      <c r="H25" s="246"/>
      <c r="I25" s="246"/>
      <c r="J25" s="247"/>
      <c r="K25" s="251"/>
      <c r="L25" s="2044">
        <v>96</v>
      </c>
      <c r="M25" s="2009" t="e">
        <f>V25*#REF!+ 10</f>
        <v>#REF!</v>
      </c>
      <c r="N25" s="156"/>
      <c r="Q25" s="244">
        <v>1085</v>
      </c>
      <c r="S25" s="157">
        <v>1505</v>
      </c>
      <c r="T25" s="157">
        <v>4870</v>
      </c>
      <c r="U25" s="157" t="e">
        <f>T25*#REF!</f>
        <v>#REF!</v>
      </c>
      <c r="V25" s="156">
        <v>1150</v>
      </c>
    </row>
    <row r="26" spans="1:22" s="157" customFormat="1">
      <c r="A26" s="248">
        <v>1</v>
      </c>
      <c r="B26" s="234">
        <v>1</v>
      </c>
      <c r="C26" s="171" t="s">
        <v>9434</v>
      </c>
      <c r="D26" s="241" t="s">
        <v>8815</v>
      </c>
      <c r="E26" s="208" t="s">
        <v>8816</v>
      </c>
      <c r="F26" s="172" t="s">
        <v>9346</v>
      </c>
      <c r="G26" s="165" t="s">
        <v>8817</v>
      </c>
      <c r="H26" s="238"/>
      <c r="I26" s="238"/>
      <c r="J26" s="240"/>
      <c r="K26" s="249"/>
      <c r="L26" s="2036">
        <v>96</v>
      </c>
      <c r="M26" s="173" t="e">
        <f>V26*#REF!+ 10</f>
        <v>#REF!</v>
      </c>
      <c r="N26" s="156"/>
      <c r="Q26" s="244">
        <v>455</v>
      </c>
      <c r="S26" s="157">
        <v>585</v>
      </c>
      <c r="T26" s="157">
        <v>2200</v>
      </c>
      <c r="U26" s="157" t="e">
        <f>T26*#REF!</f>
        <v>#REF!</v>
      </c>
      <c r="V26" s="156">
        <v>480</v>
      </c>
    </row>
    <row r="27" spans="1:22" s="157" customFormat="1">
      <c r="A27" s="248">
        <v>1</v>
      </c>
      <c r="B27" s="234">
        <v>1</v>
      </c>
      <c r="C27" s="171" t="s">
        <v>9430</v>
      </c>
      <c r="D27" s="241" t="s">
        <v>8822</v>
      </c>
      <c r="E27" s="208" t="s">
        <v>8819</v>
      </c>
      <c r="F27" s="172" t="s">
        <v>9346</v>
      </c>
      <c r="G27" s="172" t="s">
        <v>8820</v>
      </c>
      <c r="H27" s="242"/>
      <c r="I27" s="242"/>
      <c r="J27" s="243"/>
      <c r="K27" s="250"/>
      <c r="L27" s="2036">
        <v>96</v>
      </c>
      <c r="M27" s="166" t="e">
        <f>T27*#REF!+10</f>
        <v>#REF!</v>
      </c>
      <c r="N27" s="156"/>
      <c r="O27" s="157">
        <v>2276</v>
      </c>
      <c r="P27" s="157">
        <v>2526</v>
      </c>
      <c r="S27" s="157">
        <v>661</v>
      </c>
      <c r="T27" s="2005">
        <v>661</v>
      </c>
      <c r="V27" s="156">
        <v>0</v>
      </c>
    </row>
    <row r="28" spans="1:22" s="157" customFormat="1">
      <c r="A28" s="248">
        <v>1</v>
      </c>
      <c r="B28" s="234">
        <v>1</v>
      </c>
      <c r="C28" s="2008" t="s">
        <v>10477</v>
      </c>
      <c r="D28" s="2018" t="s">
        <v>10644</v>
      </c>
      <c r="E28" s="2049" t="s">
        <v>8816</v>
      </c>
      <c r="F28" s="2054" t="s">
        <v>9346</v>
      </c>
      <c r="G28" s="2054" t="s">
        <v>8817</v>
      </c>
      <c r="H28" s="2338" t="s">
        <v>10634</v>
      </c>
      <c r="I28" s="2338" t="s">
        <v>10643</v>
      </c>
      <c r="J28" s="2338"/>
      <c r="K28" s="2338" t="s">
        <v>10642</v>
      </c>
      <c r="L28" s="2044">
        <v>96</v>
      </c>
      <c r="M28" s="210" t="e">
        <f>V28*#REF!</f>
        <v>#REF!</v>
      </c>
      <c r="N28" s="156"/>
      <c r="T28" s="2005"/>
      <c r="V28" s="156">
        <v>696</v>
      </c>
    </row>
    <row r="29" spans="1:22" s="157" customFormat="1" hidden="1">
      <c r="A29" s="238">
        <v>0</v>
      </c>
      <c r="B29" s="242"/>
      <c r="C29" s="171" t="s">
        <v>9438</v>
      </c>
      <c r="D29" s="241"/>
      <c r="E29" s="172" t="s">
        <v>8821</v>
      </c>
      <c r="F29" s="172"/>
      <c r="G29" s="172"/>
      <c r="H29" s="242"/>
      <c r="I29" s="242"/>
      <c r="J29" s="243"/>
      <c r="K29" s="243"/>
      <c r="L29" s="243">
        <v>96</v>
      </c>
      <c r="M29" s="173" t="e">
        <f>S29*#REF!+10+10</f>
        <v>#REF!</v>
      </c>
      <c r="N29" s="156"/>
      <c r="T29" s="157">
        <v>2516</v>
      </c>
      <c r="V29" s="156">
        <v>2516</v>
      </c>
    </row>
    <row r="30" spans="1:22" s="157" customFormat="1" hidden="1">
      <c r="A30" s="248">
        <v>1</v>
      </c>
      <c r="B30" s="620"/>
      <c r="C30" s="167" t="s">
        <v>9438</v>
      </c>
      <c r="D30" s="245" t="s">
        <v>8818</v>
      </c>
      <c r="E30" s="598" t="s">
        <v>8819</v>
      </c>
      <c r="F30" s="172" t="s">
        <v>9346</v>
      </c>
      <c r="G30" s="168" t="s">
        <v>8820</v>
      </c>
      <c r="H30" s="246"/>
      <c r="I30" s="246"/>
      <c r="J30" s="247"/>
      <c r="K30" s="251"/>
      <c r="L30" s="2037">
        <v>96</v>
      </c>
      <c r="M30" s="169" t="e">
        <f>T30*#REF!*#REF!+10</f>
        <v>#REF!</v>
      </c>
      <c r="N30" s="156"/>
      <c r="O30" s="157">
        <v>2139</v>
      </c>
      <c r="R30" s="157">
        <v>2350</v>
      </c>
      <c r="S30" s="157">
        <v>705</v>
      </c>
      <c r="T30" s="157">
        <v>2516</v>
      </c>
      <c r="V30" s="156">
        <v>2516</v>
      </c>
    </row>
    <row r="31" spans="1:22" s="157" customFormat="1" ht="102" hidden="1">
      <c r="A31" s="238">
        <v>0</v>
      </c>
      <c r="B31" s="242"/>
      <c r="C31" s="167" t="s">
        <v>9438</v>
      </c>
      <c r="D31" s="245" t="s">
        <v>8823</v>
      </c>
      <c r="E31" s="213" t="s">
        <v>8824</v>
      </c>
      <c r="F31" s="172" t="s">
        <v>8825</v>
      </c>
      <c r="G31" s="213" t="s">
        <v>8826</v>
      </c>
      <c r="H31" s="206"/>
      <c r="I31" s="206"/>
      <c r="J31" s="252"/>
      <c r="K31" s="252"/>
      <c r="L31" s="247">
        <v>192</v>
      </c>
      <c r="M31" s="169" t="e">
        <f>#REF!*#REF!*#REF!+10</f>
        <v>#REF!</v>
      </c>
      <c r="N31" s="156"/>
      <c r="O31" s="157">
        <v>5808</v>
      </c>
      <c r="S31" s="157">
        <v>1920</v>
      </c>
      <c r="T31" s="157">
        <v>1815</v>
      </c>
      <c r="V31" s="156">
        <v>1815</v>
      </c>
    </row>
    <row r="32" spans="1:22" s="157" customFormat="1">
      <c r="A32" s="238">
        <v>1</v>
      </c>
      <c r="B32" s="234">
        <v>1</v>
      </c>
      <c r="C32" s="164" t="s">
        <v>9434</v>
      </c>
      <c r="D32" s="239" t="s">
        <v>8827</v>
      </c>
      <c r="E32" s="207" t="s">
        <v>8828</v>
      </c>
      <c r="F32" s="165" t="s">
        <v>9351</v>
      </c>
      <c r="G32" s="165" t="s">
        <v>8828</v>
      </c>
      <c r="H32" s="238"/>
      <c r="I32" s="238"/>
      <c r="J32" s="240"/>
      <c r="K32" s="240"/>
      <c r="L32" s="2035">
        <v>96</v>
      </c>
      <c r="M32" s="173" t="e">
        <f>V32*#REF!+ 10</f>
        <v>#REF!</v>
      </c>
      <c r="N32" s="156"/>
      <c r="Q32" s="244">
        <v>455</v>
      </c>
      <c r="S32" s="157">
        <v>585</v>
      </c>
      <c r="T32" s="157">
        <v>2200</v>
      </c>
      <c r="U32" s="157" t="e">
        <f>T32*#REF!</f>
        <v>#REF!</v>
      </c>
      <c r="V32" s="156">
        <v>480</v>
      </c>
    </row>
    <row r="33" spans="1:22" s="157" customFormat="1">
      <c r="A33" s="238">
        <v>1</v>
      </c>
      <c r="B33" s="234">
        <v>1</v>
      </c>
      <c r="C33" s="171" t="s">
        <v>9430</v>
      </c>
      <c r="D33" s="241" t="s">
        <v>8830</v>
      </c>
      <c r="E33" s="208" t="s">
        <v>8828</v>
      </c>
      <c r="F33" s="165" t="s">
        <v>9351</v>
      </c>
      <c r="G33" s="172" t="s">
        <v>8828</v>
      </c>
      <c r="H33" s="242"/>
      <c r="I33" s="242"/>
      <c r="J33" s="243"/>
      <c r="K33" s="243"/>
      <c r="L33" s="2036">
        <v>96</v>
      </c>
      <c r="M33" s="166" t="e">
        <f>T33*#REF!+10</f>
        <v>#REF!</v>
      </c>
      <c r="N33" s="156"/>
      <c r="O33" s="157">
        <v>2276</v>
      </c>
      <c r="P33" s="157">
        <v>2526</v>
      </c>
      <c r="S33" s="157">
        <v>661</v>
      </c>
      <c r="T33" s="2005">
        <v>661</v>
      </c>
      <c r="V33" s="156">
        <v>0</v>
      </c>
    </row>
    <row r="34" spans="1:22" s="157" customFormat="1">
      <c r="A34" s="248">
        <v>1</v>
      </c>
      <c r="B34" s="234">
        <v>1</v>
      </c>
      <c r="C34" s="2008" t="s">
        <v>10477</v>
      </c>
      <c r="D34" s="2018" t="s">
        <v>10641</v>
      </c>
      <c r="E34" s="2049" t="s">
        <v>8828</v>
      </c>
      <c r="F34" s="2054" t="s">
        <v>9351</v>
      </c>
      <c r="G34" s="2054" t="s">
        <v>8828</v>
      </c>
      <c r="H34" s="2338" t="s">
        <v>10604</v>
      </c>
      <c r="I34" s="2338" t="s">
        <v>10640</v>
      </c>
      <c r="J34" s="2338"/>
      <c r="K34" s="2338" t="s">
        <v>10639</v>
      </c>
      <c r="L34" s="2044">
        <v>96</v>
      </c>
      <c r="M34" s="210" t="e">
        <f>V34*#REF!</f>
        <v>#REF!</v>
      </c>
      <c r="N34" s="156"/>
      <c r="V34" s="156">
        <v>768</v>
      </c>
    </row>
    <row r="35" spans="1:22" s="157" customFormat="1" hidden="1">
      <c r="A35" s="238">
        <v>1</v>
      </c>
      <c r="B35" s="242"/>
      <c r="C35" s="167" t="s">
        <v>9438</v>
      </c>
      <c r="D35" s="245" t="s">
        <v>8829</v>
      </c>
      <c r="E35" s="598" t="s">
        <v>8828</v>
      </c>
      <c r="F35" s="165" t="s">
        <v>9351</v>
      </c>
      <c r="G35" s="168" t="s">
        <v>8828</v>
      </c>
      <c r="H35" s="246"/>
      <c r="I35" s="246"/>
      <c r="J35" s="247"/>
      <c r="K35" s="247"/>
      <c r="L35" s="2037">
        <v>96</v>
      </c>
      <c r="M35" s="169" t="e">
        <f>T35*#REF!*#REF!+10</f>
        <v>#REF!</v>
      </c>
      <c r="N35" s="156"/>
      <c r="O35" s="157">
        <v>2099</v>
      </c>
      <c r="R35" s="157">
        <v>2275</v>
      </c>
      <c r="S35" s="157">
        <v>680</v>
      </c>
      <c r="T35" s="157">
        <v>2431</v>
      </c>
      <c r="V35" s="156">
        <v>2431</v>
      </c>
    </row>
    <row r="36" spans="1:22" s="157" customFormat="1">
      <c r="A36" s="238">
        <v>1</v>
      </c>
      <c r="B36" s="234">
        <v>1</v>
      </c>
      <c r="C36" s="164" t="s">
        <v>9430</v>
      </c>
      <c r="D36" s="239" t="s">
        <v>8835</v>
      </c>
      <c r="E36" s="207" t="s">
        <v>8832</v>
      </c>
      <c r="F36" s="172" t="s">
        <v>9352</v>
      </c>
      <c r="G36" s="165" t="s">
        <v>8833</v>
      </c>
      <c r="H36" s="238"/>
      <c r="I36" s="238"/>
      <c r="J36" s="240"/>
      <c r="K36" s="240"/>
      <c r="L36" s="2035">
        <v>96</v>
      </c>
      <c r="M36" s="166" t="e">
        <f>T36*#REF!+10</f>
        <v>#REF!</v>
      </c>
      <c r="N36" s="156"/>
      <c r="O36" s="157">
        <v>2593</v>
      </c>
      <c r="P36" s="157">
        <v>2879</v>
      </c>
      <c r="S36" s="157">
        <v>753</v>
      </c>
      <c r="T36" s="2005">
        <v>754</v>
      </c>
      <c r="V36" s="156">
        <v>0</v>
      </c>
    </row>
    <row r="37" spans="1:22" s="157" customFormat="1">
      <c r="A37" s="238">
        <v>1</v>
      </c>
      <c r="B37" s="234">
        <v>1</v>
      </c>
      <c r="C37" s="171" t="s">
        <v>9434</v>
      </c>
      <c r="D37" s="241" t="s">
        <v>8831</v>
      </c>
      <c r="E37" s="208" t="s">
        <v>8832</v>
      </c>
      <c r="F37" s="172" t="s">
        <v>9352</v>
      </c>
      <c r="G37" s="172" t="s">
        <v>8833</v>
      </c>
      <c r="H37" s="242"/>
      <c r="I37" s="242"/>
      <c r="J37" s="243"/>
      <c r="K37" s="243"/>
      <c r="L37" s="2036">
        <v>96</v>
      </c>
      <c r="M37" s="173" t="e">
        <f>V37*#REF!+ 10</f>
        <v>#REF!</v>
      </c>
      <c r="N37" s="156"/>
      <c r="Q37" s="244">
        <v>575</v>
      </c>
      <c r="S37" s="157">
        <v>740</v>
      </c>
      <c r="T37" s="157">
        <v>2750</v>
      </c>
      <c r="U37" s="157" t="e">
        <f>T37*#REF!</f>
        <v>#REF!</v>
      </c>
      <c r="V37" s="156">
        <v>610</v>
      </c>
    </row>
    <row r="38" spans="1:22" s="157" customFormat="1">
      <c r="A38" s="248">
        <v>1</v>
      </c>
      <c r="B38" s="234">
        <v>1</v>
      </c>
      <c r="C38" s="2008" t="s">
        <v>10477</v>
      </c>
      <c r="D38" s="2018" t="s">
        <v>10638</v>
      </c>
      <c r="E38" s="2049" t="s">
        <v>8832</v>
      </c>
      <c r="F38" s="2054" t="s">
        <v>9352</v>
      </c>
      <c r="G38" s="2054" t="s">
        <v>8833</v>
      </c>
      <c r="H38" s="2338" t="s">
        <v>10604</v>
      </c>
      <c r="I38" s="2338" t="s">
        <v>10637</v>
      </c>
      <c r="J38" s="2338"/>
      <c r="K38" s="2338" t="s">
        <v>10636</v>
      </c>
      <c r="L38" s="2044">
        <v>96</v>
      </c>
      <c r="M38" s="210" t="e">
        <f>V38*#REF!</f>
        <v>#REF!</v>
      </c>
      <c r="N38" s="156"/>
      <c r="V38" s="156">
        <v>768</v>
      </c>
    </row>
    <row r="39" spans="1:22" s="157" customFormat="1" hidden="1">
      <c r="A39" s="238">
        <v>1</v>
      </c>
      <c r="B39" s="242"/>
      <c r="C39" s="167" t="s">
        <v>9438</v>
      </c>
      <c r="D39" s="245" t="s">
        <v>8834</v>
      </c>
      <c r="E39" s="598" t="s">
        <v>8832</v>
      </c>
      <c r="F39" s="172" t="s">
        <v>9352</v>
      </c>
      <c r="G39" s="168" t="s">
        <v>8833</v>
      </c>
      <c r="H39" s="246"/>
      <c r="I39" s="246"/>
      <c r="J39" s="247"/>
      <c r="K39" s="247"/>
      <c r="L39" s="2037">
        <v>96</v>
      </c>
      <c r="M39" s="169" t="e">
        <f>T39*#REF!*#REF!+10</f>
        <v>#REF!</v>
      </c>
      <c r="N39" s="156"/>
      <c r="O39" s="157">
        <v>2442</v>
      </c>
      <c r="R39" s="157">
        <v>2695</v>
      </c>
      <c r="S39" s="157">
        <v>808</v>
      </c>
      <c r="T39" s="157">
        <v>2884</v>
      </c>
      <c r="V39" s="156">
        <v>2884</v>
      </c>
    </row>
    <row r="40" spans="1:22" s="157" customFormat="1">
      <c r="A40" s="238">
        <v>1</v>
      </c>
      <c r="B40" s="234">
        <v>1</v>
      </c>
      <c r="C40" s="164" t="s">
        <v>9434</v>
      </c>
      <c r="D40" s="239" t="s">
        <v>8836</v>
      </c>
      <c r="E40" s="207" t="s">
        <v>8837</v>
      </c>
      <c r="F40" s="165" t="s">
        <v>9357</v>
      </c>
      <c r="G40" s="165" t="s">
        <v>8838</v>
      </c>
      <c r="H40" s="238"/>
      <c r="I40" s="238"/>
      <c r="J40" s="240"/>
      <c r="K40" s="240"/>
      <c r="L40" s="2035">
        <v>96</v>
      </c>
      <c r="M40" s="173" t="e">
        <f>V40*#REF!+ 10</f>
        <v>#REF!</v>
      </c>
      <c r="N40" s="156"/>
      <c r="Q40" s="244">
        <v>455</v>
      </c>
      <c r="S40" s="157">
        <v>585</v>
      </c>
      <c r="T40" s="157">
        <v>2200</v>
      </c>
      <c r="U40" s="157" t="e">
        <f>T40*#REF!</f>
        <v>#REF!</v>
      </c>
      <c r="V40" s="156">
        <v>480</v>
      </c>
    </row>
    <row r="41" spans="1:22" s="157" customFormat="1">
      <c r="A41" s="238">
        <v>1</v>
      </c>
      <c r="B41" s="234">
        <v>1</v>
      </c>
      <c r="C41" s="171" t="s">
        <v>9430</v>
      </c>
      <c r="D41" s="241" t="s">
        <v>8840</v>
      </c>
      <c r="E41" s="208" t="s">
        <v>8837</v>
      </c>
      <c r="F41" s="165" t="s">
        <v>9357</v>
      </c>
      <c r="G41" s="172" t="s">
        <v>8838</v>
      </c>
      <c r="H41" s="242"/>
      <c r="I41" s="242"/>
      <c r="J41" s="243"/>
      <c r="K41" s="243"/>
      <c r="L41" s="2036">
        <v>96</v>
      </c>
      <c r="M41" s="166" t="e">
        <f>T41*#REF!+10</f>
        <v>#REF!</v>
      </c>
      <c r="N41" s="156"/>
      <c r="O41" s="157">
        <v>2276</v>
      </c>
      <c r="P41" s="157">
        <v>2526</v>
      </c>
      <c r="S41" s="157">
        <v>661</v>
      </c>
      <c r="T41" s="2005">
        <v>661</v>
      </c>
      <c r="V41" s="156">
        <v>0</v>
      </c>
    </row>
    <row r="42" spans="1:22" s="157" customFormat="1">
      <c r="A42" s="248">
        <v>1</v>
      </c>
      <c r="B42" s="234">
        <v>1</v>
      </c>
      <c r="C42" s="2008" t="s">
        <v>10477</v>
      </c>
      <c r="D42" s="2018" t="s">
        <v>10635</v>
      </c>
      <c r="E42" s="2049" t="s">
        <v>8837</v>
      </c>
      <c r="F42" s="2054" t="s">
        <v>9357</v>
      </c>
      <c r="G42" s="2054" t="s">
        <v>8838</v>
      </c>
      <c r="H42" s="2338" t="s">
        <v>10634</v>
      </c>
      <c r="I42" s="2338" t="s">
        <v>10633</v>
      </c>
      <c r="J42" s="2338"/>
      <c r="K42" s="2338" t="s">
        <v>9359</v>
      </c>
      <c r="L42" s="2044">
        <v>96</v>
      </c>
      <c r="M42" s="210" t="e">
        <f>V42*#REF!</f>
        <v>#REF!</v>
      </c>
      <c r="N42" s="156"/>
      <c r="V42" s="156">
        <v>768</v>
      </c>
    </row>
    <row r="43" spans="1:22" s="157" customFormat="1" hidden="1">
      <c r="A43" s="238">
        <v>1</v>
      </c>
      <c r="B43" s="242"/>
      <c r="C43" s="167" t="s">
        <v>9438</v>
      </c>
      <c r="D43" s="245" t="s">
        <v>8839</v>
      </c>
      <c r="E43" s="598" t="s">
        <v>8837</v>
      </c>
      <c r="F43" s="165" t="s">
        <v>9357</v>
      </c>
      <c r="G43" s="168" t="s">
        <v>8838</v>
      </c>
      <c r="H43" s="246"/>
      <c r="I43" s="246"/>
      <c r="J43" s="247"/>
      <c r="K43" s="247"/>
      <c r="L43" s="2037">
        <v>96</v>
      </c>
      <c r="M43" s="169" t="e">
        <f>T43*#REF!*#REF!+10</f>
        <v>#REF!</v>
      </c>
      <c r="N43" s="156"/>
      <c r="O43" s="157">
        <v>2099</v>
      </c>
      <c r="R43" s="157">
        <v>2275</v>
      </c>
      <c r="S43" s="157">
        <v>680</v>
      </c>
      <c r="T43" s="157">
        <v>2431</v>
      </c>
      <c r="V43" s="156">
        <v>2431</v>
      </c>
    </row>
    <row r="44" spans="1:22" s="157" customFormat="1">
      <c r="A44" s="238">
        <v>1</v>
      </c>
      <c r="B44" s="234">
        <v>1</v>
      </c>
      <c r="C44" s="164" t="s">
        <v>9430</v>
      </c>
      <c r="D44" s="239" t="s">
        <v>8842</v>
      </c>
      <c r="E44" s="207" t="s">
        <v>8843</v>
      </c>
      <c r="F44" s="165" t="s">
        <v>8844</v>
      </c>
      <c r="G44" s="165" t="s">
        <v>8845</v>
      </c>
      <c r="H44" s="238"/>
      <c r="I44" s="238"/>
      <c r="J44" s="240"/>
      <c r="K44" s="240"/>
      <c r="L44" s="2035">
        <v>96</v>
      </c>
      <c r="M44" s="166" t="e">
        <f>T44*#REF!+10</f>
        <v>#REF!</v>
      </c>
      <c r="N44" s="156"/>
      <c r="O44" s="157">
        <v>2579</v>
      </c>
      <c r="P44" s="157">
        <v>2863</v>
      </c>
      <c r="S44" s="157">
        <v>863</v>
      </c>
      <c r="T44" s="2005">
        <v>863</v>
      </c>
      <c r="U44" s="169"/>
      <c r="V44" s="156">
        <v>0</v>
      </c>
    </row>
    <row r="45" spans="1:22" s="157" customFormat="1">
      <c r="A45" s="238">
        <v>1</v>
      </c>
      <c r="B45" s="234">
        <v>1</v>
      </c>
      <c r="C45" s="171" t="s">
        <v>9434</v>
      </c>
      <c r="D45" s="241" t="s">
        <v>8846</v>
      </c>
      <c r="E45" s="208" t="s">
        <v>8843</v>
      </c>
      <c r="F45" s="165" t="s">
        <v>8844</v>
      </c>
      <c r="G45" s="172" t="s">
        <v>8845</v>
      </c>
      <c r="H45" s="242"/>
      <c r="I45" s="242"/>
      <c r="J45" s="243"/>
      <c r="K45" s="243"/>
      <c r="L45" s="2036">
        <v>96</v>
      </c>
      <c r="M45" s="173" t="e">
        <f>V45*#REF!+ 10</f>
        <v>#REF!</v>
      </c>
      <c r="N45" s="156"/>
      <c r="Q45" s="244">
        <v>685</v>
      </c>
      <c r="S45" s="157">
        <v>881</v>
      </c>
      <c r="T45" s="157">
        <v>3240</v>
      </c>
      <c r="U45" s="157" t="e">
        <f>T45*#REF!</f>
        <v>#REF!</v>
      </c>
      <c r="V45" s="156">
        <v>725</v>
      </c>
    </row>
    <row r="46" spans="1:22" s="157" customFormat="1">
      <c r="A46" s="2053">
        <v>1</v>
      </c>
      <c r="B46" s="234">
        <v>1</v>
      </c>
      <c r="C46" s="2008" t="s">
        <v>10477</v>
      </c>
      <c r="D46" s="2018" t="s">
        <v>10632</v>
      </c>
      <c r="E46" s="2049" t="s">
        <v>8843</v>
      </c>
      <c r="F46" s="2054" t="s">
        <v>8844</v>
      </c>
      <c r="G46" s="2054" t="s">
        <v>8845</v>
      </c>
      <c r="H46" s="2338" t="s">
        <v>10615</v>
      </c>
      <c r="I46" s="2338" t="s">
        <v>10631</v>
      </c>
      <c r="J46" s="2338"/>
      <c r="K46" s="2338" t="s">
        <v>10630</v>
      </c>
      <c r="L46" s="2044">
        <v>96</v>
      </c>
      <c r="M46" s="210" t="e">
        <f>V46*#REF!</f>
        <v>#REF!</v>
      </c>
      <c r="N46" s="156"/>
      <c r="V46" s="156">
        <v>768</v>
      </c>
    </row>
    <row r="47" spans="1:22" s="157" customFormat="1" hidden="1">
      <c r="A47" s="238">
        <v>1</v>
      </c>
      <c r="B47" s="242"/>
      <c r="C47" s="167" t="s">
        <v>9438</v>
      </c>
      <c r="D47" s="245" t="s">
        <v>8841</v>
      </c>
      <c r="E47" s="598" t="s">
        <v>9543</v>
      </c>
      <c r="F47" s="165" t="s">
        <v>8844</v>
      </c>
      <c r="G47" s="172" t="s">
        <v>8845</v>
      </c>
      <c r="H47" s="242"/>
      <c r="I47" s="242"/>
      <c r="J47" s="247"/>
      <c r="K47" s="247"/>
      <c r="L47" s="2037">
        <v>96</v>
      </c>
      <c r="M47" s="169" t="e">
        <f>T47*#REF!*#REF!+10</f>
        <v>#REF!</v>
      </c>
      <c r="N47" s="156"/>
      <c r="Q47" s="244"/>
      <c r="R47" s="157">
        <v>3045</v>
      </c>
      <c r="S47" s="157">
        <v>913</v>
      </c>
      <c r="T47" s="157">
        <v>3260</v>
      </c>
      <c r="V47" s="156">
        <v>3260</v>
      </c>
    </row>
    <row r="48" spans="1:22" s="157" customFormat="1" hidden="1">
      <c r="A48" s="234"/>
      <c r="B48" s="234"/>
      <c r="C48" s="154"/>
      <c r="D48" s="235"/>
      <c r="E48" s="687"/>
      <c r="F48" s="155"/>
      <c r="G48" s="155"/>
      <c r="H48" s="234"/>
      <c r="I48" s="234"/>
      <c r="J48" s="205"/>
      <c r="K48" s="205"/>
      <c r="L48" s="1573"/>
      <c r="M48" s="156"/>
      <c r="N48" s="156"/>
      <c r="T48" s="219"/>
      <c r="V48" s="156"/>
    </row>
    <row r="49" spans="1:22" s="157" customFormat="1" hidden="1">
      <c r="A49" s="234"/>
      <c r="B49" s="234"/>
      <c r="C49" s="154"/>
      <c r="D49" s="235"/>
      <c r="E49" s="687"/>
      <c r="F49" s="155"/>
      <c r="G49" s="155"/>
      <c r="H49" s="234"/>
      <c r="I49" s="234"/>
      <c r="J49" s="205"/>
      <c r="K49" s="205"/>
      <c r="L49" s="1573"/>
      <c r="M49" s="156"/>
      <c r="N49" s="156"/>
      <c r="T49" s="157">
        <v>4398</v>
      </c>
      <c r="V49" s="156"/>
    </row>
    <row r="50" spans="1:22" ht="23.25" hidden="1">
      <c r="A50" s="89" t="s">
        <v>8692</v>
      </c>
      <c r="B50" s="89"/>
      <c r="C50" s="2668" t="s">
        <v>9481</v>
      </c>
      <c r="D50" s="2668"/>
      <c r="E50" s="2676"/>
      <c r="F50" s="2668"/>
      <c r="G50" s="2668"/>
      <c r="H50" s="2668"/>
      <c r="I50" s="2668"/>
      <c r="J50" s="2668"/>
      <c r="K50" s="2668"/>
      <c r="L50" s="2677"/>
      <c r="M50" s="2668"/>
      <c r="N50" s="2455"/>
      <c r="Q50" s="219"/>
      <c r="T50" s="157">
        <v>6470</v>
      </c>
      <c r="V50" s="156"/>
    </row>
    <row r="51" spans="1:22" ht="23.25" hidden="1">
      <c r="A51" s="89" t="s">
        <v>8690</v>
      </c>
      <c r="B51" s="89"/>
      <c r="C51" s="2" t="s">
        <v>9361</v>
      </c>
      <c r="D51" s="3"/>
      <c r="E51" s="3"/>
      <c r="F51" s="3"/>
      <c r="G51" s="3"/>
      <c r="H51" s="3"/>
      <c r="I51" s="3"/>
      <c r="J51" s="3"/>
      <c r="K51" s="3"/>
      <c r="L51" s="3"/>
      <c r="M51" s="3"/>
      <c r="N51" s="3"/>
      <c r="Q51" s="219"/>
      <c r="T51" s="157">
        <v>3030</v>
      </c>
      <c r="V51" s="156"/>
    </row>
    <row r="52" spans="1:22" ht="23.25" hidden="1">
      <c r="A52" s="89" t="s">
        <v>8690</v>
      </c>
      <c r="B52" s="89"/>
      <c r="C52" s="2" t="s">
        <v>8847</v>
      </c>
      <c r="D52" s="3"/>
      <c r="E52" s="3"/>
      <c r="F52" s="3"/>
      <c r="G52" s="3"/>
      <c r="H52" s="3"/>
      <c r="I52" s="3"/>
      <c r="J52" s="3"/>
      <c r="K52" s="3"/>
      <c r="L52" s="3"/>
      <c r="M52" s="3"/>
      <c r="N52" s="3"/>
      <c r="Q52" s="219"/>
      <c r="T52" s="157">
        <v>3025</v>
      </c>
      <c r="V52" s="156"/>
    </row>
    <row r="53" spans="1:22" s="157" customFormat="1" hidden="1">
      <c r="A53" s="238">
        <v>1</v>
      </c>
      <c r="B53" s="238"/>
      <c r="C53" s="164" t="s">
        <v>9438</v>
      </c>
      <c r="D53" s="239" t="s">
        <v>8848</v>
      </c>
      <c r="E53" s="207" t="s">
        <v>8849</v>
      </c>
      <c r="F53" s="172" t="s">
        <v>9367</v>
      </c>
      <c r="G53" s="172" t="s">
        <v>8852</v>
      </c>
      <c r="H53" s="242"/>
      <c r="I53" s="242"/>
      <c r="J53" s="243"/>
      <c r="K53" s="243"/>
      <c r="L53" s="2035">
        <v>96</v>
      </c>
      <c r="M53" s="173" t="e">
        <f>T53*#REF!*#REF!+10</f>
        <v>#REF!</v>
      </c>
      <c r="N53" s="156"/>
      <c r="S53" s="157">
        <v>1231</v>
      </c>
      <c r="T53" s="157">
        <v>4398</v>
      </c>
      <c r="V53" s="156">
        <v>4398</v>
      </c>
    </row>
    <row r="54" spans="1:22" s="157" customFormat="1">
      <c r="A54" s="246">
        <v>1</v>
      </c>
      <c r="B54" s="234">
        <v>1</v>
      </c>
      <c r="C54" s="167" t="s">
        <v>9434</v>
      </c>
      <c r="D54" s="245" t="s">
        <v>8850</v>
      </c>
      <c r="E54" s="598" t="s">
        <v>8851</v>
      </c>
      <c r="F54" s="172" t="s">
        <v>9367</v>
      </c>
      <c r="G54" s="172" t="s">
        <v>8852</v>
      </c>
      <c r="H54" s="242"/>
      <c r="I54" s="242"/>
      <c r="J54" s="243"/>
      <c r="K54" s="243"/>
      <c r="L54" s="2037">
        <v>96</v>
      </c>
      <c r="M54" s="173" t="e">
        <f>V54*#REF!+ 10</f>
        <v>#REF!</v>
      </c>
      <c r="N54" s="156"/>
      <c r="Q54" s="244">
        <v>1395</v>
      </c>
      <c r="S54" s="157">
        <v>1805</v>
      </c>
      <c r="T54" s="157">
        <v>6470</v>
      </c>
      <c r="U54" s="157" t="e">
        <f>T54*#REF!</f>
        <v>#REF!</v>
      </c>
      <c r="V54" s="156">
        <v>1480</v>
      </c>
    </row>
    <row r="55" spans="1:22" s="157" customFormat="1">
      <c r="A55" s="246">
        <v>1</v>
      </c>
      <c r="B55" s="234">
        <v>1</v>
      </c>
      <c r="C55" s="171" t="s">
        <v>9434</v>
      </c>
      <c r="D55" s="241" t="s">
        <v>8853</v>
      </c>
      <c r="E55" s="208" t="s">
        <v>8854</v>
      </c>
      <c r="F55" s="165" t="s">
        <v>9372</v>
      </c>
      <c r="G55" s="165" t="s">
        <v>8855</v>
      </c>
      <c r="H55" s="238"/>
      <c r="I55" s="238"/>
      <c r="J55" s="240"/>
      <c r="K55" s="240"/>
      <c r="L55" s="2036">
        <v>96</v>
      </c>
      <c r="M55" s="173" t="e">
        <f>V55*#REF!+ 10</f>
        <v>#REF!</v>
      </c>
      <c r="N55" s="156"/>
      <c r="Q55" s="244">
        <v>621</v>
      </c>
      <c r="S55" s="157">
        <v>801</v>
      </c>
      <c r="T55" s="157">
        <v>3030</v>
      </c>
      <c r="U55" s="157" t="e">
        <f>T55*#REF!</f>
        <v>#REF!</v>
      </c>
      <c r="V55" s="156">
        <v>658</v>
      </c>
    </row>
    <row r="56" spans="1:22" s="157" customFormat="1" ht="13.5" hidden="1" customHeight="1">
      <c r="A56" s="206">
        <v>1</v>
      </c>
      <c r="B56" s="246"/>
      <c r="C56" s="167" t="s">
        <v>9438</v>
      </c>
      <c r="D56" s="245" t="s">
        <v>8856</v>
      </c>
      <c r="E56" s="598" t="s">
        <v>8854</v>
      </c>
      <c r="F56" s="165" t="s">
        <v>9372</v>
      </c>
      <c r="G56" s="165" t="s">
        <v>8855</v>
      </c>
      <c r="H56" s="246"/>
      <c r="I56" s="246"/>
      <c r="J56" s="247"/>
      <c r="K56" s="247"/>
      <c r="L56" s="2037">
        <v>96</v>
      </c>
      <c r="M56" s="169" t="e">
        <f>T56*#REF!*#REF!+10</f>
        <v>#REF!</v>
      </c>
      <c r="N56" s="156"/>
      <c r="O56" s="157">
        <v>2746</v>
      </c>
      <c r="R56" s="157">
        <v>3025</v>
      </c>
      <c r="S56" s="157">
        <v>847</v>
      </c>
      <c r="T56" s="157">
        <v>3025</v>
      </c>
      <c r="V56" s="156">
        <v>3025</v>
      </c>
    </row>
    <row r="57" spans="1:22" s="157" customFormat="1">
      <c r="A57" s="206">
        <v>1</v>
      </c>
      <c r="B57" s="234">
        <v>1</v>
      </c>
      <c r="C57" s="164" t="s">
        <v>9434</v>
      </c>
      <c r="D57" s="239" t="s">
        <v>8857</v>
      </c>
      <c r="E57" s="207" t="s">
        <v>9295</v>
      </c>
      <c r="F57" s="168" t="s">
        <v>9297</v>
      </c>
      <c r="G57" s="168" t="s">
        <v>8858</v>
      </c>
      <c r="H57" s="246"/>
      <c r="I57" s="246"/>
      <c r="J57" s="247"/>
      <c r="K57" s="247"/>
      <c r="L57" s="2035">
        <v>96</v>
      </c>
      <c r="M57" s="173" t="e">
        <f>V57*#REF!+ 10</f>
        <v>#REF!</v>
      </c>
      <c r="N57" s="156"/>
      <c r="Q57" s="244">
        <v>965</v>
      </c>
      <c r="S57" s="157">
        <v>1245</v>
      </c>
      <c r="T57" s="157">
        <v>4540</v>
      </c>
      <c r="U57" s="157" t="e">
        <f>T57*#REF!</f>
        <v>#REF!</v>
      </c>
      <c r="V57" s="156">
        <v>1020</v>
      </c>
    </row>
    <row r="58" spans="1:22" s="157" customFormat="1" hidden="1">
      <c r="A58" s="206">
        <v>1</v>
      </c>
      <c r="B58" s="246"/>
      <c r="C58" s="167" t="s">
        <v>9438</v>
      </c>
      <c r="D58" s="245" t="s">
        <v>8859</v>
      </c>
      <c r="E58" s="598" t="s">
        <v>9295</v>
      </c>
      <c r="F58" s="168" t="s">
        <v>9297</v>
      </c>
      <c r="G58" s="168" t="s">
        <v>8858</v>
      </c>
      <c r="H58" s="242"/>
      <c r="I58" s="242"/>
      <c r="J58" s="243"/>
      <c r="K58" s="243"/>
      <c r="L58" s="2037">
        <v>96</v>
      </c>
      <c r="M58" s="169" t="e">
        <f>T58*#REF!*#REF!+10</f>
        <v>#REF!</v>
      </c>
      <c r="N58" s="156"/>
      <c r="Q58" s="244"/>
      <c r="S58" s="157">
        <v>1360</v>
      </c>
      <c r="T58" s="157">
        <v>4852</v>
      </c>
      <c r="V58" s="156">
        <v>4852</v>
      </c>
    </row>
    <row r="59" spans="1:22" s="157" customFormat="1">
      <c r="A59" s="206">
        <v>1</v>
      </c>
      <c r="B59" s="234">
        <v>1</v>
      </c>
      <c r="C59" s="171" t="s">
        <v>9434</v>
      </c>
      <c r="D59" s="241" t="s">
        <v>8864</v>
      </c>
      <c r="E59" s="208" t="s">
        <v>8861</v>
      </c>
      <c r="F59" s="176" t="s">
        <v>9303</v>
      </c>
      <c r="G59" s="165" t="s">
        <v>8862</v>
      </c>
      <c r="H59" s="238"/>
      <c r="I59" s="238"/>
      <c r="J59" s="240"/>
      <c r="K59" s="240"/>
      <c r="L59" s="2036">
        <v>96</v>
      </c>
      <c r="M59" s="173" t="e">
        <f>V59*#REF!+ 10</f>
        <v>#REF!</v>
      </c>
      <c r="N59" s="156"/>
      <c r="Q59" s="244">
        <v>590</v>
      </c>
      <c r="S59" s="157">
        <v>761</v>
      </c>
      <c r="T59" s="157">
        <v>2750</v>
      </c>
      <c r="U59" s="157" t="e">
        <f>T59*#REF!</f>
        <v>#REF!</v>
      </c>
      <c r="V59" s="156">
        <v>625</v>
      </c>
    </row>
    <row r="60" spans="1:22" s="157" customFormat="1">
      <c r="A60" s="206">
        <v>1</v>
      </c>
      <c r="B60" s="234">
        <v>1</v>
      </c>
      <c r="C60" s="171" t="s">
        <v>9430</v>
      </c>
      <c r="D60" s="241" t="s">
        <v>8860</v>
      </c>
      <c r="E60" s="208" t="s">
        <v>8861</v>
      </c>
      <c r="F60" s="176" t="s">
        <v>9303</v>
      </c>
      <c r="G60" s="165" t="s">
        <v>8862</v>
      </c>
      <c r="H60" s="242"/>
      <c r="I60" s="242"/>
      <c r="J60" s="243"/>
      <c r="K60" s="243"/>
      <c r="L60" s="2036">
        <v>96</v>
      </c>
      <c r="M60" s="166" t="e">
        <f>T60*#REF!+10</f>
        <v>#REF!</v>
      </c>
      <c r="N60" s="156"/>
      <c r="O60" s="157">
        <v>2590</v>
      </c>
      <c r="P60" s="157">
        <v>2874</v>
      </c>
      <c r="S60" s="157">
        <v>752</v>
      </c>
      <c r="T60" s="2005">
        <v>827</v>
      </c>
      <c r="V60" s="156">
        <v>0</v>
      </c>
    </row>
    <row r="61" spans="1:22" s="157" customFormat="1">
      <c r="A61" s="2017">
        <v>1</v>
      </c>
      <c r="B61" s="234">
        <v>1</v>
      </c>
      <c r="C61" s="2008" t="s">
        <v>10477</v>
      </c>
      <c r="D61" s="2018" t="s">
        <v>10629</v>
      </c>
      <c r="E61" s="2049" t="s">
        <v>8861</v>
      </c>
      <c r="F61" s="2054" t="s">
        <v>9303</v>
      </c>
      <c r="G61" s="2054" t="s">
        <v>8862</v>
      </c>
      <c r="H61" s="2338" t="s">
        <v>10604</v>
      </c>
      <c r="I61" s="2338" t="s">
        <v>10623</v>
      </c>
      <c r="J61" s="2338"/>
      <c r="K61" s="2338" t="s">
        <v>10622</v>
      </c>
      <c r="L61" s="2044">
        <v>96</v>
      </c>
      <c r="M61" s="210" t="e">
        <f>V61*#REF!</f>
        <v>#REF!</v>
      </c>
      <c r="N61" s="156"/>
      <c r="V61" s="156">
        <v>768</v>
      </c>
    </row>
    <row r="62" spans="1:22" s="157" customFormat="1" hidden="1">
      <c r="A62" s="206">
        <v>1</v>
      </c>
      <c r="B62" s="246"/>
      <c r="C62" s="167" t="s">
        <v>9438</v>
      </c>
      <c r="D62" s="245" t="s">
        <v>8863</v>
      </c>
      <c r="E62" s="598" t="s">
        <v>8861</v>
      </c>
      <c r="F62" s="176" t="s">
        <v>9303</v>
      </c>
      <c r="G62" s="165" t="s">
        <v>8862</v>
      </c>
      <c r="H62" s="246"/>
      <c r="I62" s="246"/>
      <c r="J62" s="247"/>
      <c r="K62" s="247"/>
      <c r="L62" s="2037">
        <v>96</v>
      </c>
      <c r="M62" s="169" t="e">
        <f>T62*#REF!*#REF!+10</f>
        <v>#REF!</v>
      </c>
      <c r="N62" s="156"/>
      <c r="O62" s="157">
        <v>2495</v>
      </c>
      <c r="R62" s="157">
        <v>2750</v>
      </c>
      <c r="S62" s="157">
        <v>823</v>
      </c>
      <c r="T62" s="157">
        <v>2940</v>
      </c>
      <c r="V62" s="156">
        <v>2940</v>
      </c>
    </row>
    <row r="63" spans="1:22" s="157" customFormat="1">
      <c r="A63" s="206">
        <v>1</v>
      </c>
      <c r="B63" s="234">
        <v>1</v>
      </c>
      <c r="C63" s="164" t="s">
        <v>9434</v>
      </c>
      <c r="D63" s="239" t="s">
        <v>8866</v>
      </c>
      <c r="E63" s="207" t="s">
        <v>8867</v>
      </c>
      <c r="F63" s="175" t="s">
        <v>9309</v>
      </c>
      <c r="G63" s="165" t="s">
        <v>8867</v>
      </c>
      <c r="H63" s="242"/>
      <c r="I63" s="242"/>
      <c r="J63" s="243"/>
      <c r="K63" s="243"/>
      <c r="L63" s="2035">
        <v>96</v>
      </c>
      <c r="M63" s="173" t="e">
        <f>V63*#REF!+ 10</f>
        <v>#REF!</v>
      </c>
      <c r="N63" s="156"/>
      <c r="Q63" s="244">
        <v>575</v>
      </c>
      <c r="S63" s="157">
        <v>795</v>
      </c>
      <c r="T63" s="157">
        <v>2750</v>
      </c>
      <c r="U63" s="157" t="e">
        <f>T63*#REF!</f>
        <v>#REF!</v>
      </c>
      <c r="V63" s="156">
        <v>610</v>
      </c>
    </row>
    <row r="64" spans="1:22" s="157" customFormat="1">
      <c r="A64" s="2017">
        <v>1</v>
      </c>
      <c r="B64" s="234">
        <v>1</v>
      </c>
      <c r="C64" s="2008" t="s">
        <v>10477</v>
      </c>
      <c r="D64" s="2018" t="s">
        <v>10628</v>
      </c>
      <c r="E64" s="2049" t="s">
        <v>8867</v>
      </c>
      <c r="F64" s="2054" t="s">
        <v>9309</v>
      </c>
      <c r="G64" s="2054" t="s">
        <v>8867</v>
      </c>
      <c r="H64" s="2338" t="s">
        <v>10604</v>
      </c>
      <c r="I64" s="2273"/>
      <c r="J64" s="2044"/>
      <c r="K64" s="2338" t="s">
        <v>6910</v>
      </c>
      <c r="L64" s="2044">
        <v>96</v>
      </c>
      <c r="M64" s="210" t="e">
        <f>V64*#REF!</f>
        <v>#REF!</v>
      </c>
      <c r="N64" s="156"/>
      <c r="V64" s="156">
        <v>768</v>
      </c>
    </row>
    <row r="65" spans="1:22" s="157" customFormat="1" hidden="1">
      <c r="A65" s="206">
        <v>1</v>
      </c>
      <c r="B65" s="242"/>
      <c r="C65" s="171" t="s">
        <v>9438</v>
      </c>
      <c r="D65" s="241" t="s">
        <v>8865</v>
      </c>
      <c r="E65" s="208" t="s">
        <v>9307</v>
      </c>
      <c r="F65" s="172" t="s">
        <v>9309</v>
      </c>
      <c r="G65" s="165" t="s">
        <v>9307</v>
      </c>
      <c r="H65" s="238"/>
      <c r="I65" s="238"/>
      <c r="J65" s="240"/>
      <c r="K65" s="240"/>
      <c r="L65" s="2036">
        <v>96</v>
      </c>
      <c r="M65" s="169" t="e">
        <f>T65*#REF!*#REF!+10</f>
        <v>#REF!</v>
      </c>
      <c r="N65" s="156"/>
      <c r="O65" s="157">
        <v>2376</v>
      </c>
      <c r="R65" s="157">
        <v>2630</v>
      </c>
      <c r="S65" s="157">
        <v>788</v>
      </c>
      <c r="T65" s="157">
        <v>2813</v>
      </c>
      <c r="V65" s="156">
        <v>2813</v>
      </c>
    </row>
    <row r="66" spans="1:22" s="157" customFormat="1" hidden="1">
      <c r="A66" s="206">
        <v>1</v>
      </c>
      <c r="B66" s="238"/>
      <c r="C66" s="164" t="s">
        <v>9438</v>
      </c>
      <c r="D66" s="239" t="s">
        <v>8868</v>
      </c>
      <c r="E66" s="207" t="s">
        <v>9310</v>
      </c>
      <c r="F66" s="172" t="s">
        <v>9311</v>
      </c>
      <c r="G66" s="168" t="s">
        <v>9310</v>
      </c>
      <c r="H66" s="246"/>
      <c r="I66" s="246"/>
      <c r="J66" s="247"/>
      <c r="K66" s="247"/>
      <c r="L66" s="2035">
        <v>96</v>
      </c>
      <c r="M66" s="166" t="e">
        <f>T66*#REF!*#REF!+10</f>
        <v>#REF!</v>
      </c>
      <c r="N66" s="156"/>
      <c r="S66" s="157">
        <v>1366</v>
      </c>
      <c r="T66" s="157">
        <v>4877</v>
      </c>
      <c r="V66" s="156">
        <v>4877</v>
      </c>
    </row>
    <row r="67" spans="1:22" s="157" customFormat="1" ht="13.5" customHeight="1">
      <c r="A67" s="206">
        <v>1</v>
      </c>
      <c r="B67" s="234">
        <v>1</v>
      </c>
      <c r="C67" s="167" t="s">
        <v>9434</v>
      </c>
      <c r="D67" s="245" t="s">
        <v>8869</v>
      </c>
      <c r="E67" s="598" t="s">
        <v>9310</v>
      </c>
      <c r="F67" s="165" t="s">
        <v>9311</v>
      </c>
      <c r="G67" s="168" t="s">
        <v>9310</v>
      </c>
      <c r="H67" s="246"/>
      <c r="I67" s="246"/>
      <c r="J67" s="247"/>
      <c r="K67" s="247"/>
      <c r="L67" s="2037">
        <v>96</v>
      </c>
      <c r="M67" s="173" t="e">
        <f>V67*#REF!+ 10</f>
        <v>#REF!</v>
      </c>
      <c r="N67" s="156"/>
      <c r="Q67" s="244">
        <v>1085</v>
      </c>
      <c r="S67" s="157">
        <v>1505</v>
      </c>
      <c r="T67" s="157">
        <v>5230</v>
      </c>
      <c r="U67" s="157" t="e">
        <f>T67*#REF!</f>
        <v>#REF!</v>
      </c>
      <c r="V67" s="156">
        <v>1150</v>
      </c>
    </row>
    <row r="68" spans="1:22" s="157" customFormat="1">
      <c r="A68" s="206">
        <v>1</v>
      </c>
      <c r="B68" s="234">
        <v>1</v>
      </c>
      <c r="C68" s="164" t="s">
        <v>9434</v>
      </c>
      <c r="D68" s="239" t="s">
        <v>8872</v>
      </c>
      <c r="E68" s="207" t="s">
        <v>9312</v>
      </c>
      <c r="F68" s="172" t="s">
        <v>9313</v>
      </c>
      <c r="G68" s="165" t="s">
        <v>9312</v>
      </c>
      <c r="H68" s="238"/>
      <c r="I68" s="238"/>
      <c r="J68" s="240"/>
      <c r="K68" s="240"/>
      <c r="L68" s="2035">
        <v>96</v>
      </c>
      <c r="M68" s="173" t="e">
        <f>V68*#REF!+ 10</f>
        <v>#REF!</v>
      </c>
      <c r="N68" s="156"/>
      <c r="Q68" s="244">
        <v>590</v>
      </c>
      <c r="S68" s="157">
        <v>761</v>
      </c>
      <c r="T68" s="157">
        <v>2750</v>
      </c>
      <c r="U68" s="157" t="e">
        <f>T68*#REF!</f>
        <v>#REF!</v>
      </c>
      <c r="V68" s="156">
        <v>625</v>
      </c>
    </row>
    <row r="69" spans="1:22" s="157" customFormat="1">
      <c r="A69" s="206">
        <v>1</v>
      </c>
      <c r="B69" s="234">
        <v>1</v>
      </c>
      <c r="C69" s="171" t="s">
        <v>9430</v>
      </c>
      <c r="D69" s="241" t="s">
        <v>8870</v>
      </c>
      <c r="E69" s="208" t="s">
        <v>9312</v>
      </c>
      <c r="F69" s="172" t="s">
        <v>9313</v>
      </c>
      <c r="G69" s="172" t="s">
        <v>9312</v>
      </c>
      <c r="H69" s="242"/>
      <c r="I69" s="242"/>
      <c r="J69" s="243"/>
      <c r="K69" s="243"/>
      <c r="L69" s="2036">
        <v>96</v>
      </c>
      <c r="M69" s="166" t="e">
        <f>T69*#REF!+10</f>
        <v>#REF!</v>
      </c>
      <c r="N69" s="156"/>
      <c r="O69" s="157">
        <v>2566</v>
      </c>
      <c r="P69" s="157">
        <v>2848</v>
      </c>
      <c r="S69" s="157">
        <v>745</v>
      </c>
      <c r="T69" s="2005">
        <v>819</v>
      </c>
      <c r="V69" s="156">
        <v>0</v>
      </c>
    </row>
    <row r="70" spans="1:22" s="157" customFormat="1">
      <c r="A70" s="2017">
        <v>1</v>
      </c>
      <c r="B70" s="234">
        <v>1</v>
      </c>
      <c r="C70" s="2008" t="s">
        <v>10477</v>
      </c>
      <c r="D70" s="2018" t="s">
        <v>10627</v>
      </c>
      <c r="E70" s="2049" t="s">
        <v>9312</v>
      </c>
      <c r="F70" s="2054" t="s">
        <v>9313</v>
      </c>
      <c r="G70" s="2054" t="s">
        <v>9312</v>
      </c>
      <c r="H70" s="2338" t="s">
        <v>10604</v>
      </c>
      <c r="I70" s="2338" t="s">
        <v>10626</v>
      </c>
      <c r="J70" s="2338"/>
      <c r="K70" s="2338" t="s">
        <v>10625</v>
      </c>
      <c r="L70" s="2044">
        <v>96</v>
      </c>
      <c r="M70" s="210" t="e">
        <f>V70*#REF!</f>
        <v>#REF!</v>
      </c>
      <c r="N70" s="156"/>
      <c r="V70" s="156">
        <v>768</v>
      </c>
    </row>
    <row r="71" spans="1:22" s="157" customFormat="1" hidden="1">
      <c r="A71" s="206">
        <v>1</v>
      </c>
      <c r="B71" s="246"/>
      <c r="C71" s="167" t="s">
        <v>9438</v>
      </c>
      <c r="D71" s="245" t="s">
        <v>8871</v>
      </c>
      <c r="E71" s="598" t="s">
        <v>9312</v>
      </c>
      <c r="F71" s="172" t="s">
        <v>9313</v>
      </c>
      <c r="G71" s="168" t="s">
        <v>9312</v>
      </c>
      <c r="H71" s="246"/>
      <c r="I71" s="246"/>
      <c r="J71" s="247"/>
      <c r="K71" s="247"/>
      <c r="L71" s="2037">
        <v>96</v>
      </c>
      <c r="M71" s="169" t="e">
        <f>T71*#REF!*#REF!+10</f>
        <v>#REF!</v>
      </c>
      <c r="N71" s="156"/>
      <c r="O71" s="157">
        <v>2495</v>
      </c>
      <c r="R71" s="157">
        <v>2750</v>
      </c>
      <c r="S71" s="157">
        <v>823</v>
      </c>
      <c r="T71" s="157">
        <v>2940</v>
      </c>
      <c r="V71" s="156">
        <v>2940</v>
      </c>
    </row>
    <row r="72" spans="1:22" s="157" customFormat="1" hidden="1">
      <c r="A72" s="206">
        <v>1</v>
      </c>
      <c r="B72" s="206"/>
      <c r="C72" s="183" t="s">
        <v>9438</v>
      </c>
      <c r="D72" s="253" t="s">
        <v>8873</v>
      </c>
      <c r="E72" s="258" t="s">
        <v>8874</v>
      </c>
      <c r="F72" s="172" t="s">
        <v>8539</v>
      </c>
      <c r="G72" s="184" t="s">
        <v>8875</v>
      </c>
      <c r="H72" s="206"/>
      <c r="I72" s="206"/>
      <c r="J72" s="252"/>
      <c r="K72" s="252"/>
      <c r="L72" s="260">
        <v>96</v>
      </c>
      <c r="M72" s="169" t="e">
        <f>T72*#REF!*#REF!+10</f>
        <v>#REF!</v>
      </c>
      <c r="N72" s="156"/>
      <c r="O72" s="157">
        <v>4620</v>
      </c>
      <c r="S72" s="157">
        <v>1425</v>
      </c>
      <c r="T72" s="157">
        <v>5089</v>
      </c>
      <c r="V72" s="156">
        <v>5089</v>
      </c>
    </row>
    <row r="73" spans="1:22" s="157" customFormat="1">
      <c r="A73" s="206">
        <v>1</v>
      </c>
      <c r="B73" s="234">
        <v>1</v>
      </c>
      <c r="C73" s="164" t="s">
        <v>9434</v>
      </c>
      <c r="D73" s="239" t="s">
        <v>8877</v>
      </c>
      <c r="E73" s="207" t="s">
        <v>8540</v>
      </c>
      <c r="F73" s="172" t="s">
        <v>8542</v>
      </c>
      <c r="G73" s="165" t="s">
        <v>8540</v>
      </c>
      <c r="H73" s="238"/>
      <c r="I73" s="238"/>
      <c r="J73" s="240"/>
      <c r="K73" s="240"/>
      <c r="L73" s="2035">
        <v>96</v>
      </c>
      <c r="M73" s="173" t="e">
        <f>V73*#REF!+ 10</f>
        <v>#REF!</v>
      </c>
      <c r="N73" s="156"/>
      <c r="Q73" s="244">
        <v>575</v>
      </c>
      <c r="S73" s="157">
        <v>740</v>
      </c>
      <c r="T73" s="157">
        <v>1850</v>
      </c>
      <c r="U73" s="157" t="e">
        <f>T73*#REF!</f>
        <v>#REF!</v>
      </c>
      <c r="V73" s="156">
        <v>610</v>
      </c>
    </row>
    <row r="74" spans="1:22" s="157" customFormat="1">
      <c r="A74" s="206">
        <v>1</v>
      </c>
      <c r="B74" s="234">
        <v>1</v>
      </c>
      <c r="C74" s="171" t="s">
        <v>9430</v>
      </c>
      <c r="D74" s="241" t="s">
        <v>8878</v>
      </c>
      <c r="E74" s="208" t="s">
        <v>8541</v>
      </c>
      <c r="F74" s="172" t="s">
        <v>8542</v>
      </c>
      <c r="G74" s="172" t="s">
        <v>8541</v>
      </c>
      <c r="H74" s="242"/>
      <c r="I74" s="242"/>
      <c r="J74" s="243"/>
      <c r="K74" s="243"/>
      <c r="L74" s="2036">
        <v>96</v>
      </c>
      <c r="M74" s="166" t="e">
        <f>T74*#REF!+10</f>
        <v>#REF!</v>
      </c>
      <c r="N74" s="156"/>
      <c r="O74" s="157">
        <v>2590</v>
      </c>
      <c r="P74" s="157">
        <v>2874</v>
      </c>
      <c r="S74" s="157">
        <v>752</v>
      </c>
      <c r="T74" s="2005">
        <v>790</v>
      </c>
      <c r="V74" s="156">
        <v>0</v>
      </c>
    </row>
    <row r="75" spans="1:22" s="157" customFormat="1" ht="13.5" customHeight="1">
      <c r="A75" s="2053">
        <v>1</v>
      </c>
      <c r="B75" s="234">
        <v>1</v>
      </c>
      <c r="C75" s="2008" t="s">
        <v>10477</v>
      </c>
      <c r="D75" s="2018" t="s">
        <v>10619</v>
      </c>
      <c r="E75" s="2049" t="s">
        <v>8541</v>
      </c>
      <c r="F75" s="2054" t="s">
        <v>9042</v>
      </c>
      <c r="G75" s="2054" t="s">
        <v>8541</v>
      </c>
      <c r="H75" s="2338" t="s">
        <v>10604</v>
      </c>
      <c r="I75" s="2338"/>
      <c r="J75" s="2338"/>
      <c r="K75" s="2338" t="s">
        <v>9359</v>
      </c>
      <c r="L75" s="2044">
        <v>96</v>
      </c>
      <c r="M75" s="210" t="e">
        <f>V75*#REF!</f>
        <v>#REF!</v>
      </c>
      <c r="N75" s="156"/>
      <c r="V75" s="156">
        <v>768</v>
      </c>
    </row>
    <row r="76" spans="1:22" s="157" customFormat="1" hidden="1">
      <c r="A76" s="206">
        <v>1</v>
      </c>
      <c r="B76" s="246"/>
      <c r="C76" s="167" t="s">
        <v>9438</v>
      </c>
      <c r="D76" s="245" t="s">
        <v>8876</v>
      </c>
      <c r="E76" s="598" t="s">
        <v>8541</v>
      </c>
      <c r="F76" s="172" t="s">
        <v>8542</v>
      </c>
      <c r="G76" s="168" t="s">
        <v>8541</v>
      </c>
      <c r="H76" s="246"/>
      <c r="I76" s="246"/>
      <c r="J76" s="247"/>
      <c r="K76" s="247"/>
      <c r="L76" s="2037">
        <v>96</v>
      </c>
      <c r="M76" s="169" t="e">
        <f>T76*#REF!*#REF!+10</f>
        <v>#REF!</v>
      </c>
      <c r="N76" s="156"/>
      <c r="O76" s="157">
        <v>2469</v>
      </c>
      <c r="R76" s="157">
        <v>2670</v>
      </c>
      <c r="S76" s="157">
        <v>800</v>
      </c>
      <c r="T76" s="157">
        <v>2855</v>
      </c>
      <c r="V76" s="156">
        <v>2855</v>
      </c>
    </row>
    <row r="77" spans="1:22" s="157" customFormat="1">
      <c r="A77" s="206">
        <v>1</v>
      </c>
      <c r="B77" s="234">
        <v>1</v>
      </c>
      <c r="C77" s="164" t="s">
        <v>9434</v>
      </c>
      <c r="D77" s="239" t="s">
        <v>8883</v>
      </c>
      <c r="E77" s="207" t="s">
        <v>8880</v>
      </c>
      <c r="F77" s="172" t="s">
        <v>6887</v>
      </c>
      <c r="G77" s="165" t="s">
        <v>8881</v>
      </c>
      <c r="H77" s="238"/>
      <c r="I77" s="238"/>
      <c r="J77" s="240"/>
      <c r="K77" s="240"/>
      <c r="L77" s="2035">
        <v>96</v>
      </c>
      <c r="M77" s="173" t="e">
        <f>V77*#REF!+ 10</f>
        <v>#REF!</v>
      </c>
      <c r="N77" s="156"/>
      <c r="Q77" s="244">
        <v>590</v>
      </c>
      <c r="S77" s="157">
        <v>761</v>
      </c>
      <c r="T77" s="157">
        <v>2750</v>
      </c>
      <c r="U77" s="157" t="e">
        <f>T77*#REF!</f>
        <v>#REF!</v>
      </c>
      <c r="V77" s="156">
        <v>625</v>
      </c>
    </row>
    <row r="78" spans="1:22" s="157" customFormat="1">
      <c r="A78" s="206">
        <v>1</v>
      </c>
      <c r="B78" s="234">
        <v>1</v>
      </c>
      <c r="C78" s="171" t="s">
        <v>9430</v>
      </c>
      <c r="D78" s="241" t="s">
        <v>8879</v>
      </c>
      <c r="E78" s="208" t="s">
        <v>8880</v>
      </c>
      <c r="F78" s="172" t="s">
        <v>6887</v>
      </c>
      <c r="G78" s="165" t="s">
        <v>8881</v>
      </c>
      <c r="H78" s="242"/>
      <c r="I78" s="242"/>
      <c r="J78" s="243"/>
      <c r="K78" s="243"/>
      <c r="L78" s="2036">
        <v>96</v>
      </c>
      <c r="M78" s="166" t="e">
        <f>T78*#REF!+10</f>
        <v>#REF!</v>
      </c>
      <c r="N78" s="156"/>
      <c r="O78" s="157">
        <v>2590</v>
      </c>
      <c r="P78" s="157">
        <v>2874</v>
      </c>
      <c r="S78" s="157">
        <v>752</v>
      </c>
      <c r="T78" s="2005">
        <v>827</v>
      </c>
      <c r="V78" s="156">
        <v>0</v>
      </c>
    </row>
    <row r="79" spans="1:22" s="157" customFormat="1">
      <c r="A79" s="2017">
        <v>1</v>
      </c>
      <c r="B79" s="234">
        <v>1</v>
      </c>
      <c r="C79" s="2008" t="s">
        <v>10477</v>
      </c>
      <c r="D79" s="2018" t="s">
        <v>10624</v>
      </c>
      <c r="E79" s="2049" t="s">
        <v>8880</v>
      </c>
      <c r="F79" s="2054" t="s">
        <v>6887</v>
      </c>
      <c r="G79" s="2054" t="s">
        <v>8881</v>
      </c>
      <c r="H79" s="2338" t="s">
        <v>10604</v>
      </c>
      <c r="I79" s="2338" t="s">
        <v>10623</v>
      </c>
      <c r="J79" s="2338"/>
      <c r="K79" s="2338" t="s">
        <v>10622</v>
      </c>
      <c r="L79" s="2044">
        <v>96</v>
      </c>
      <c r="M79" s="210" t="e">
        <f>V79*#REF!</f>
        <v>#REF!</v>
      </c>
      <c r="N79" s="156"/>
      <c r="V79" s="156">
        <v>768</v>
      </c>
    </row>
    <row r="80" spans="1:22" s="157" customFormat="1" hidden="1">
      <c r="A80" s="206">
        <v>1</v>
      </c>
      <c r="B80" s="246"/>
      <c r="C80" s="167" t="s">
        <v>9438</v>
      </c>
      <c r="D80" s="245" t="s">
        <v>8882</v>
      </c>
      <c r="E80" s="598" t="s">
        <v>8880</v>
      </c>
      <c r="F80" s="172" t="s">
        <v>6887</v>
      </c>
      <c r="G80" s="165" t="s">
        <v>8881</v>
      </c>
      <c r="H80" s="246"/>
      <c r="I80" s="246"/>
      <c r="J80" s="247"/>
      <c r="K80" s="247"/>
      <c r="L80" s="2037">
        <v>96</v>
      </c>
      <c r="M80" s="173" t="e">
        <f>T80*#REF!*#REF!+10</f>
        <v>#REF!</v>
      </c>
      <c r="N80" s="156"/>
      <c r="O80" s="157">
        <v>2495</v>
      </c>
      <c r="R80" s="157">
        <v>2750</v>
      </c>
      <c r="S80" s="157">
        <v>823</v>
      </c>
      <c r="T80" s="157">
        <v>2940</v>
      </c>
      <c r="V80" s="156">
        <v>2940</v>
      </c>
    </row>
    <row r="81" spans="1:22" s="157" customFormat="1">
      <c r="A81" s="206">
        <v>1</v>
      </c>
      <c r="B81" s="234">
        <v>1</v>
      </c>
      <c r="C81" s="183" t="s">
        <v>9430</v>
      </c>
      <c r="D81" s="253" t="s">
        <v>10185</v>
      </c>
      <c r="E81" s="258" t="s">
        <v>8884</v>
      </c>
      <c r="F81" s="172" t="s">
        <v>8885</v>
      </c>
      <c r="G81" s="165" t="s">
        <v>8886</v>
      </c>
      <c r="H81" s="238"/>
      <c r="I81" s="238"/>
      <c r="J81" s="240"/>
      <c r="K81" s="240"/>
      <c r="L81" s="2038">
        <v>96</v>
      </c>
      <c r="M81" s="166" t="e">
        <f>T81*#REF!+10</f>
        <v>#REF!</v>
      </c>
      <c r="N81" s="156"/>
      <c r="O81" s="157">
        <v>1462</v>
      </c>
      <c r="P81" s="157">
        <v>1623</v>
      </c>
      <c r="S81" s="157">
        <v>464</v>
      </c>
      <c r="T81" s="2005">
        <v>558</v>
      </c>
      <c r="V81" s="156">
        <v>0</v>
      </c>
    </row>
    <row r="82" spans="1:22" s="157" customFormat="1">
      <c r="A82" s="242">
        <v>1</v>
      </c>
      <c r="B82" s="234">
        <v>1</v>
      </c>
      <c r="C82" s="171" t="s">
        <v>9430</v>
      </c>
      <c r="D82" s="241" t="s">
        <v>10186</v>
      </c>
      <c r="E82" s="208" t="s">
        <v>8888</v>
      </c>
      <c r="F82" s="172" t="s">
        <v>6889</v>
      </c>
      <c r="G82" s="172" t="s">
        <v>8889</v>
      </c>
      <c r="H82" s="242"/>
      <c r="I82" s="242"/>
      <c r="J82" s="243"/>
      <c r="K82" s="243"/>
      <c r="L82" s="2036">
        <v>96</v>
      </c>
      <c r="M82" s="166" t="e">
        <f>T82*#REF!+10</f>
        <v>#REF!</v>
      </c>
      <c r="N82" s="156"/>
      <c r="O82" s="157">
        <v>2317</v>
      </c>
      <c r="P82" s="157">
        <v>2572</v>
      </c>
      <c r="S82" s="157">
        <v>673</v>
      </c>
      <c r="T82" s="2005">
        <v>673</v>
      </c>
      <c r="V82" s="156">
        <v>0</v>
      </c>
    </row>
    <row r="83" spans="1:22" s="157" customFormat="1" hidden="1">
      <c r="A83" s="246">
        <v>1</v>
      </c>
      <c r="B83" s="246"/>
      <c r="C83" s="167" t="s">
        <v>9438</v>
      </c>
      <c r="D83" s="245" t="s">
        <v>8887</v>
      </c>
      <c r="E83" s="598" t="s">
        <v>8888</v>
      </c>
      <c r="F83" s="172" t="s">
        <v>6889</v>
      </c>
      <c r="G83" s="172" t="s">
        <v>8889</v>
      </c>
      <c r="H83" s="242"/>
      <c r="I83" s="242"/>
      <c r="J83" s="243"/>
      <c r="K83" s="243"/>
      <c r="L83" s="2037">
        <v>96</v>
      </c>
      <c r="M83" s="169" t="e">
        <f>T83*#REF!*#REF!+10</f>
        <v>#REF!</v>
      </c>
      <c r="N83" s="156"/>
      <c r="O83" s="157">
        <v>2139</v>
      </c>
      <c r="R83" s="157">
        <v>2365</v>
      </c>
      <c r="S83" s="157">
        <v>710</v>
      </c>
      <c r="T83" s="157">
        <v>2530</v>
      </c>
      <c r="V83" s="156">
        <v>2530</v>
      </c>
    </row>
    <row r="84" spans="1:22" s="157" customFormat="1">
      <c r="A84" s="620">
        <v>1</v>
      </c>
      <c r="B84" s="234">
        <v>1</v>
      </c>
      <c r="C84" s="2008" t="s">
        <v>10477</v>
      </c>
      <c r="D84" s="2018" t="s">
        <v>10621</v>
      </c>
      <c r="E84" s="2049" t="s">
        <v>6890</v>
      </c>
      <c r="F84" s="2054" t="s">
        <v>6893</v>
      </c>
      <c r="G84" s="2054" t="s">
        <v>8892</v>
      </c>
      <c r="H84" s="2338" t="s">
        <v>10604</v>
      </c>
      <c r="I84" s="2338" t="s">
        <v>10620</v>
      </c>
      <c r="J84" s="2338"/>
      <c r="K84" s="2338" t="s">
        <v>9302</v>
      </c>
      <c r="L84" s="2044">
        <v>96</v>
      </c>
      <c r="M84" s="210" t="e">
        <f>V84*#REF!</f>
        <v>#REF!</v>
      </c>
      <c r="N84" s="156"/>
      <c r="V84" s="156">
        <v>696</v>
      </c>
    </row>
    <row r="85" spans="1:22" s="157" customFormat="1">
      <c r="A85" s="246">
        <v>1</v>
      </c>
      <c r="B85" s="234">
        <v>1</v>
      </c>
      <c r="C85" s="167" t="s">
        <v>9434</v>
      </c>
      <c r="D85" s="245" t="s">
        <v>8890</v>
      </c>
      <c r="E85" s="598" t="s">
        <v>8891</v>
      </c>
      <c r="F85" s="172" t="s">
        <v>6893</v>
      </c>
      <c r="G85" s="168" t="s">
        <v>8892</v>
      </c>
      <c r="H85" s="246"/>
      <c r="I85" s="246"/>
      <c r="J85" s="247"/>
      <c r="K85" s="247"/>
      <c r="L85" s="2037">
        <v>96</v>
      </c>
      <c r="M85" s="173" t="e">
        <f>V85*#REF!+ 10</f>
        <v>#REF!</v>
      </c>
      <c r="N85" s="156"/>
      <c r="Q85" s="244">
        <v>455</v>
      </c>
      <c r="S85" s="157">
        <v>585</v>
      </c>
      <c r="T85" s="157">
        <v>2200</v>
      </c>
      <c r="U85" s="157" t="e">
        <f>T85*#REF!</f>
        <v>#REF!</v>
      </c>
      <c r="V85" s="156">
        <v>480</v>
      </c>
    </row>
    <row r="86" spans="1:22" s="157" customFormat="1" hidden="1">
      <c r="A86" s="238">
        <v>1</v>
      </c>
      <c r="B86" s="238"/>
      <c r="C86" s="164" t="s">
        <v>9438</v>
      </c>
      <c r="D86" s="239" t="s">
        <v>8893</v>
      </c>
      <c r="E86" s="207" t="s">
        <v>8895</v>
      </c>
      <c r="F86" s="172" t="s">
        <v>6894</v>
      </c>
      <c r="G86" s="184" t="s">
        <v>9544</v>
      </c>
      <c r="H86" s="206"/>
      <c r="I86" s="206"/>
      <c r="J86" s="252"/>
      <c r="K86" s="252"/>
      <c r="L86" s="2039">
        <v>96</v>
      </c>
      <c r="M86" s="2025" t="e">
        <f>T86*#REF!*#REF!+10</f>
        <v>#REF!</v>
      </c>
      <c r="N86" s="156"/>
      <c r="S86" s="157">
        <v>1231</v>
      </c>
      <c r="T86" s="264">
        <v>4398</v>
      </c>
      <c r="V86" s="156">
        <v>4398</v>
      </c>
    </row>
    <row r="87" spans="1:22" s="157" customFormat="1">
      <c r="A87" s="246">
        <v>1</v>
      </c>
      <c r="B87" s="234">
        <v>1</v>
      </c>
      <c r="C87" s="167" t="s">
        <v>9434</v>
      </c>
      <c r="D87" s="245" t="s">
        <v>8894</v>
      </c>
      <c r="E87" s="598" t="s">
        <v>8895</v>
      </c>
      <c r="F87" s="175" t="s">
        <v>6894</v>
      </c>
      <c r="G87" s="184" t="s">
        <v>8896</v>
      </c>
      <c r="H87" s="206"/>
      <c r="I87" s="206"/>
      <c r="J87" s="252"/>
      <c r="K87" s="254"/>
      <c r="L87" s="2040">
        <v>96</v>
      </c>
      <c r="M87" s="173" t="e">
        <f>V87*#REF!+ 10</f>
        <v>#REF!</v>
      </c>
      <c r="N87" s="156"/>
      <c r="Q87" s="244">
        <v>1395</v>
      </c>
      <c r="S87" s="157">
        <v>1805</v>
      </c>
      <c r="T87" s="157">
        <v>6470</v>
      </c>
      <c r="U87" s="157" t="e">
        <f>T87*#REF!</f>
        <v>#REF!</v>
      </c>
      <c r="V87" s="156">
        <v>1480</v>
      </c>
    </row>
    <row r="88" spans="1:22" s="157" customFormat="1" ht="13.5" hidden="1" customHeight="1">
      <c r="A88" s="234"/>
      <c r="B88" s="234"/>
      <c r="C88" s="154"/>
      <c r="D88" s="235"/>
      <c r="E88" s="687"/>
      <c r="F88" s="155"/>
      <c r="G88" s="155"/>
      <c r="H88" s="234"/>
      <c r="I88" s="234"/>
      <c r="J88" s="205"/>
      <c r="K88" s="205"/>
      <c r="L88" s="1573"/>
      <c r="M88" s="156"/>
      <c r="N88" s="156"/>
      <c r="T88" s="157">
        <v>1881</v>
      </c>
      <c r="V88" s="156"/>
    </row>
    <row r="89" spans="1:22" s="157" customFormat="1" ht="13.5" hidden="1" customHeight="1">
      <c r="A89" s="234"/>
      <c r="B89" s="234"/>
      <c r="C89" s="154"/>
      <c r="D89" s="235"/>
      <c r="E89" s="687"/>
      <c r="F89" s="155"/>
      <c r="G89" s="155"/>
      <c r="H89" s="234"/>
      <c r="I89" s="234"/>
      <c r="J89" s="205"/>
      <c r="K89" s="205"/>
      <c r="L89" s="1573"/>
      <c r="M89" s="156"/>
      <c r="N89" s="156"/>
      <c r="T89" s="157">
        <v>2530</v>
      </c>
      <c r="V89" s="156"/>
    </row>
    <row r="90" spans="1:22" ht="23.25" hidden="1">
      <c r="A90" s="89" t="s">
        <v>8692</v>
      </c>
      <c r="B90" s="89"/>
      <c r="C90" s="2668" t="s">
        <v>9482</v>
      </c>
      <c r="D90" s="2668"/>
      <c r="E90" s="2676"/>
      <c r="F90" s="2668"/>
      <c r="G90" s="2668"/>
      <c r="H90" s="2668"/>
      <c r="I90" s="2668"/>
      <c r="J90" s="2668"/>
      <c r="K90" s="2668"/>
      <c r="L90" s="2677"/>
      <c r="M90" s="2668"/>
      <c r="N90" s="2455"/>
      <c r="Q90" s="219"/>
      <c r="T90" s="157">
        <v>2112</v>
      </c>
      <c r="V90" s="156"/>
    </row>
    <row r="91" spans="1:22" ht="23.25" hidden="1">
      <c r="A91" s="89" t="s">
        <v>8690</v>
      </c>
      <c r="B91" s="89"/>
      <c r="C91" s="2" t="s">
        <v>6897</v>
      </c>
      <c r="D91" s="3"/>
      <c r="E91" s="3"/>
      <c r="F91" s="3"/>
      <c r="G91" s="3"/>
      <c r="H91" s="3"/>
      <c r="I91" s="3"/>
      <c r="J91" s="3"/>
      <c r="K91" s="3"/>
      <c r="L91" s="3"/>
      <c r="M91" s="3"/>
      <c r="N91" s="3"/>
      <c r="Q91" s="219"/>
      <c r="T91" s="157">
        <v>2832</v>
      </c>
      <c r="V91" s="156"/>
    </row>
    <row r="92" spans="1:22" ht="23.25" hidden="1">
      <c r="A92" s="89" t="s">
        <v>8690</v>
      </c>
      <c r="B92" s="89"/>
      <c r="C92" s="2" t="s">
        <v>6898</v>
      </c>
      <c r="D92" s="3"/>
      <c r="E92" s="3"/>
      <c r="F92" s="3"/>
      <c r="G92" s="3"/>
      <c r="H92" s="3"/>
      <c r="I92" s="3"/>
      <c r="J92" s="3"/>
      <c r="K92" s="3"/>
      <c r="L92" s="3"/>
      <c r="M92" s="3"/>
      <c r="N92" s="3"/>
      <c r="Q92" s="219"/>
      <c r="T92" s="157">
        <v>2488</v>
      </c>
      <c r="V92" s="156"/>
    </row>
    <row r="93" spans="1:22" s="157" customFormat="1">
      <c r="A93" s="238">
        <v>1</v>
      </c>
      <c r="B93" s="234">
        <v>1</v>
      </c>
      <c r="C93" s="164" t="s">
        <v>9430</v>
      </c>
      <c r="D93" s="239" t="s">
        <v>8901</v>
      </c>
      <c r="E93" s="207" t="s">
        <v>8898</v>
      </c>
      <c r="F93" s="168" t="s">
        <v>6899</v>
      </c>
      <c r="G93" s="165" t="s">
        <v>8899</v>
      </c>
      <c r="H93" s="238"/>
      <c r="I93" s="238"/>
      <c r="J93" s="240"/>
      <c r="K93" s="240"/>
      <c r="L93" s="2035">
        <v>96</v>
      </c>
      <c r="M93" s="166" t="e">
        <f>T93*#REF!+10</f>
        <v>#REF!</v>
      </c>
      <c r="N93" s="156"/>
      <c r="O93" s="157">
        <v>2359</v>
      </c>
      <c r="P93" s="157">
        <v>2618</v>
      </c>
      <c r="S93" s="157">
        <v>685</v>
      </c>
      <c r="T93" s="2005">
        <v>685</v>
      </c>
      <c r="V93" s="156">
        <v>0</v>
      </c>
    </row>
    <row r="94" spans="1:22" s="157" customFormat="1">
      <c r="A94" s="238">
        <v>1</v>
      </c>
      <c r="B94" s="234">
        <v>1</v>
      </c>
      <c r="C94" s="171" t="s">
        <v>9434</v>
      </c>
      <c r="D94" s="241" t="s">
        <v>8897</v>
      </c>
      <c r="E94" s="208" t="s">
        <v>8898</v>
      </c>
      <c r="F94" s="168" t="s">
        <v>6899</v>
      </c>
      <c r="G94" s="172" t="s">
        <v>8899</v>
      </c>
      <c r="H94" s="242"/>
      <c r="I94" s="242"/>
      <c r="J94" s="243"/>
      <c r="K94" s="243"/>
      <c r="L94" s="2036">
        <v>96</v>
      </c>
      <c r="M94" s="173" t="e">
        <f>V94*#REF!+ 10</f>
        <v>#REF!</v>
      </c>
      <c r="N94" s="156"/>
      <c r="Q94" s="244">
        <v>455</v>
      </c>
      <c r="S94" s="157">
        <v>585</v>
      </c>
      <c r="T94" s="157">
        <v>2200</v>
      </c>
      <c r="U94" s="157" t="e">
        <f>T94*#REF!</f>
        <v>#REF!</v>
      </c>
      <c r="V94" s="156">
        <v>480</v>
      </c>
    </row>
    <row r="95" spans="1:22" s="157" customFormat="1">
      <c r="A95" s="248">
        <v>1</v>
      </c>
      <c r="B95" s="234">
        <v>1</v>
      </c>
      <c r="C95" s="2008" t="s">
        <v>10477</v>
      </c>
      <c r="D95" s="2018" t="s">
        <v>10618</v>
      </c>
      <c r="E95" s="2049" t="s">
        <v>8898</v>
      </c>
      <c r="F95" s="2054" t="s">
        <v>6899</v>
      </c>
      <c r="G95" s="2054" t="s">
        <v>8899</v>
      </c>
      <c r="H95" s="2318" t="s">
        <v>10615</v>
      </c>
      <c r="I95" s="2318" t="s">
        <v>10617</v>
      </c>
      <c r="J95" s="2318"/>
      <c r="K95" s="2318" t="s">
        <v>6917</v>
      </c>
      <c r="L95" s="2044">
        <v>96</v>
      </c>
      <c r="M95" s="210" t="e">
        <f>V95*#REF!</f>
        <v>#REF!</v>
      </c>
      <c r="N95" s="156"/>
      <c r="V95" s="156">
        <v>696</v>
      </c>
    </row>
    <row r="96" spans="1:22" s="157" customFormat="1" hidden="1">
      <c r="A96" s="238">
        <v>1</v>
      </c>
      <c r="B96" s="242"/>
      <c r="C96" s="167" t="s">
        <v>9438</v>
      </c>
      <c r="D96" s="245" t="s">
        <v>8900</v>
      </c>
      <c r="E96" s="598" t="s">
        <v>8898</v>
      </c>
      <c r="F96" s="168" t="s">
        <v>6899</v>
      </c>
      <c r="G96" s="168" t="s">
        <v>8899</v>
      </c>
      <c r="H96" s="246"/>
      <c r="I96" s="246"/>
      <c r="J96" s="247"/>
      <c r="K96" s="247"/>
      <c r="L96" s="2037">
        <v>96</v>
      </c>
      <c r="M96" s="173" t="e">
        <f>T96*#REF!*#REF!+10</f>
        <v>#REF!</v>
      </c>
      <c r="N96" s="156"/>
      <c r="O96" s="157">
        <v>2139</v>
      </c>
      <c r="R96" s="157">
        <v>2365</v>
      </c>
      <c r="S96" s="157">
        <v>710</v>
      </c>
      <c r="T96" s="157">
        <v>2530</v>
      </c>
      <c r="V96" s="156">
        <v>2530</v>
      </c>
    </row>
    <row r="97" spans="1:22" s="157" customFormat="1">
      <c r="A97" s="238">
        <v>1</v>
      </c>
      <c r="B97" s="234">
        <v>1</v>
      </c>
      <c r="C97" s="183" t="s">
        <v>9430</v>
      </c>
      <c r="D97" s="253" t="s">
        <v>8902</v>
      </c>
      <c r="E97" s="258" t="s">
        <v>8903</v>
      </c>
      <c r="F97" s="184" t="s">
        <v>8904</v>
      </c>
      <c r="G97" s="184" t="s">
        <v>8905</v>
      </c>
      <c r="H97" s="206"/>
      <c r="I97" s="206"/>
      <c r="J97" s="252"/>
      <c r="K97" s="252"/>
      <c r="L97" s="2038">
        <v>96</v>
      </c>
      <c r="M97" s="166" t="e">
        <f>T97*#REF!+10</f>
        <v>#REF!</v>
      </c>
      <c r="N97" s="156"/>
      <c r="O97" s="157">
        <v>2524</v>
      </c>
      <c r="P97" s="157">
        <v>2802</v>
      </c>
      <c r="S97" s="157">
        <v>846</v>
      </c>
      <c r="T97" s="2005">
        <v>932</v>
      </c>
      <c r="V97" s="156">
        <v>0</v>
      </c>
    </row>
    <row r="98" spans="1:22" s="157" customFormat="1">
      <c r="A98" s="238">
        <v>1</v>
      </c>
      <c r="B98" s="234">
        <v>1</v>
      </c>
      <c r="C98" s="183" t="s">
        <v>9430</v>
      </c>
      <c r="D98" s="253" t="s">
        <v>8906</v>
      </c>
      <c r="E98" s="258" t="s">
        <v>8907</v>
      </c>
      <c r="F98" s="184" t="s">
        <v>8908</v>
      </c>
      <c r="G98" s="184" t="s">
        <v>8909</v>
      </c>
      <c r="H98" s="206"/>
      <c r="I98" s="206"/>
      <c r="J98" s="252"/>
      <c r="K98" s="252"/>
      <c r="L98" s="2038">
        <v>32</v>
      </c>
      <c r="M98" s="166" t="e">
        <f>T98*#REF!+10</f>
        <v>#REF!</v>
      </c>
      <c r="N98" s="156"/>
      <c r="O98" s="157">
        <v>3255</v>
      </c>
      <c r="P98" s="157">
        <v>3613</v>
      </c>
      <c r="S98" s="157">
        <v>1031</v>
      </c>
      <c r="T98" s="2005">
        <v>1082</v>
      </c>
      <c r="V98" s="156">
        <v>0</v>
      </c>
    </row>
    <row r="99" spans="1:22" s="157" customFormat="1">
      <c r="A99" s="238">
        <v>1</v>
      </c>
      <c r="B99" s="234">
        <v>1</v>
      </c>
      <c r="C99" s="164" t="s">
        <v>9434</v>
      </c>
      <c r="D99" s="239" t="s">
        <v>8914</v>
      </c>
      <c r="E99" s="207" t="s">
        <v>8911</v>
      </c>
      <c r="F99" s="175" t="s">
        <v>6909</v>
      </c>
      <c r="G99" s="165" t="s">
        <v>8912</v>
      </c>
      <c r="H99" s="238"/>
      <c r="I99" s="238"/>
      <c r="J99" s="240"/>
      <c r="K99" s="240"/>
      <c r="L99" s="2035">
        <v>96</v>
      </c>
      <c r="M99" s="173" t="e">
        <f>V99*#REF!+ 10</f>
        <v>#REF!</v>
      </c>
      <c r="N99" s="156"/>
      <c r="Q99" s="244">
        <v>455</v>
      </c>
      <c r="S99" s="157">
        <v>785</v>
      </c>
      <c r="T99" s="157">
        <v>2200</v>
      </c>
      <c r="U99" s="157" t="e">
        <f>T99*#REF!</f>
        <v>#REF!</v>
      </c>
      <c r="V99" s="156">
        <v>480</v>
      </c>
    </row>
    <row r="100" spans="1:22" s="157" customFormat="1">
      <c r="A100" s="238">
        <v>1</v>
      </c>
      <c r="B100" s="234">
        <v>1</v>
      </c>
      <c r="C100" s="171" t="s">
        <v>9430</v>
      </c>
      <c r="D100" s="241" t="s">
        <v>8913</v>
      </c>
      <c r="E100" s="208" t="s">
        <v>8911</v>
      </c>
      <c r="F100" s="175" t="s">
        <v>6909</v>
      </c>
      <c r="G100" s="165" t="s">
        <v>8912</v>
      </c>
      <c r="H100" s="242"/>
      <c r="I100" s="242"/>
      <c r="J100" s="243"/>
      <c r="K100" s="243"/>
      <c r="L100" s="2036">
        <v>96</v>
      </c>
      <c r="M100" s="166" t="e">
        <f>T100*#REF!+10</f>
        <v>#REF!</v>
      </c>
      <c r="N100" s="156"/>
      <c r="O100" s="157">
        <v>2495</v>
      </c>
      <c r="P100" s="157">
        <v>2771</v>
      </c>
      <c r="S100" s="157">
        <v>725</v>
      </c>
      <c r="T100" s="2005">
        <v>725</v>
      </c>
      <c r="V100" s="156">
        <v>0</v>
      </c>
    </row>
    <row r="101" spans="1:22" s="157" customFormat="1">
      <c r="A101" s="248">
        <v>1</v>
      </c>
      <c r="B101" s="234">
        <v>1</v>
      </c>
      <c r="C101" s="2008" t="s">
        <v>10477</v>
      </c>
      <c r="D101" s="2018" t="s">
        <v>10616</v>
      </c>
      <c r="E101" s="2049" t="s">
        <v>8911</v>
      </c>
      <c r="F101" s="2054" t="s">
        <v>6909</v>
      </c>
      <c r="G101" s="2054" t="s">
        <v>8912</v>
      </c>
      <c r="H101" s="2318" t="s">
        <v>10615</v>
      </c>
      <c r="I101" s="2318" t="s">
        <v>10614</v>
      </c>
      <c r="J101" s="2318"/>
      <c r="K101" s="2318" t="s">
        <v>9308</v>
      </c>
      <c r="L101" s="2044">
        <v>96</v>
      </c>
      <c r="M101" s="210" t="e">
        <f>V101*#REF!</f>
        <v>#REF!</v>
      </c>
      <c r="N101" s="156"/>
      <c r="V101" s="156">
        <v>696</v>
      </c>
    </row>
    <row r="102" spans="1:22" s="157" customFormat="1" hidden="1">
      <c r="A102" s="238">
        <v>1</v>
      </c>
      <c r="B102" s="242"/>
      <c r="C102" s="171" t="s">
        <v>9438</v>
      </c>
      <c r="D102" s="241" t="s">
        <v>8910</v>
      </c>
      <c r="E102" s="208" t="s">
        <v>8911</v>
      </c>
      <c r="F102" s="175" t="s">
        <v>6909</v>
      </c>
      <c r="G102" s="165" t="s">
        <v>8912</v>
      </c>
      <c r="H102" s="246"/>
      <c r="I102" s="246"/>
      <c r="J102" s="247"/>
      <c r="K102" s="247"/>
      <c r="L102" s="2036">
        <v>96</v>
      </c>
      <c r="M102" s="173" t="e">
        <f>T102*#REF!*#REF!+10</f>
        <v>#REF!</v>
      </c>
      <c r="N102" s="156"/>
      <c r="O102" s="157">
        <v>2099</v>
      </c>
      <c r="R102" s="157">
        <v>2325</v>
      </c>
      <c r="S102" s="157">
        <v>697</v>
      </c>
      <c r="T102" s="157">
        <v>2488</v>
      </c>
      <c r="V102" s="156">
        <v>2488</v>
      </c>
    </row>
    <row r="103" spans="1:22" s="157" customFormat="1">
      <c r="A103" s="248">
        <v>1</v>
      </c>
      <c r="B103" s="234">
        <v>1</v>
      </c>
      <c r="C103" s="2027" t="s">
        <v>9434</v>
      </c>
      <c r="D103" s="2028" t="s">
        <v>8915</v>
      </c>
      <c r="E103" s="2046" t="s">
        <v>8916</v>
      </c>
      <c r="F103" s="175" t="s">
        <v>6912</v>
      </c>
      <c r="G103" s="165" t="s">
        <v>8917</v>
      </c>
      <c r="H103" s="238"/>
      <c r="I103" s="238"/>
      <c r="J103" s="240"/>
      <c r="K103" s="249"/>
      <c r="L103" s="2041">
        <v>96</v>
      </c>
      <c r="M103" s="173" t="e">
        <f>V103*#REF!+ 10</f>
        <v>#REF!</v>
      </c>
      <c r="N103" s="156"/>
      <c r="Q103" s="244">
        <v>605</v>
      </c>
      <c r="S103" s="157">
        <v>785</v>
      </c>
      <c r="T103" s="157">
        <v>3025</v>
      </c>
      <c r="U103" s="157" t="e">
        <f>T103*#REF!</f>
        <v>#REF!</v>
      </c>
      <c r="V103" s="156">
        <v>640</v>
      </c>
    </row>
    <row r="104" spans="1:22" s="157" customFormat="1" hidden="1">
      <c r="A104" s="248">
        <v>1</v>
      </c>
      <c r="B104" s="234"/>
      <c r="C104" s="2029" t="s">
        <v>9438</v>
      </c>
      <c r="D104" s="2030" t="s">
        <v>8918</v>
      </c>
      <c r="E104" s="2047" t="s">
        <v>8916</v>
      </c>
      <c r="F104" s="175" t="s">
        <v>6912</v>
      </c>
      <c r="G104" s="165" t="s">
        <v>8917</v>
      </c>
      <c r="H104" s="242"/>
      <c r="I104" s="242"/>
      <c r="J104" s="243"/>
      <c r="K104" s="250"/>
      <c r="L104" s="2042">
        <v>96</v>
      </c>
      <c r="M104" s="2007" t="e">
        <f>T104*#REF!*#REF!+10</f>
        <v>#REF!</v>
      </c>
      <c r="N104" s="156"/>
      <c r="O104" s="157">
        <v>2640</v>
      </c>
      <c r="R104" s="157">
        <v>2855</v>
      </c>
      <c r="S104" s="157">
        <v>855</v>
      </c>
      <c r="T104" s="157">
        <v>3055</v>
      </c>
      <c r="V104" s="156">
        <v>3055</v>
      </c>
    </row>
    <row r="105" spans="1:22" s="157" customFormat="1">
      <c r="A105" s="248">
        <v>1</v>
      </c>
      <c r="B105" s="234">
        <v>1</v>
      </c>
      <c r="C105" s="2008" t="s">
        <v>10477</v>
      </c>
      <c r="D105" s="2018" t="s">
        <v>10613</v>
      </c>
      <c r="E105" s="2049" t="s">
        <v>8916</v>
      </c>
      <c r="F105" s="2054" t="s">
        <v>6912</v>
      </c>
      <c r="G105" s="2054" t="s">
        <v>8917</v>
      </c>
      <c r="H105" s="2318" t="s">
        <v>10612</v>
      </c>
      <c r="I105" s="2318" t="s">
        <v>10611</v>
      </c>
      <c r="J105" s="2318"/>
      <c r="K105" s="2318" t="s">
        <v>9358</v>
      </c>
      <c r="L105" s="2044">
        <v>96</v>
      </c>
      <c r="M105" s="210" t="e">
        <f>V105*#REF!</f>
        <v>#REF!</v>
      </c>
      <c r="N105" s="156"/>
      <c r="V105" s="156">
        <v>768</v>
      </c>
    </row>
    <row r="106" spans="1:22" s="157" customFormat="1">
      <c r="A106" s="248">
        <v>1</v>
      </c>
      <c r="B106" s="234">
        <v>1</v>
      </c>
      <c r="C106" s="2031" t="s">
        <v>9430</v>
      </c>
      <c r="D106" s="2032" t="s">
        <v>8919</v>
      </c>
      <c r="E106" s="2048" t="s">
        <v>8916</v>
      </c>
      <c r="F106" s="175" t="s">
        <v>6912</v>
      </c>
      <c r="G106" s="165" t="s">
        <v>8917</v>
      </c>
      <c r="H106" s="246"/>
      <c r="I106" s="246"/>
      <c r="J106" s="247"/>
      <c r="K106" s="251"/>
      <c r="L106" s="2043">
        <v>96</v>
      </c>
      <c r="M106" s="166" t="e">
        <f>T106*#REF!+10</f>
        <v>#REF!</v>
      </c>
      <c r="N106" s="156"/>
      <c r="O106" s="157">
        <v>3228</v>
      </c>
      <c r="P106" s="157">
        <v>3583</v>
      </c>
      <c r="S106" s="157">
        <v>937</v>
      </c>
      <c r="T106" s="2005">
        <v>937</v>
      </c>
      <c r="V106" s="156">
        <v>0</v>
      </c>
    </row>
    <row r="107" spans="1:22" s="157" customFormat="1">
      <c r="A107" s="238">
        <v>1</v>
      </c>
      <c r="B107" s="234">
        <v>1</v>
      </c>
      <c r="C107" s="171" t="s">
        <v>9430</v>
      </c>
      <c r="D107" s="241" t="s">
        <v>8920</v>
      </c>
      <c r="E107" s="208" t="s">
        <v>8921</v>
      </c>
      <c r="F107" s="176" t="s">
        <v>6918</v>
      </c>
      <c r="G107" s="165" t="s">
        <v>8922</v>
      </c>
      <c r="H107" s="238"/>
      <c r="I107" s="238"/>
      <c r="J107" s="240"/>
      <c r="K107" s="255"/>
      <c r="L107" s="2036">
        <v>96</v>
      </c>
      <c r="M107" s="166" t="e">
        <f>T107*#REF!+10</f>
        <v>#REF!</v>
      </c>
      <c r="N107" s="156"/>
      <c r="O107" s="157">
        <v>3033</v>
      </c>
      <c r="P107" s="157">
        <v>3367</v>
      </c>
      <c r="S107" s="157">
        <v>1066</v>
      </c>
      <c r="T107" s="2005">
        <v>1119</v>
      </c>
      <c r="V107" s="156">
        <v>0</v>
      </c>
    </row>
    <row r="108" spans="1:22" s="157" customFormat="1">
      <c r="A108" s="238">
        <v>1</v>
      </c>
      <c r="B108" s="234">
        <v>1</v>
      </c>
      <c r="C108" s="171" t="s">
        <v>9434</v>
      </c>
      <c r="D108" s="241" t="s">
        <v>8923</v>
      </c>
      <c r="E108" s="208" t="s">
        <v>8921</v>
      </c>
      <c r="F108" s="176" t="s">
        <v>6918</v>
      </c>
      <c r="G108" s="165" t="s">
        <v>8922</v>
      </c>
      <c r="H108" s="246"/>
      <c r="I108" s="246"/>
      <c r="J108" s="247"/>
      <c r="K108" s="247"/>
      <c r="L108" s="2036">
        <v>96</v>
      </c>
      <c r="M108" s="173" t="e">
        <f>V108*#REF!+ 10</f>
        <v>#REF!</v>
      </c>
      <c r="N108" s="156"/>
      <c r="Q108" s="244">
        <v>995</v>
      </c>
      <c r="S108" s="157">
        <v>1282</v>
      </c>
      <c r="T108" s="157">
        <v>4820</v>
      </c>
      <c r="U108" s="157" t="e">
        <f>T108*#REF!</f>
        <v>#REF!</v>
      </c>
      <c r="V108" s="156">
        <v>1055</v>
      </c>
    </row>
    <row r="109" spans="1:22" s="157" customFormat="1" ht="13.5" hidden="1" customHeight="1">
      <c r="A109" s="238">
        <v>1</v>
      </c>
      <c r="B109" s="242"/>
      <c r="C109" s="167" t="s">
        <v>9438</v>
      </c>
      <c r="D109" s="245" t="s">
        <v>8924</v>
      </c>
      <c r="E109" s="598" t="s">
        <v>8921</v>
      </c>
      <c r="F109" s="175" t="s">
        <v>6918</v>
      </c>
      <c r="G109" s="165" t="s">
        <v>9545</v>
      </c>
      <c r="H109" s="238"/>
      <c r="I109" s="238"/>
      <c r="J109" s="240"/>
      <c r="K109" s="240"/>
      <c r="L109" s="2037">
        <v>96</v>
      </c>
      <c r="M109" s="169" t="e">
        <f>T109*#REF!*#REF!+10</f>
        <v>#REF!</v>
      </c>
      <c r="N109" s="156"/>
      <c r="Q109" s="244"/>
      <c r="R109" s="157">
        <v>4960</v>
      </c>
      <c r="S109" s="157">
        <v>1486</v>
      </c>
      <c r="T109" s="157">
        <v>5308</v>
      </c>
      <c r="V109" s="156">
        <v>5308</v>
      </c>
    </row>
    <row r="110" spans="1:22" s="157" customFormat="1" ht="13.5" hidden="1" customHeight="1">
      <c r="A110" s="238">
        <v>0</v>
      </c>
      <c r="B110" s="238"/>
      <c r="C110" s="183" t="s">
        <v>9434</v>
      </c>
      <c r="D110" s="253" t="s">
        <v>8925</v>
      </c>
      <c r="E110" s="184" t="s">
        <v>8926</v>
      </c>
      <c r="F110" s="184" t="s">
        <v>8927</v>
      </c>
      <c r="G110" s="184" t="s">
        <v>8928</v>
      </c>
      <c r="H110" s="206"/>
      <c r="I110" s="206"/>
      <c r="J110" s="252"/>
      <c r="K110" s="252"/>
      <c r="L110" s="252">
        <v>96</v>
      </c>
      <c r="M110" s="166" t="e">
        <f>T110*#REF!*#REF!+10</f>
        <v>#REF!</v>
      </c>
      <c r="N110" s="156"/>
      <c r="Q110" s="244">
        <v>965</v>
      </c>
      <c r="S110" s="157">
        <v>1245</v>
      </c>
      <c r="V110" s="156">
        <v>1020</v>
      </c>
    </row>
    <row r="111" spans="1:22" s="157" customFormat="1" ht="13.5" hidden="1" customHeight="1">
      <c r="A111" s="238">
        <v>0</v>
      </c>
      <c r="B111" s="238"/>
      <c r="C111" s="183" t="s">
        <v>9434</v>
      </c>
      <c r="D111" s="253" t="s">
        <v>8929</v>
      </c>
      <c r="E111" s="184" t="s">
        <v>8930</v>
      </c>
      <c r="F111" s="184" t="s">
        <v>8931</v>
      </c>
      <c r="G111" s="184" t="s">
        <v>8932</v>
      </c>
      <c r="H111" s="206"/>
      <c r="I111" s="206"/>
      <c r="J111" s="252"/>
      <c r="K111" s="252"/>
      <c r="L111" s="252">
        <v>96</v>
      </c>
      <c r="M111" s="166" t="e">
        <f>T111*#REF!*#REF!+10</f>
        <v>#REF!</v>
      </c>
      <c r="N111" s="156"/>
      <c r="Q111" s="244">
        <v>965</v>
      </c>
      <c r="S111" s="157">
        <v>1245</v>
      </c>
      <c r="V111" s="156">
        <v>1020</v>
      </c>
    </row>
    <row r="112" spans="1:22" s="157" customFormat="1" ht="13.5" customHeight="1">
      <c r="A112" s="238">
        <v>1</v>
      </c>
      <c r="B112" s="234">
        <v>1</v>
      </c>
      <c r="C112" s="164" t="s">
        <v>9434</v>
      </c>
      <c r="D112" s="239" t="s">
        <v>8933</v>
      </c>
      <c r="E112" s="207" t="s">
        <v>8934</v>
      </c>
      <c r="F112" s="175" t="s">
        <v>6914</v>
      </c>
      <c r="G112" s="165" t="s">
        <v>8935</v>
      </c>
      <c r="H112" s="238"/>
      <c r="I112" s="238"/>
      <c r="J112" s="240"/>
      <c r="K112" s="240"/>
      <c r="L112" s="2035">
        <v>96</v>
      </c>
      <c r="M112" s="173" t="e">
        <f>V112*#REF!+ 10</f>
        <v>#REF!</v>
      </c>
      <c r="N112" s="156"/>
      <c r="Q112" s="244">
        <v>965</v>
      </c>
      <c r="S112" s="157" t="e">
        <f>#REF!*0.28</f>
        <v>#REF!</v>
      </c>
      <c r="T112" s="157">
        <v>4675</v>
      </c>
      <c r="U112" s="157" t="e">
        <f>T112*#REF!</f>
        <v>#REF!</v>
      </c>
      <c r="V112" s="156">
        <v>1020</v>
      </c>
    </row>
    <row r="113" spans="1:22" s="157" customFormat="1" ht="13.5" customHeight="1">
      <c r="A113" s="238">
        <v>1</v>
      </c>
      <c r="B113" s="234">
        <v>1</v>
      </c>
      <c r="C113" s="171" t="s">
        <v>9430</v>
      </c>
      <c r="D113" s="241" t="s">
        <v>8936</v>
      </c>
      <c r="E113" s="208" t="s">
        <v>8934</v>
      </c>
      <c r="F113" s="175" t="s">
        <v>6914</v>
      </c>
      <c r="G113" s="165" t="s">
        <v>8935</v>
      </c>
      <c r="H113" s="238"/>
      <c r="I113" s="238"/>
      <c r="J113" s="240"/>
      <c r="K113" s="255"/>
      <c r="L113" s="2036">
        <v>96</v>
      </c>
      <c r="M113" s="166" t="e">
        <f>T113*#REF!+10</f>
        <v>#REF!</v>
      </c>
      <c r="N113" s="156"/>
      <c r="O113" s="157">
        <v>4291</v>
      </c>
      <c r="P113" s="157">
        <v>4763</v>
      </c>
      <c r="S113" s="157">
        <v>1370</v>
      </c>
      <c r="T113" s="2005">
        <v>1370</v>
      </c>
      <c r="V113" s="156">
        <v>0</v>
      </c>
    </row>
    <row r="114" spans="1:22" s="157" customFormat="1" hidden="1">
      <c r="A114" s="238">
        <v>1</v>
      </c>
      <c r="B114" s="242"/>
      <c r="C114" s="167" t="s">
        <v>9438</v>
      </c>
      <c r="D114" s="245" t="s">
        <v>8937</v>
      </c>
      <c r="E114" s="598" t="s">
        <v>8934</v>
      </c>
      <c r="F114" s="175" t="s">
        <v>6914</v>
      </c>
      <c r="G114" s="165" t="s">
        <v>9546</v>
      </c>
      <c r="H114" s="242"/>
      <c r="I114" s="242"/>
      <c r="J114" s="243"/>
      <c r="K114" s="243"/>
      <c r="L114" s="2037">
        <v>96</v>
      </c>
      <c r="M114" s="169" t="e">
        <f>T114*#REF!*#REF!+10</f>
        <v>#REF!</v>
      </c>
      <c r="N114" s="156"/>
      <c r="Q114" s="244"/>
      <c r="R114" s="157">
        <v>5100</v>
      </c>
      <c r="S114" s="157">
        <v>1245</v>
      </c>
      <c r="T114" s="157">
        <v>5460</v>
      </c>
      <c r="V114" s="156">
        <v>5460</v>
      </c>
    </row>
    <row r="115" spans="1:22" s="157" customFormat="1">
      <c r="A115" s="238">
        <v>1</v>
      </c>
      <c r="B115" s="234">
        <v>1</v>
      </c>
      <c r="C115" s="164" t="s">
        <v>9434</v>
      </c>
      <c r="D115" s="239" t="s">
        <v>8938</v>
      </c>
      <c r="E115" s="207" t="s">
        <v>8939</v>
      </c>
      <c r="F115" s="175" t="s">
        <v>6919</v>
      </c>
      <c r="G115" s="165" t="s">
        <v>8940</v>
      </c>
      <c r="H115" s="246"/>
      <c r="I115" s="246"/>
      <c r="J115" s="247"/>
      <c r="K115" s="247"/>
      <c r="L115" s="2035">
        <v>96</v>
      </c>
      <c r="M115" s="173" t="e">
        <f>V115*#REF!+ 10</f>
        <v>#REF!</v>
      </c>
      <c r="N115" s="156"/>
      <c r="Q115" s="244">
        <v>715</v>
      </c>
      <c r="S115" s="157" t="e">
        <f>#REF!*0.28</f>
        <v>#REF!</v>
      </c>
      <c r="T115" s="157">
        <v>3170</v>
      </c>
      <c r="U115" s="157" t="e">
        <f>T115*#REF!</f>
        <v>#REF!</v>
      </c>
      <c r="V115" s="156">
        <v>755</v>
      </c>
    </row>
    <row r="116" spans="1:22" s="157" customFormat="1">
      <c r="A116" s="238">
        <v>1</v>
      </c>
      <c r="B116" s="234">
        <v>1</v>
      </c>
      <c r="C116" s="171" t="s">
        <v>9430</v>
      </c>
      <c r="D116" s="241" t="s">
        <v>8941</v>
      </c>
      <c r="E116" s="208" t="s">
        <v>8939</v>
      </c>
      <c r="F116" s="170" t="s">
        <v>6919</v>
      </c>
      <c r="G116" s="165" t="s">
        <v>8940</v>
      </c>
      <c r="H116" s="238"/>
      <c r="I116" s="238"/>
      <c r="J116" s="240"/>
      <c r="K116" s="240"/>
      <c r="L116" s="2036">
        <v>96</v>
      </c>
      <c r="M116" s="166" t="e">
        <f>T116*#REF!+10</f>
        <v>#REF!</v>
      </c>
      <c r="N116" s="156"/>
      <c r="O116" s="157">
        <v>3228</v>
      </c>
      <c r="P116" s="157">
        <v>3583</v>
      </c>
      <c r="S116" s="157">
        <v>937</v>
      </c>
      <c r="T116" s="2005">
        <v>937</v>
      </c>
      <c r="V116" s="156">
        <v>0</v>
      </c>
    </row>
    <row r="117" spans="1:22" s="157" customFormat="1">
      <c r="A117" s="2053">
        <v>1</v>
      </c>
      <c r="B117" s="234">
        <v>1</v>
      </c>
      <c r="C117" s="2008" t="s">
        <v>10477</v>
      </c>
      <c r="D117" s="2018" t="s">
        <v>10610</v>
      </c>
      <c r="E117" s="2049" t="s">
        <v>8939</v>
      </c>
      <c r="F117" s="2054" t="s">
        <v>6919</v>
      </c>
      <c r="G117" s="2054" t="s">
        <v>8940</v>
      </c>
      <c r="H117" s="2318" t="s">
        <v>10604</v>
      </c>
      <c r="I117" s="2318"/>
      <c r="J117" s="2318"/>
      <c r="K117" s="2318" t="s">
        <v>6916</v>
      </c>
      <c r="L117" s="2044">
        <v>96</v>
      </c>
      <c r="M117" s="210" t="e">
        <f>V117*#REF!</f>
        <v>#REF!</v>
      </c>
      <c r="N117" s="156"/>
      <c r="V117" s="156">
        <v>768</v>
      </c>
    </row>
    <row r="118" spans="1:22" s="157" customFormat="1" hidden="1">
      <c r="A118" s="238">
        <v>1</v>
      </c>
      <c r="B118" s="242"/>
      <c r="C118" s="167" t="s">
        <v>9438</v>
      </c>
      <c r="D118" s="245" t="s">
        <v>8942</v>
      </c>
      <c r="E118" s="598" t="s">
        <v>8939</v>
      </c>
      <c r="F118" s="170" t="s">
        <v>6919</v>
      </c>
      <c r="G118" s="168" t="s">
        <v>8940</v>
      </c>
      <c r="H118" s="246"/>
      <c r="I118" s="246"/>
      <c r="J118" s="247"/>
      <c r="K118" s="247"/>
      <c r="L118" s="2037">
        <v>96</v>
      </c>
      <c r="M118" s="169" t="e">
        <f>T118*#REF!*#REF!+10</f>
        <v>#REF!</v>
      </c>
      <c r="N118" s="156"/>
      <c r="O118" s="157">
        <v>2970</v>
      </c>
      <c r="R118" s="157">
        <v>3410</v>
      </c>
      <c r="S118" s="157">
        <v>1021</v>
      </c>
      <c r="T118" s="157">
        <v>3647</v>
      </c>
      <c r="V118" s="156">
        <v>3647</v>
      </c>
    </row>
    <row r="119" spans="1:22" s="157" customFormat="1">
      <c r="A119" s="238">
        <v>1</v>
      </c>
      <c r="B119" s="234">
        <v>1</v>
      </c>
      <c r="C119" s="164" t="s">
        <v>9434</v>
      </c>
      <c r="D119" s="239" t="s">
        <v>8943</v>
      </c>
      <c r="E119" s="207" t="s">
        <v>8944</v>
      </c>
      <c r="F119" s="170" t="s">
        <v>6920</v>
      </c>
      <c r="G119" s="165" t="s">
        <v>8945</v>
      </c>
      <c r="H119" s="238"/>
      <c r="I119" s="238"/>
      <c r="J119" s="240"/>
      <c r="K119" s="240"/>
      <c r="L119" s="2035">
        <v>96</v>
      </c>
      <c r="M119" s="173" t="e">
        <f>V119*#REF!+ 10</f>
        <v>#REF!</v>
      </c>
      <c r="N119" s="156"/>
      <c r="Q119" s="244">
        <v>605</v>
      </c>
      <c r="S119" s="157">
        <v>847</v>
      </c>
      <c r="T119" s="157">
        <v>3025</v>
      </c>
      <c r="U119" s="157" t="e">
        <f>T119*#REF!</f>
        <v>#REF!</v>
      </c>
      <c r="V119" s="156">
        <v>640</v>
      </c>
    </row>
    <row r="120" spans="1:22" s="157" customFormat="1">
      <c r="A120" s="238">
        <v>1</v>
      </c>
      <c r="B120" s="234">
        <v>1</v>
      </c>
      <c r="C120" s="171" t="s">
        <v>9430</v>
      </c>
      <c r="D120" s="241" t="s">
        <v>10184</v>
      </c>
      <c r="E120" s="208" t="s">
        <v>8944</v>
      </c>
      <c r="F120" s="170" t="s">
        <v>6920</v>
      </c>
      <c r="G120" s="165" t="s">
        <v>8945</v>
      </c>
      <c r="H120" s="246"/>
      <c r="I120" s="246"/>
      <c r="J120" s="247"/>
      <c r="K120" s="247"/>
      <c r="L120" s="2036">
        <v>96</v>
      </c>
      <c r="M120" s="166" t="e">
        <f>T120*#REF!+10</f>
        <v>#REF!</v>
      </c>
      <c r="N120" s="156"/>
      <c r="O120" s="157">
        <v>2745</v>
      </c>
      <c r="P120" s="157">
        <v>3047</v>
      </c>
      <c r="S120" s="157">
        <v>916</v>
      </c>
      <c r="T120" s="2005">
        <v>963</v>
      </c>
      <c r="V120" s="156">
        <v>0</v>
      </c>
    </row>
    <row r="121" spans="1:22" s="157" customFormat="1" ht="13.5" hidden="1" customHeight="1">
      <c r="A121" s="238">
        <v>1</v>
      </c>
      <c r="B121" s="242"/>
      <c r="C121" s="167" t="s">
        <v>9438</v>
      </c>
      <c r="D121" s="245" t="s">
        <v>8946</v>
      </c>
      <c r="E121" s="598" t="s">
        <v>8944</v>
      </c>
      <c r="F121" s="175" t="s">
        <v>6920</v>
      </c>
      <c r="G121" s="165" t="s">
        <v>6921</v>
      </c>
      <c r="H121" s="238"/>
      <c r="I121" s="238"/>
      <c r="J121" s="240"/>
      <c r="K121" s="240"/>
      <c r="L121" s="2037">
        <v>96</v>
      </c>
      <c r="M121" s="169" t="e">
        <f>T121*#REF!*#REF!+10</f>
        <v>#REF!</v>
      </c>
      <c r="N121" s="156"/>
      <c r="Q121" s="244"/>
      <c r="R121" s="157">
        <v>3540</v>
      </c>
      <c r="S121" s="157">
        <v>1062</v>
      </c>
      <c r="T121" s="194">
        <v>3791</v>
      </c>
      <c r="V121" s="156">
        <v>3791</v>
      </c>
    </row>
    <row r="122" spans="1:22" s="157" customFormat="1">
      <c r="A122" s="238">
        <v>1</v>
      </c>
      <c r="B122" s="234">
        <v>1</v>
      </c>
      <c r="C122" s="183" t="s">
        <v>9430</v>
      </c>
      <c r="D122" s="253" t="s">
        <v>8947</v>
      </c>
      <c r="E122" s="258" t="s">
        <v>8948</v>
      </c>
      <c r="F122" s="184" t="s">
        <v>8949</v>
      </c>
      <c r="G122" s="184" t="s">
        <v>8950</v>
      </c>
      <c r="H122" s="206"/>
      <c r="I122" s="206"/>
      <c r="J122" s="252"/>
      <c r="K122" s="252"/>
      <c r="L122" s="260">
        <v>96</v>
      </c>
      <c r="M122" s="166" t="e">
        <f>T122*#REF!+10</f>
        <v>#REF!</v>
      </c>
      <c r="N122" s="156"/>
      <c r="O122" s="157">
        <v>2980</v>
      </c>
      <c r="P122" s="157">
        <v>3307</v>
      </c>
      <c r="S122" s="157">
        <v>995</v>
      </c>
      <c r="T122" s="2005">
        <v>1045</v>
      </c>
      <c r="V122" s="156">
        <v>0</v>
      </c>
    </row>
    <row r="123" spans="1:22" s="157" customFormat="1" hidden="1">
      <c r="A123" s="238">
        <v>1</v>
      </c>
      <c r="B123" s="238"/>
      <c r="C123" s="164" t="s">
        <v>9438</v>
      </c>
      <c r="D123" s="239" t="s">
        <v>8951</v>
      </c>
      <c r="E123" s="207" t="s">
        <v>6922</v>
      </c>
      <c r="F123" s="168" t="s">
        <v>6923</v>
      </c>
      <c r="G123" s="165" t="s">
        <v>6924</v>
      </c>
      <c r="H123" s="238"/>
      <c r="I123" s="238"/>
      <c r="J123" s="240"/>
      <c r="K123" s="240"/>
      <c r="L123" s="2039">
        <v>96</v>
      </c>
      <c r="M123" s="166" t="e">
        <f>T123*#REF!*#REF!+10</f>
        <v>#REF!</v>
      </c>
      <c r="N123" s="156"/>
      <c r="O123" s="157">
        <v>2693</v>
      </c>
      <c r="R123" s="157">
        <v>3105</v>
      </c>
      <c r="S123" s="157">
        <v>930</v>
      </c>
      <c r="T123" s="157">
        <v>3322</v>
      </c>
      <c r="V123" s="156">
        <v>3322</v>
      </c>
    </row>
    <row r="124" spans="1:22" s="157" customFormat="1">
      <c r="A124" s="238">
        <v>1</v>
      </c>
      <c r="B124" s="234">
        <v>1</v>
      </c>
      <c r="C124" s="167" t="s">
        <v>9430</v>
      </c>
      <c r="D124" s="245" t="s">
        <v>8952</v>
      </c>
      <c r="E124" s="598" t="s">
        <v>6922</v>
      </c>
      <c r="F124" s="168" t="s">
        <v>6923</v>
      </c>
      <c r="G124" s="165" t="s">
        <v>6924</v>
      </c>
      <c r="H124" s="246"/>
      <c r="I124" s="246"/>
      <c r="J124" s="247"/>
      <c r="K124" s="247"/>
      <c r="L124" s="2040">
        <v>96</v>
      </c>
      <c r="M124" s="166" t="e">
        <f>T124*#REF!+10</f>
        <v>#REF!</v>
      </c>
      <c r="N124" s="156"/>
      <c r="O124" s="157">
        <v>3329</v>
      </c>
      <c r="P124" s="157">
        <v>3696</v>
      </c>
      <c r="S124" s="157">
        <v>965</v>
      </c>
      <c r="T124" s="2005">
        <v>1061</v>
      </c>
      <c r="V124" s="156">
        <v>0</v>
      </c>
    </row>
    <row r="125" spans="1:22" s="157" customFormat="1" hidden="1">
      <c r="A125" s="234"/>
      <c r="B125" s="234"/>
      <c r="C125" s="154"/>
      <c r="D125" s="235"/>
      <c r="E125" s="687"/>
      <c r="F125" s="155"/>
      <c r="G125" s="155"/>
      <c r="H125" s="234"/>
      <c r="I125" s="234"/>
      <c r="J125" s="205"/>
      <c r="K125" s="205"/>
      <c r="L125" s="1573"/>
      <c r="M125" s="156"/>
      <c r="N125" s="156"/>
      <c r="T125" s="157">
        <v>2065</v>
      </c>
      <c r="V125" s="156"/>
    </row>
    <row r="126" spans="1:22" s="157" customFormat="1" hidden="1">
      <c r="A126" s="234"/>
      <c r="B126" s="234"/>
      <c r="C126" s="154"/>
      <c r="D126" s="235"/>
      <c r="E126" s="687"/>
      <c r="F126" s="155"/>
      <c r="G126" s="155"/>
      <c r="H126" s="234"/>
      <c r="I126" s="234"/>
      <c r="J126" s="205"/>
      <c r="K126" s="205"/>
      <c r="L126" s="1573"/>
      <c r="M126" s="156"/>
      <c r="N126" s="156"/>
      <c r="T126" s="157">
        <v>938</v>
      </c>
      <c r="V126" s="156"/>
    </row>
    <row r="127" spans="1:22" s="194" customFormat="1" ht="23.25" hidden="1">
      <c r="A127" s="89" t="s">
        <v>8692</v>
      </c>
      <c r="B127" s="89"/>
      <c r="C127" s="2668" t="s">
        <v>8953</v>
      </c>
      <c r="D127" s="2668"/>
      <c r="E127" s="2676"/>
      <c r="F127" s="2668"/>
      <c r="G127" s="2668"/>
      <c r="H127" s="2668"/>
      <c r="I127" s="2668"/>
      <c r="J127" s="2668"/>
      <c r="K127" s="2668"/>
      <c r="L127" s="2677"/>
      <c r="M127" s="2668"/>
      <c r="N127" s="2455"/>
      <c r="T127" s="157">
        <v>938</v>
      </c>
      <c r="V127" s="156"/>
    </row>
    <row r="128" spans="1:22" s="194" customFormat="1" ht="12.75" hidden="1" customHeight="1">
      <c r="A128" s="89" t="s">
        <v>8690</v>
      </c>
      <c r="B128" s="89"/>
      <c r="C128" s="2" t="s">
        <v>8954</v>
      </c>
      <c r="D128" s="3"/>
      <c r="E128" s="3"/>
      <c r="F128" s="3"/>
      <c r="G128" s="3"/>
      <c r="H128" s="3"/>
      <c r="I128" s="3"/>
      <c r="J128" s="3"/>
      <c r="K128" s="3"/>
      <c r="L128" s="3"/>
      <c r="M128" s="3"/>
      <c r="N128" s="3"/>
      <c r="T128" s="157">
        <v>5150</v>
      </c>
      <c r="V128" s="156"/>
    </row>
    <row r="129" spans="1:22" s="194" customFormat="1" ht="12.75" hidden="1" customHeight="1">
      <c r="A129" s="89" t="s">
        <v>8690</v>
      </c>
      <c r="B129" s="89"/>
      <c r="C129" s="2" t="s">
        <v>8955</v>
      </c>
      <c r="D129" s="3"/>
      <c r="E129" s="3"/>
      <c r="F129" s="3"/>
      <c r="G129" s="3"/>
      <c r="H129" s="3"/>
      <c r="I129" s="3"/>
      <c r="J129" s="3"/>
      <c r="K129" s="3"/>
      <c r="L129" s="3"/>
      <c r="M129" s="3"/>
      <c r="N129" s="3"/>
      <c r="T129" s="157">
        <v>4350</v>
      </c>
      <c r="V129" s="156"/>
    </row>
    <row r="130" spans="1:22" s="157" customFormat="1" ht="13.5" customHeight="1">
      <c r="A130" s="238">
        <v>1</v>
      </c>
      <c r="B130" s="234">
        <v>1</v>
      </c>
      <c r="C130" s="164" t="s">
        <v>9434</v>
      </c>
      <c r="D130" s="239" t="s">
        <v>8956</v>
      </c>
      <c r="E130" s="207" t="s">
        <v>8957</v>
      </c>
      <c r="F130" s="165" t="s">
        <v>8694</v>
      </c>
      <c r="G130" s="165" t="s">
        <v>8958</v>
      </c>
      <c r="H130" s="238"/>
      <c r="I130" s="238"/>
      <c r="J130" s="240"/>
      <c r="K130" s="240"/>
      <c r="L130" s="2035">
        <v>96</v>
      </c>
      <c r="M130" s="173" t="e">
        <f>V130*#REF!+ 10</f>
        <v>#REF!</v>
      </c>
      <c r="N130" s="156"/>
      <c r="Q130" s="244">
        <v>590</v>
      </c>
      <c r="T130" s="157">
        <v>2850</v>
      </c>
      <c r="U130" s="157" t="e">
        <f>T130*#REF!</f>
        <v>#REF!</v>
      </c>
      <c r="V130" s="156">
        <v>625</v>
      </c>
    </row>
    <row r="131" spans="1:22" s="157" customFormat="1">
      <c r="A131" s="238">
        <v>1</v>
      </c>
      <c r="B131" s="234">
        <v>1</v>
      </c>
      <c r="C131" s="171" t="s">
        <v>9430</v>
      </c>
      <c r="D131" s="241" t="s">
        <v>8959</v>
      </c>
      <c r="E131" s="208" t="s">
        <v>8957</v>
      </c>
      <c r="F131" s="165" t="s">
        <v>8694</v>
      </c>
      <c r="G131" s="168" t="s">
        <v>8958</v>
      </c>
      <c r="H131" s="246"/>
      <c r="I131" s="246"/>
      <c r="J131" s="247"/>
      <c r="K131" s="247"/>
      <c r="L131" s="2036">
        <v>96</v>
      </c>
      <c r="M131" s="166" t="e">
        <f>T131*#REF!+10</f>
        <v>#REF!</v>
      </c>
      <c r="N131" s="156"/>
      <c r="O131" s="157">
        <v>2590</v>
      </c>
      <c r="P131" s="157">
        <v>2874</v>
      </c>
      <c r="S131" s="157">
        <v>828</v>
      </c>
      <c r="T131" s="2005">
        <v>911</v>
      </c>
      <c r="V131" s="156">
        <v>0</v>
      </c>
    </row>
    <row r="132" spans="1:22" s="157" customFormat="1" ht="13.5" customHeight="1">
      <c r="A132" s="248">
        <v>1</v>
      </c>
      <c r="B132" s="234">
        <v>1</v>
      </c>
      <c r="C132" s="2027" t="s">
        <v>9434</v>
      </c>
      <c r="D132" s="2028" t="s">
        <v>8960</v>
      </c>
      <c r="E132" s="2046" t="s">
        <v>8961</v>
      </c>
      <c r="F132" s="176" t="s">
        <v>8695</v>
      </c>
      <c r="G132" s="165" t="s">
        <v>8962</v>
      </c>
      <c r="H132" s="238"/>
      <c r="I132" s="238"/>
      <c r="J132" s="240"/>
      <c r="K132" s="249"/>
      <c r="L132" s="2041">
        <v>96</v>
      </c>
      <c r="M132" s="173" t="e">
        <f>V132*#REF!+ 10</f>
        <v>#REF!</v>
      </c>
      <c r="N132" s="156"/>
      <c r="Q132" s="244">
        <v>590</v>
      </c>
      <c r="T132" s="157">
        <v>2850</v>
      </c>
      <c r="U132" s="157" t="e">
        <f>T132*#REF!</f>
        <v>#REF!</v>
      </c>
      <c r="V132" s="156">
        <v>625</v>
      </c>
    </row>
    <row r="133" spans="1:22" s="157" customFormat="1">
      <c r="A133" s="248">
        <v>1</v>
      </c>
      <c r="B133" s="234">
        <v>1</v>
      </c>
      <c r="C133" s="2031" t="s">
        <v>9430</v>
      </c>
      <c r="D133" s="2032" t="s">
        <v>8963</v>
      </c>
      <c r="E133" s="2048" t="s">
        <v>8961</v>
      </c>
      <c r="F133" s="176" t="s">
        <v>8695</v>
      </c>
      <c r="G133" s="168" t="s">
        <v>8962</v>
      </c>
      <c r="H133" s="246"/>
      <c r="I133" s="246"/>
      <c r="J133" s="247"/>
      <c r="K133" s="251"/>
      <c r="L133" s="2043">
        <v>96</v>
      </c>
      <c r="M133" s="166" t="e">
        <f>T133*#REF!+10</f>
        <v>#REF!</v>
      </c>
      <c r="N133" s="156"/>
      <c r="O133" s="157">
        <v>2590</v>
      </c>
      <c r="P133" s="157">
        <v>2874</v>
      </c>
      <c r="S133" s="157">
        <v>828</v>
      </c>
      <c r="T133" s="2005">
        <v>911</v>
      </c>
      <c r="V133" s="156">
        <v>0</v>
      </c>
    </row>
    <row r="134" spans="1:22" s="157" customFormat="1" ht="13.5" customHeight="1">
      <c r="A134" s="248">
        <v>1</v>
      </c>
      <c r="B134" s="234">
        <v>1</v>
      </c>
      <c r="C134" s="2027" t="s">
        <v>9430</v>
      </c>
      <c r="D134" s="2028" t="s">
        <v>8964</v>
      </c>
      <c r="E134" s="2046" t="s">
        <v>8965</v>
      </c>
      <c r="F134" s="170" t="s">
        <v>8966</v>
      </c>
      <c r="G134" s="168" t="s">
        <v>8967</v>
      </c>
      <c r="H134" s="246"/>
      <c r="I134" s="246"/>
      <c r="J134" s="247"/>
      <c r="K134" s="251"/>
      <c r="L134" s="2041">
        <v>96</v>
      </c>
      <c r="M134" s="166" t="e">
        <f>T134*#REF!+10</f>
        <v>#REF!</v>
      </c>
      <c r="N134" s="156"/>
      <c r="O134" s="157">
        <v>2663</v>
      </c>
      <c r="P134" s="157">
        <v>2956</v>
      </c>
      <c r="S134" s="157">
        <v>934</v>
      </c>
      <c r="T134" s="2005">
        <v>981</v>
      </c>
      <c r="V134" s="156">
        <v>0</v>
      </c>
    </row>
    <row r="135" spans="1:22" s="157" customFormat="1">
      <c r="A135" s="248">
        <v>1</v>
      </c>
      <c r="B135" s="234">
        <v>1</v>
      </c>
      <c r="C135" s="2008" t="s">
        <v>9430</v>
      </c>
      <c r="D135" s="2018" t="s">
        <v>8968</v>
      </c>
      <c r="E135" s="2049" t="s">
        <v>8969</v>
      </c>
      <c r="F135" s="170" t="s">
        <v>6386</v>
      </c>
      <c r="G135" s="184" t="s">
        <v>8970</v>
      </c>
      <c r="H135" s="206"/>
      <c r="I135" s="206"/>
      <c r="J135" s="252"/>
      <c r="K135" s="2019"/>
      <c r="L135" s="2044">
        <v>96</v>
      </c>
      <c r="M135" s="166" t="e">
        <f>T135*#REF!+10</f>
        <v>#REF!</v>
      </c>
      <c r="N135" s="156"/>
      <c r="O135" s="157">
        <v>2663</v>
      </c>
      <c r="P135" s="157">
        <v>2956</v>
      </c>
      <c r="S135" s="157">
        <v>934</v>
      </c>
      <c r="T135" s="2005">
        <v>981</v>
      </c>
      <c r="V135" s="156">
        <v>0</v>
      </c>
    </row>
    <row r="136" spans="1:22" s="157" customFormat="1" ht="13.5" customHeight="1">
      <c r="A136" s="248">
        <v>1</v>
      </c>
      <c r="B136" s="234">
        <v>1</v>
      </c>
      <c r="C136" s="2008" t="s">
        <v>9434</v>
      </c>
      <c r="D136" s="2018" t="s">
        <v>8971</v>
      </c>
      <c r="E136" s="2049" t="s">
        <v>8972</v>
      </c>
      <c r="F136" s="203" t="s">
        <v>6403</v>
      </c>
      <c r="G136" s="184" t="s">
        <v>8973</v>
      </c>
      <c r="H136" s="206"/>
      <c r="I136" s="206"/>
      <c r="J136" s="252"/>
      <c r="K136" s="2019"/>
      <c r="L136" s="2044">
        <v>96</v>
      </c>
      <c r="M136" s="173" t="e">
        <f>V136*#REF!+ 10</f>
        <v>#REF!</v>
      </c>
      <c r="N136" s="156"/>
      <c r="Q136" s="244">
        <v>900</v>
      </c>
      <c r="T136" s="157">
        <v>5150</v>
      </c>
      <c r="U136" s="157" t="e">
        <f>T136*#REF!</f>
        <v>#REF!</v>
      </c>
      <c r="V136" s="156">
        <v>955</v>
      </c>
    </row>
    <row r="137" spans="1:22" s="157" customFormat="1">
      <c r="A137" s="248">
        <v>1</v>
      </c>
      <c r="B137" s="234">
        <v>1</v>
      </c>
      <c r="C137" s="2027" t="s">
        <v>9434</v>
      </c>
      <c r="D137" s="2028" t="s">
        <v>8974</v>
      </c>
      <c r="E137" s="2046" t="s">
        <v>8975</v>
      </c>
      <c r="F137" s="170" t="s">
        <v>8976</v>
      </c>
      <c r="G137" s="165" t="s">
        <v>8977</v>
      </c>
      <c r="H137" s="238"/>
      <c r="I137" s="238"/>
      <c r="J137" s="240"/>
      <c r="K137" s="249"/>
      <c r="L137" s="2041">
        <v>96</v>
      </c>
      <c r="M137" s="173" t="e">
        <f>V137*#REF!+ 10</f>
        <v>#REF!</v>
      </c>
      <c r="N137" s="156"/>
      <c r="Q137" s="244">
        <v>900</v>
      </c>
      <c r="T137" s="157">
        <v>4350</v>
      </c>
      <c r="U137" s="157" t="e">
        <f>T137*#REF!</f>
        <v>#REF!</v>
      </c>
      <c r="V137" s="156">
        <v>955</v>
      </c>
    </row>
    <row r="138" spans="1:22" s="157" customFormat="1">
      <c r="A138" s="248">
        <v>1</v>
      </c>
      <c r="B138" s="234">
        <v>1</v>
      </c>
      <c r="C138" s="2031" t="s">
        <v>9434</v>
      </c>
      <c r="D138" s="2032" t="s">
        <v>8978</v>
      </c>
      <c r="E138" s="2048" t="s">
        <v>8979</v>
      </c>
      <c r="F138" s="170" t="s">
        <v>9341</v>
      </c>
      <c r="G138" s="168" t="s">
        <v>8980</v>
      </c>
      <c r="H138" s="246"/>
      <c r="I138" s="246"/>
      <c r="J138" s="247"/>
      <c r="K138" s="251"/>
      <c r="L138" s="2043">
        <v>96</v>
      </c>
      <c r="M138" s="173" t="e">
        <f>V138*#REF!+ 10</f>
        <v>#REF!</v>
      </c>
      <c r="N138" s="156"/>
      <c r="Q138" s="244">
        <v>900</v>
      </c>
      <c r="T138" s="157">
        <v>4350</v>
      </c>
      <c r="U138" s="157" t="e">
        <f>T138*#REF!</f>
        <v>#REF!</v>
      </c>
      <c r="V138" s="156">
        <v>955</v>
      </c>
    </row>
    <row r="139" spans="1:22" s="157" customFormat="1">
      <c r="A139" s="238">
        <v>1</v>
      </c>
      <c r="B139" s="234">
        <v>1</v>
      </c>
      <c r="C139" s="171" t="s">
        <v>9430</v>
      </c>
      <c r="D139" s="241" t="s">
        <v>8981</v>
      </c>
      <c r="E139" s="208" t="s">
        <v>8982</v>
      </c>
      <c r="F139" s="165" t="s">
        <v>8983</v>
      </c>
      <c r="G139" s="165" t="s">
        <v>7772</v>
      </c>
      <c r="H139" s="238"/>
      <c r="I139" s="238"/>
      <c r="J139" s="240"/>
      <c r="K139" s="240"/>
      <c r="L139" s="2036">
        <v>96</v>
      </c>
      <c r="M139" s="166" t="e">
        <f>T139*#REF!+10</f>
        <v>#REF!</v>
      </c>
      <c r="N139" s="156"/>
      <c r="O139" s="157">
        <v>2146</v>
      </c>
      <c r="P139" s="157">
        <v>2382</v>
      </c>
      <c r="S139" s="157">
        <v>753</v>
      </c>
      <c r="T139" s="2005">
        <v>829</v>
      </c>
      <c r="V139" s="156">
        <v>0</v>
      </c>
    </row>
    <row r="140" spans="1:22" s="157" customFormat="1" hidden="1">
      <c r="A140" s="2053">
        <v>0</v>
      </c>
      <c r="B140" s="2053"/>
      <c r="C140" s="2008" t="s">
        <v>10477</v>
      </c>
      <c r="D140" s="2018" t="s">
        <v>10607</v>
      </c>
      <c r="E140" s="2049" t="s">
        <v>10606</v>
      </c>
      <c r="F140" s="2044">
        <v>96</v>
      </c>
      <c r="G140" s="2325">
        <v>1008</v>
      </c>
      <c r="H140" s="2053"/>
      <c r="I140" s="2053"/>
      <c r="J140" s="2055"/>
      <c r="K140" s="2055"/>
      <c r="L140" s="2044">
        <v>96</v>
      </c>
      <c r="M140" s="210" t="e">
        <f>#REF!*[4]коеф!$P$71+10</f>
        <v>#REF!</v>
      </c>
      <c r="N140" s="156"/>
      <c r="V140" s="156">
        <v>1080</v>
      </c>
    </row>
    <row r="141" spans="1:22" s="157" customFormat="1">
      <c r="A141" s="2053">
        <v>1</v>
      </c>
      <c r="B141" s="234">
        <v>1</v>
      </c>
      <c r="C141" s="2008" t="s">
        <v>10477</v>
      </c>
      <c r="D141" s="2018" t="s">
        <v>10609</v>
      </c>
      <c r="E141" s="2049" t="s">
        <v>10608</v>
      </c>
      <c r="F141" s="2054" t="s">
        <v>4665</v>
      </c>
      <c r="G141" s="2054" t="s">
        <v>4666</v>
      </c>
      <c r="H141" s="2053"/>
      <c r="I141" s="2053"/>
      <c r="J141" s="2055"/>
      <c r="K141" s="2055"/>
      <c r="L141" s="2044">
        <v>96</v>
      </c>
      <c r="M141" s="210" t="e">
        <f>V141*#REF!</f>
        <v>#REF!</v>
      </c>
      <c r="N141" s="156"/>
      <c r="V141" s="156">
        <v>1008</v>
      </c>
    </row>
    <row r="142" spans="1:22" s="157" customFormat="1">
      <c r="A142" s="238">
        <v>1</v>
      </c>
      <c r="B142" s="234">
        <v>1</v>
      </c>
      <c r="C142" s="171" t="s">
        <v>9430</v>
      </c>
      <c r="D142" s="241" t="s">
        <v>8984</v>
      </c>
      <c r="E142" s="208" t="s">
        <v>8985</v>
      </c>
      <c r="F142" s="168" t="s">
        <v>8986</v>
      </c>
      <c r="G142" s="168" t="s">
        <v>8987</v>
      </c>
      <c r="H142" s="246"/>
      <c r="I142" s="246"/>
      <c r="J142" s="247"/>
      <c r="K142" s="247"/>
      <c r="L142" s="2036">
        <v>96</v>
      </c>
      <c r="M142" s="166" t="e">
        <f>T142*#REF!+10</f>
        <v>#REF!</v>
      </c>
      <c r="N142" s="156"/>
      <c r="O142" s="157">
        <v>2146</v>
      </c>
      <c r="P142" s="157">
        <v>2382</v>
      </c>
      <c r="S142" s="157">
        <v>753</v>
      </c>
      <c r="T142" s="2005">
        <v>829</v>
      </c>
      <c r="V142" s="156">
        <v>0</v>
      </c>
    </row>
    <row r="143" spans="1:22" s="157" customFormat="1">
      <c r="A143" s="248">
        <v>1</v>
      </c>
      <c r="B143" s="234">
        <v>1</v>
      </c>
      <c r="C143" s="2027" t="s">
        <v>9434</v>
      </c>
      <c r="D143" s="2028" t="s">
        <v>8988</v>
      </c>
      <c r="E143" s="2046" t="s">
        <v>8989</v>
      </c>
      <c r="F143" s="170" t="s">
        <v>9655</v>
      </c>
      <c r="G143" s="165" t="s">
        <v>8990</v>
      </c>
      <c r="H143" s="238"/>
      <c r="I143" s="238"/>
      <c r="J143" s="240"/>
      <c r="K143" s="249"/>
      <c r="L143" s="2041">
        <v>96</v>
      </c>
      <c r="M143" s="173" t="e">
        <f>V143*#REF!+ 10</f>
        <v>#REF!</v>
      </c>
      <c r="N143" s="156"/>
      <c r="Q143" s="244">
        <v>515</v>
      </c>
      <c r="T143" s="157">
        <v>2475</v>
      </c>
      <c r="U143" s="157" t="e">
        <f>T143*#REF!</f>
        <v>#REF!</v>
      </c>
      <c r="V143" s="156">
        <v>545</v>
      </c>
    </row>
    <row r="144" spans="1:22" s="157" customFormat="1">
      <c r="A144" s="248">
        <v>1</v>
      </c>
      <c r="B144" s="234">
        <v>1</v>
      </c>
      <c r="C144" s="2031" t="s">
        <v>9430</v>
      </c>
      <c r="D144" s="2032" t="s">
        <v>8991</v>
      </c>
      <c r="E144" s="2048" t="s">
        <v>8992</v>
      </c>
      <c r="F144" s="176" t="s">
        <v>8993</v>
      </c>
      <c r="G144" s="168" t="s">
        <v>8994</v>
      </c>
      <c r="H144" s="246"/>
      <c r="I144" s="246"/>
      <c r="J144" s="247"/>
      <c r="K144" s="251"/>
      <c r="L144" s="2043">
        <v>96</v>
      </c>
      <c r="M144" s="166" t="e">
        <f>T144*#REF!+10</f>
        <v>#REF!</v>
      </c>
      <c r="N144" s="156"/>
      <c r="O144" s="157">
        <v>3995</v>
      </c>
      <c r="P144" s="157">
        <v>4435</v>
      </c>
      <c r="S144" s="157">
        <v>1277</v>
      </c>
      <c r="T144" s="2005">
        <v>1277</v>
      </c>
      <c r="V144" s="156">
        <v>0</v>
      </c>
    </row>
    <row r="145" spans="1:22" s="157" customFormat="1">
      <c r="A145" s="248">
        <v>1</v>
      </c>
      <c r="B145" s="234">
        <v>1</v>
      </c>
      <c r="C145" s="2027" t="s">
        <v>9430</v>
      </c>
      <c r="D145" s="2028" t="s">
        <v>8995</v>
      </c>
      <c r="E145" s="2046" t="s">
        <v>8996</v>
      </c>
      <c r="F145" s="170" t="s">
        <v>8976</v>
      </c>
      <c r="G145" s="165" t="s">
        <v>8997</v>
      </c>
      <c r="H145" s="238"/>
      <c r="I145" s="238"/>
      <c r="J145" s="240"/>
      <c r="K145" s="249"/>
      <c r="L145" s="2041">
        <v>96</v>
      </c>
      <c r="M145" s="166" t="e">
        <f>T145*#REF!+10</f>
        <v>#REF!</v>
      </c>
      <c r="N145" s="156"/>
      <c r="O145" s="157">
        <v>4069</v>
      </c>
      <c r="P145" s="157">
        <v>4517</v>
      </c>
      <c r="S145" s="157">
        <v>1417</v>
      </c>
      <c r="T145" s="2005">
        <v>1460</v>
      </c>
      <c r="V145" s="156">
        <v>0</v>
      </c>
    </row>
    <row r="146" spans="1:22" s="157" customFormat="1">
      <c r="A146" s="248">
        <v>1</v>
      </c>
      <c r="B146" s="234">
        <v>1</v>
      </c>
      <c r="C146" s="2031" t="s">
        <v>9430</v>
      </c>
      <c r="D146" s="2032" t="s">
        <v>8998</v>
      </c>
      <c r="E146" s="2048" t="s">
        <v>8999</v>
      </c>
      <c r="F146" s="170" t="s">
        <v>9341</v>
      </c>
      <c r="G146" s="168" t="s">
        <v>9000</v>
      </c>
      <c r="H146" s="246"/>
      <c r="I146" s="246"/>
      <c r="J146" s="247"/>
      <c r="K146" s="251"/>
      <c r="L146" s="2043">
        <v>96</v>
      </c>
      <c r="M146" s="166" t="e">
        <f>T146*#REF!+10</f>
        <v>#REF!</v>
      </c>
      <c r="N146" s="156"/>
      <c r="O146" s="157">
        <v>4069</v>
      </c>
      <c r="P146" s="157">
        <v>4517</v>
      </c>
      <c r="S146" s="157">
        <v>1417</v>
      </c>
      <c r="T146" s="2005">
        <v>1460</v>
      </c>
      <c r="V146" s="156">
        <v>0</v>
      </c>
    </row>
    <row r="147" spans="1:22" s="157" customFormat="1" hidden="1">
      <c r="A147" s="234"/>
      <c r="B147" s="234"/>
      <c r="C147" s="154"/>
      <c r="D147" s="235"/>
      <c r="E147" s="687"/>
      <c r="F147" s="155"/>
      <c r="G147" s="155"/>
      <c r="H147" s="234"/>
      <c r="I147" s="234"/>
      <c r="J147" s="205"/>
      <c r="K147" s="205"/>
      <c r="L147" s="1573"/>
      <c r="M147" s="156"/>
      <c r="N147" s="156"/>
      <c r="T147" s="157">
        <v>5049</v>
      </c>
      <c r="V147" s="156"/>
    </row>
    <row r="148" spans="1:22" s="157" customFormat="1" hidden="1">
      <c r="A148" s="234"/>
      <c r="B148" s="234"/>
      <c r="C148" s="154"/>
      <c r="D148" s="235"/>
      <c r="E148" s="687"/>
      <c r="F148" s="155"/>
      <c r="G148" s="155"/>
      <c r="H148" s="234"/>
      <c r="I148" s="234"/>
      <c r="J148" s="205"/>
      <c r="K148" s="205"/>
      <c r="L148" s="1573"/>
      <c r="M148" s="156"/>
      <c r="N148" s="156"/>
      <c r="T148" s="157">
        <v>5049</v>
      </c>
      <c r="V148" s="156"/>
    </row>
    <row r="149" spans="1:22" ht="23.25" hidden="1">
      <c r="A149" s="89" t="s">
        <v>8692</v>
      </c>
      <c r="B149" s="89"/>
      <c r="C149" s="2668" t="s">
        <v>9001</v>
      </c>
      <c r="D149" s="2668"/>
      <c r="E149" s="2676"/>
      <c r="F149" s="2668"/>
      <c r="G149" s="2668"/>
      <c r="H149" s="2668"/>
      <c r="I149" s="2668"/>
      <c r="J149" s="2668"/>
      <c r="K149" s="2668"/>
      <c r="L149" s="2677"/>
      <c r="M149" s="2668"/>
      <c r="N149" s="2455"/>
      <c r="Q149" s="219"/>
      <c r="T149" s="157">
        <v>5049</v>
      </c>
      <c r="V149" s="156"/>
    </row>
    <row r="150" spans="1:22" ht="23.25" hidden="1">
      <c r="A150" s="89" t="s">
        <v>8690</v>
      </c>
      <c r="B150" s="89"/>
      <c r="C150" s="2" t="s">
        <v>9002</v>
      </c>
      <c r="D150" s="3"/>
      <c r="E150" s="3"/>
      <c r="F150" s="3"/>
      <c r="G150" s="3"/>
      <c r="H150" s="3"/>
      <c r="I150" s="3"/>
      <c r="J150" s="3"/>
      <c r="K150" s="3"/>
      <c r="L150" s="3"/>
      <c r="M150" s="3"/>
      <c r="N150" s="3"/>
      <c r="Q150" s="219"/>
      <c r="T150" s="157">
        <v>5015</v>
      </c>
      <c r="V150" s="156"/>
    </row>
    <row r="151" spans="1:22" ht="23.25" hidden="1">
      <c r="A151" s="89" t="s">
        <v>8690</v>
      </c>
      <c r="B151" s="89"/>
      <c r="C151" s="2" t="s">
        <v>9003</v>
      </c>
      <c r="D151" s="3"/>
      <c r="E151" s="3"/>
      <c r="F151" s="3"/>
      <c r="G151" s="3"/>
      <c r="H151" s="3"/>
      <c r="I151" s="3"/>
      <c r="J151" s="3"/>
      <c r="K151" s="3"/>
      <c r="L151" s="3"/>
      <c r="M151" s="3"/>
      <c r="N151" s="3"/>
      <c r="Q151" s="219"/>
      <c r="T151" s="157">
        <v>5049</v>
      </c>
      <c r="V151" s="156"/>
    </row>
    <row r="152" spans="1:22" s="157" customFormat="1">
      <c r="A152" s="2017">
        <v>1</v>
      </c>
      <c r="B152" s="234">
        <v>1</v>
      </c>
      <c r="C152" s="2008" t="s">
        <v>9430</v>
      </c>
      <c r="D152" s="2018" t="s">
        <v>9004</v>
      </c>
      <c r="E152" s="2049" t="s">
        <v>9005</v>
      </c>
      <c r="F152" s="203" t="s">
        <v>9006</v>
      </c>
      <c r="G152" s="184" t="s">
        <v>9007</v>
      </c>
      <c r="H152" s="206"/>
      <c r="I152" s="206"/>
      <c r="J152" s="252"/>
      <c r="K152" s="2019"/>
      <c r="L152" s="2044">
        <v>96</v>
      </c>
      <c r="M152" s="166" t="e">
        <f>T152*#REF!+10</f>
        <v>#REF!</v>
      </c>
      <c r="N152" s="156"/>
      <c r="O152" s="157">
        <v>5771</v>
      </c>
      <c r="P152" s="157">
        <v>6406</v>
      </c>
      <c r="S152" s="157">
        <v>2022</v>
      </c>
      <c r="T152" s="2005">
        <v>2122</v>
      </c>
      <c r="V152" s="156">
        <v>0</v>
      </c>
    </row>
    <row r="153" spans="1:22">
      <c r="A153" s="2017">
        <v>1</v>
      </c>
      <c r="B153" s="234">
        <v>1</v>
      </c>
      <c r="C153" s="2008" t="s">
        <v>9430</v>
      </c>
      <c r="D153" s="2018" t="s">
        <v>9008</v>
      </c>
      <c r="E153" s="2049" t="s">
        <v>9009</v>
      </c>
      <c r="F153" s="203" t="s">
        <v>9010</v>
      </c>
      <c r="G153" s="184" t="s">
        <v>9011</v>
      </c>
      <c r="H153" s="206"/>
      <c r="I153" s="206"/>
      <c r="J153" s="252"/>
      <c r="K153" s="2033"/>
      <c r="L153" s="2044">
        <v>96</v>
      </c>
      <c r="M153" s="166" t="e">
        <f>T153*#REF!+10</f>
        <v>#REF!</v>
      </c>
      <c r="N153" s="156"/>
      <c r="O153" s="157">
        <v>5771</v>
      </c>
      <c r="P153" s="220">
        <v>6406</v>
      </c>
      <c r="Q153" s="219"/>
      <c r="R153" s="157"/>
      <c r="S153" s="157">
        <v>2008</v>
      </c>
      <c r="T153" s="2005">
        <v>2109</v>
      </c>
      <c r="V153" s="156">
        <v>0</v>
      </c>
    </row>
    <row r="154" spans="1:22" s="157" customFormat="1">
      <c r="A154" s="2017">
        <v>1</v>
      </c>
      <c r="B154" s="234">
        <v>1</v>
      </c>
      <c r="C154" s="2008" t="s">
        <v>9430</v>
      </c>
      <c r="D154" s="2018" t="s">
        <v>9012</v>
      </c>
      <c r="E154" s="2049" t="s">
        <v>9093</v>
      </c>
      <c r="F154" s="203" t="s">
        <v>9094</v>
      </c>
      <c r="G154" s="184" t="s">
        <v>9095</v>
      </c>
      <c r="H154" s="206"/>
      <c r="I154" s="206"/>
      <c r="J154" s="252"/>
      <c r="K154" s="2019"/>
      <c r="L154" s="2044">
        <v>96</v>
      </c>
      <c r="M154" s="166" t="e">
        <f>T154*#REF!+10</f>
        <v>#REF!</v>
      </c>
      <c r="N154" s="156"/>
      <c r="O154" s="157">
        <v>5771</v>
      </c>
      <c r="P154" s="157">
        <v>6406</v>
      </c>
      <c r="S154" s="157">
        <v>2008</v>
      </c>
      <c r="T154" s="2005">
        <v>2109</v>
      </c>
      <c r="V154" s="156">
        <v>0</v>
      </c>
    </row>
    <row r="155" spans="1:22" s="157" customFormat="1">
      <c r="A155" s="2017">
        <v>1</v>
      </c>
      <c r="B155" s="234">
        <v>1</v>
      </c>
      <c r="C155" s="2008" t="s">
        <v>9430</v>
      </c>
      <c r="D155" s="2018" t="s">
        <v>9013</v>
      </c>
      <c r="E155" s="2049" t="s">
        <v>9014</v>
      </c>
      <c r="F155" s="203" t="s">
        <v>9015</v>
      </c>
      <c r="G155" s="184" t="s">
        <v>9016</v>
      </c>
      <c r="H155" s="206"/>
      <c r="I155" s="206"/>
      <c r="J155" s="252"/>
      <c r="K155" s="2019"/>
      <c r="L155" s="2044">
        <v>96</v>
      </c>
      <c r="M155" s="166" t="e">
        <f>T155*#REF!+10</f>
        <v>#REF!</v>
      </c>
      <c r="N155" s="156"/>
      <c r="O155" s="157">
        <v>5771</v>
      </c>
      <c r="P155" s="157">
        <v>6406</v>
      </c>
      <c r="S155" s="157">
        <v>2008</v>
      </c>
      <c r="T155" s="2005">
        <v>2109</v>
      </c>
      <c r="V155" s="156">
        <v>0</v>
      </c>
    </row>
    <row r="156" spans="1:22" s="157" customFormat="1">
      <c r="A156" s="2017">
        <v>1</v>
      </c>
      <c r="B156" s="234">
        <v>1</v>
      </c>
      <c r="C156" s="2008" t="s">
        <v>9430</v>
      </c>
      <c r="D156" s="2018" t="s">
        <v>9017</v>
      </c>
      <c r="E156" s="2049" t="s">
        <v>9018</v>
      </c>
      <c r="F156" s="203" t="s">
        <v>9019</v>
      </c>
      <c r="G156" s="184" t="s">
        <v>9020</v>
      </c>
      <c r="H156" s="206"/>
      <c r="I156" s="206"/>
      <c r="J156" s="252"/>
      <c r="K156" s="2019"/>
      <c r="L156" s="2044">
        <v>96</v>
      </c>
      <c r="M156" s="166" t="e">
        <f>T156*#REF!+10</f>
        <v>#REF!</v>
      </c>
      <c r="N156" s="156"/>
      <c r="O156" s="157">
        <v>5771</v>
      </c>
      <c r="P156" s="157">
        <v>6406</v>
      </c>
      <c r="S156" s="157">
        <v>2008</v>
      </c>
      <c r="T156" s="2005">
        <v>2109</v>
      </c>
      <c r="V156" s="156">
        <v>0</v>
      </c>
    </row>
    <row r="157" spans="1:22" s="157" customFormat="1">
      <c r="A157" s="2017">
        <v>1</v>
      </c>
      <c r="B157" s="234">
        <v>1</v>
      </c>
      <c r="C157" s="2008" t="s">
        <v>9430</v>
      </c>
      <c r="D157" s="2018" t="s">
        <v>9021</v>
      </c>
      <c r="E157" s="2049" t="s">
        <v>9082</v>
      </c>
      <c r="F157" s="203" t="s">
        <v>9083</v>
      </c>
      <c r="G157" s="184" t="s">
        <v>9084</v>
      </c>
      <c r="H157" s="206"/>
      <c r="I157" s="206"/>
      <c r="J157" s="252"/>
      <c r="K157" s="2019"/>
      <c r="L157" s="2044">
        <v>96</v>
      </c>
      <c r="M157" s="166" t="e">
        <f>T157*#REF!+10</f>
        <v>#REF!</v>
      </c>
      <c r="N157" s="156"/>
      <c r="O157" s="157">
        <v>5793</v>
      </c>
      <c r="P157" s="157">
        <v>6431</v>
      </c>
      <c r="S157" s="157">
        <v>2022</v>
      </c>
      <c r="T157" s="2005">
        <v>2122</v>
      </c>
      <c r="V157" s="156">
        <v>0</v>
      </c>
    </row>
    <row r="158" spans="1:22" s="157" customFormat="1">
      <c r="A158" s="2017">
        <v>1</v>
      </c>
      <c r="B158" s="234">
        <v>1</v>
      </c>
      <c r="C158" s="2008" t="s">
        <v>9430</v>
      </c>
      <c r="D158" s="2018" t="s">
        <v>9022</v>
      </c>
      <c r="E158" s="2049" t="s">
        <v>9086</v>
      </c>
      <c r="F158" s="203" t="s">
        <v>9087</v>
      </c>
      <c r="G158" s="184" t="s">
        <v>9088</v>
      </c>
      <c r="H158" s="206"/>
      <c r="I158" s="206"/>
      <c r="J158" s="252"/>
      <c r="K158" s="2019"/>
      <c r="L158" s="2044">
        <v>96</v>
      </c>
      <c r="M158" s="166" t="e">
        <f>T158*#REF!+10</f>
        <v>#REF!</v>
      </c>
      <c r="N158" s="156"/>
      <c r="O158" s="157">
        <v>5771</v>
      </c>
      <c r="P158" s="157">
        <v>6406</v>
      </c>
      <c r="S158" s="157">
        <v>2022</v>
      </c>
      <c r="T158" s="2005">
        <v>2122</v>
      </c>
      <c r="V158" s="156">
        <v>0</v>
      </c>
    </row>
    <row r="159" spans="1:22" s="157" customFormat="1">
      <c r="A159" s="2017">
        <v>1</v>
      </c>
      <c r="B159" s="234">
        <v>1</v>
      </c>
      <c r="C159" s="2008" t="s">
        <v>9430</v>
      </c>
      <c r="D159" s="2018" t="s">
        <v>9023</v>
      </c>
      <c r="E159" s="2049" t="s">
        <v>9090</v>
      </c>
      <c r="F159" s="203" t="s">
        <v>9091</v>
      </c>
      <c r="G159" s="184" t="s">
        <v>9092</v>
      </c>
      <c r="H159" s="206"/>
      <c r="I159" s="206"/>
      <c r="J159" s="252"/>
      <c r="K159" s="2019"/>
      <c r="L159" s="2044">
        <v>96</v>
      </c>
      <c r="M159" s="166" t="e">
        <f>T159*#REF!+10</f>
        <v>#REF!</v>
      </c>
      <c r="N159" s="156"/>
      <c r="O159" s="157">
        <v>5771</v>
      </c>
      <c r="P159" s="157">
        <v>6406</v>
      </c>
      <c r="S159" s="157">
        <v>2022</v>
      </c>
      <c r="T159" s="2005">
        <v>2122</v>
      </c>
      <c r="V159" s="156">
        <v>0</v>
      </c>
    </row>
    <row r="160" spans="1:22" s="157" customFormat="1">
      <c r="A160" s="2017">
        <v>1</v>
      </c>
      <c r="B160" s="234">
        <v>1</v>
      </c>
      <c r="C160" s="2008" t="s">
        <v>9430</v>
      </c>
      <c r="D160" s="2018" t="s">
        <v>9024</v>
      </c>
      <c r="E160" s="2049" t="s">
        <v>9025</v>
      </c>
      <c r="F160" s="170" t="s">
        <v>9026</v>
      </c>
      <c r="G160" s="165" t="s">
        <v>9027</v>
      </c>
      <c r="H160" s="238"/>
      <c r="I160" s="238"/>
      <c r="J160" s="240"/>
      <c r="K160" s="249"/>
      <c r="L160" s="2044">
        <v>96</v>
      </c>
      <c r="M160" s="166" t="e">
        <f>T160*#REF!+10</f>
        <v>#REF!</v>
      </c>
      <c r="N160" s="156"/>
      <c r="O160" s="157">
        <v>5771</v>
      </c>
      <c r="P160" s="157">
        <v>6406</v>
      </c>
      <c r="S160" s="157">
        <v>2008</v>
      </c>
      <c r="T160" s="2005">
        <v>2109</v>
      </c>
      <c r="V160" s="156">
        <v>0</v>
      </c>
    </row>
    <row r="161" spans="1:22" s="157" customFormat="1">
      <c r="A161" s="2017">
        <v>1</v>
      </c>
      <c r="B161" s="234">
        <v>1</v>
      </c>
      <c r="C161" s="2008" t="s">
        <v>9430</v>
      </c>
      <c r="D161" s="2018" t="s">
        <v>9028</v>
      </c>
      <c r="E161" s="2049" t="s">
        <v>9029</v>
      </c>
      <c r="F161" s="170" t="s">
        <v>9030</v>
      </c>
      <c r="G161" s="168" t="s">
        <v>9031</v>
      </c>
      <c r="H161" s="246"/>
      <c r="I161" s="246"/>
      <c r="J161" s="247"/>
      <c r="K161" s="251"/>
      <c r="L161" s="2044">
        <v>96</v>
      </c>
      <c r="M161" s="166" t="e">
        <f>T161*#REF!+10</f>
        <v>#REF!</v>
      </c>
      <c r="N161" s="156"/>
      <c r="O161" s="157">
        <v>5793</v>
      </c>
      <c r="P161" s="157">
        <v>6431</v>
      </c>
      <c r="S161" s="157">
        <v>2022</v>
      </c>
      <c r="T161" s="2005">
        <v>2122</v>
      </c>
      <c r="V161" s="156">
        <v>0</v>
      </c>
    </row>
    <row r="162" spans="1:22" s="157" customFormat="1">
      <c r="A162" s="2017">
        <v>1</v>
      </c>
      <c r="B162" s="234">
        <v>1</v>
      </c>
      <c r="C162" s="2008" t="s">
        <v>9430</v>
      </c>
      <c r="D162" s="2018" t="s">
        <v>9032</v>
      </c>
      <c r="E162" s="2049" t="s">
        <v>9270</v>
      </c>
      <c r="F162" s="170" t="s">
        <v>9033</v>
      </c>
      <c r="G162" s="184" t="s">
        <v>9034</v>
      </c>
      <c r="H162" s="206"/>
      <c r="I162" s="206"/>
      <c r="J162" s="252"/>
      <c r="K162" s="2019"/>
      <c r="L162" s="2044">
        <v>96</v>
      </c>
      <c r="M162" s="166" t="e">
        <f>T162*#REF!+10</f>
        <v>#REF!</v>
      </c>
      <c r="N162" s="156"/>
      <c r="O162" s="157">
        <v>5793</v>
      </c>
      <c r="P162" s="157">
        <v>6431</v>
      </c>
      <c r="S162" s="157">
        <v>2022</v>
      </c>
      <c r="T162" s="2005">
        <v>2122</v>
      </c>
      <c r="V162" s="156">
        <v>0</v>
      </c>
    </row>
    <row r="163" spans="1:22" s="157" customFormat="1">
      <c r="A163" s="2017">
        <v>1</v>
      </c>
      <c r="B163" s="234">
        <v>1</v>
      </c>
      <c r="C163" s="2008" t="s">
        <v>9430</v>
      </c>
      <c r="D163" s="2018" t="s">
        <v>9035</v>
      </c>
      <c r="E163" s="2049" t="s">
        <v>9036</v>
      </c>
      <c r="F163" s="203" t="s">
        <v>9098</v>
      </c>
      <c r="G163" s="184" t="s">
        <v>9036</v>
      </c>
      <c r="H163" s="206"/>
      <c r="I163" s="206"/>
      <c r="J163" s="252"/>
      <c r="K163" s="2019"/>
      <c r="L163" s="2044">
        <v>96</v>
      </c>
      <c r="M163" s="166" t="e">
        <f>T163*#REF!+10</f>
        <v>#REF!</v>
      </c>
      <c r="N163" s="156"/>
      <c r="O163" s="157">
        <v>5793</v>
      </c>
      <c r="P163" s="157">
        <v>6431</v>
      </c>
      <c r="S163" s="157">
        <v>2022</v>
      </c>
      <c r="T163" s="2005">
        <v>2122</v>
      </c>
      <c r="V163" s="156">
        <v>0</v>
      </c>
    </row>
    <row r="164" spans="1:22" s="157" customFormat="1" hidden="1">
      <c r="A164" s="234"/>
      <c r="B164" s="234"/>
      <c r="C164" s="154"/>
      <c r="D164" s="235"/>
      <c r="E164" s="687"/>
      <c r="F164" s="155"/>
      <c r="G164" s="155"/>
      <c r="H164" s="234"/>
      <c r="I164" s="234"/>
      <c r="J164" s="205"/>
      <c r="K164" s="205"/>
      <c r="L164" s="1573"/>
      <c r="M164" s="156"/>
      <c r="N164" s="156"/>
      <c r="T164" s="219"/>
      <c r="V164" s="156"/>
    </row>
    <row r="165" spans="1:22" s="157" customFormat="1" hidden="1">
      <c r="A165" s="234"/>
      <c r="B165" s="234"/>
      <c r="C165" s="154"/>
      <c r="D165" s="235"/>
      <c r="E165" s="687"/>
      <c r="F165" s="155"/>
      <c r="G165" s="155"/>
      <c r="H165" s="234"/>
      <c r="I165" s="234"/>
      <c r="J165" s="205"/>
      <c r="K165" s="205"/>
      <c r="L165" s="1573"/>
      <c r="M165" s="156"/>
      <c r="N165" s="156"/>
      <c r="T165" s="157">
        <v>719</v>
      </c>
      <c r="V165" s="156"/>
    </row>
    <row r="166" spans="1:22" ht="23.25" hidden="1">
      <c r="A166" s="89" t="s">
        <v>8692</v>
      </c>
      <c r="B166" s="89"/>
      <c r="C166" s="2668" t="s">
        <v>9037</v>
      </c>
      <c r="D166" s="2668"/>
      <c r="E166" s="2676"/>
      <c r="F166" s="2668"/>
      <c r="G166" s="2668"/>
      <c r="H166" s="2668"/>
      <c r="I166" s="2668"/>
      <c r="J166" s="2668"/>
      <c r="K166" s="2668"/>
      <c r="L166" s="2677"/>
      <c r="M166" s="2668"/>
      <c r="N166" s="2455"/>
      <c r="Q166" s="219"/>
      <c r="T166" s="157">
        <v>718</v>
      </c>
      <c r="V166" s="156"/>
    </row>
    <row r="167" spans="1:22" ht="23.25" hidden="1">
      <c r="A167" s="89" t="s">
        <v>8690</v>
      </c>
      <c r="B167" s="89"/>
      <c r="C167" s="2" t="s">
        <v>9038</v>
      </c>
      <c r="D167" s="3"/>
      <c r="E167" s="3"/>
      <c r="F167" s="3"/>
      <c r="G167" s="3"/>
      <c r="H167" s="3"/>
      <c r="I167" s="3"/>
      <c r="J167" s="3"/>
      <c r="K167" s="3"/>
      <c r="L167" s="3"/>
      <c r="M167" s="3"/>
      <c r="N167" s="3"/>
      <c r="Q167" s="219"/>
      <c r="T167" s="157">
        <v>718</v>
      </c>
      <c r="V167" s="156"/>
    </row>
    <row r="168" spans="1:22" ht="23.25" hidden="1">
      <c r="A168" s="89" t="s">
        <v>8690</v>
      </c>
      <c r="B168" s="89"/>
      <c r="C168" s="2" t="s">
        <v>9039</v>
      </c>
      <c r="D168" s="3"/>
      <c r="E168" s="3"/>
      <c r="F168" s="3"/>
      <c r="G168" s="3"/>
      <c r="H168" s="3"/>
      <c r="I168" s="3"/>
      <c r="J168" s="3"/>
      <c r="K168" s="3"/>
      <c r="L168" s="3"/>
      <c r="M168" s="3"/>
      <c r="N168" s="3"/>
      <c r="Q168" s="219"/>
      <c r="T168" s="157">
        <v>670</v>
      </c>
      <c r="V168" s="156"/>
    </row>
    <row r="169" spans="1:22" s="157" customFormat="1">
      <c r="A169" s="206">
        <v>1</v>
      </c>
      <c r="B169" s="234">
        <v>1</v>
      </c>
      <c r="C169" s="183" t="s">
        <v>9434</v>
      </c>
      <c r="D169" s="253" t="s">
        <v>9040</v>
      </c>
      <c r="E169" s="258" t="s">
        <v>9041</v>
      </c>
      <c r="F169" s="184" t="s">
        <v>9042</v>
      </c>
      <c r="G169" s="184" t="s">
        <v>9670</v>
      </c>
      <c r="H169" s="206"/>
      <c r="I169" s="206"/>
      <c r="J169" s="252"/>
      <c r="K169" s="252"/>
      <c r="L169" s="2038">
        <v>96</v>
      </c>
      <c r="M169" s="173" t="e">
        <f>V169*#REF!+ 10</f>
        <v>#REF!</v>
      </c>
      <c r="N169" s="156"/>
      <c r="Q169" s="244">
        <v>930</v>
      </c>
      <c r="S169" s="157">
        <v>1205</v>
      </c>
      <c r="T169" s="157">
        <v>4400</v>
      </c>
      <c r="U169" s="157" t="e">
        <f>T169*#REF!</f>
        <v>#REF!</v>
      </c>
      <c r="V169" s="156">
        <v>985</v>
      </c>
    </row>
    <row r="170" spans="1:22" s="157" customFormat="1">
      <c r="A170" s="206">
        <v>1</v>
      </c>
      <c r="B170" s="234">
        <v>1</v>
      </c>
      <c r="C170" s="183" t="s">
        <v>9430</v>
      </c>
      <c r="D170" s="253" t="s">
        <v>9043</v>
      </c>
      <c r="E170" s="258" t="s">
        <v>9639</v>
      </c>
      <c r="F170" s="184" t="s">
        <v>9640</v>
      </c>
      <c r="G170" s="184" t="s">
        <v>9641</v>
      </c>
      <c r="H170" s="206"/>
      <c r="I170" s="206"/>
      <c r="J170" s="252"/>
      <c r="K170" s="252"/>
      <c r="L170" s="2038">
        <v>96</v>
      </c>
      <c r="M170" s="166" t="e">
        <f>T170*#REF!+10</f>
        <v>#REF!</v>
      </c>
      <c r="N170" s="156"/>
      <c r="O170" s="157">
        <v>5771</v>
      </c>
      <c r="P170" s="157">
        <v>6406</v>
      </c>
      <c r="S170" s="157">
        <v>1825</v>
      </c>
      <c r="T170" s="2005">
        <v>1826</v>
      </c>
      <c r="V170" s="156">
        <v>0</v>
      </c>
    </row>
    <row r="171" spans="1:22" s="157" customFormat="1">
      <c r="A171" s="206">
        <v>1</v>
      </c>
      <c r="B171" s="234">
        <v>1</v>
      </c>
      <c r="C171" s="164" t="s">
        <v>9434</v>
      </c>
      <c r="D171" s="239" t="s">
        <v>9044</v>
      </c>
      <c r="E171" s="207" t="s">
        <v>9045</v>
      </c>
      <c r="F171" s="165" t="s">
        <v>9046</v>
      </c>
      <c r="G171" s="165" t="s">
        <v>9045</v>
      </c>
      <c r="H171" s="238"/>
      <c r="I171" s="238"/>
      <c r="J171" s="240"/>
      <c r="K171" s="240"/>
      <c r="L171" s="2035">
        <v>96</v>
      </c>
      <c r="M171" s="173" t="e">
        <f>V171*#REF!+ 10</f>
        <v>#REF!</v>
      </c>
      <c r="N171" s="156"/>
      <c r="Q171" s="244">
        <v>560</v>
      </c>
      <c r="S171" s="157">
        <v>725</v>
      </c>
      <c r="T171" s="157">
        <v>2650</v>
      </c>
      <c r="U171" s="157" t="e">
        <f>T171*#REF!</f>
        <v>#REF!</v>
      </c>
      <c r="V171" s="156">
        <v>595</v>
      </c>
    </row>
    <row r="172" spans="1:22" s="157" customFormat="1">
      <c r="A172" s="206">
        <v>1</v>
      </c>
      <c r="B172" s="234">
        <v>1</v>
      </c>
      <c r="C172" s="171" t="s">
        <v>9430</v>
      </c>
      <c r="D172" s="241" t="s">
        <v>9047</v>
      </c>
      <c r="E172" s="208" t="s">
        <v>9674</v>
      </c>
      <c r="F172" s="165" t="s">
        <v>9046</v>
      </c>
      <c r="G172" s="172" t="s">
        <v>9674</v>
      </c>
      <c r="H172" s="242"/>
      <c r="I172" s="242"/>
      <c r="J172" s="243"/>
      <c r="K172" s="243"/>
      <c r="L172" s="2036">
        <v>96</v>
      </c>
      <c r="M172" s="166" t="e">
        <f>T172*#REF!+10</f>
        <v>#REF!</v>
      </c>
      <c r="N172" s="156"/>
      <c r="O172" s="157">
        <v>2579</v>
      </c>
      <c r="P172" s="157">
        <v>2863</v>
      </c>
      <c r="S172" s="157">
        <v>749</v>
      </c>
      <c r="T172" s="2005">
        <v>787</v>
      </c>
      <c r="V172" s="156">
        <v>0</v>
      </c>
    </row>
    <row r="173" spans="1:22" s="157" customFormat="1">
      <c r="A173" s="2017">
        <v>1</v>
      </c>
      <c r="B173" s="234">
        <v>1</v>
      </c>
      <c r="C173" s="2008" t="s">
        <v>10477</v>
      </c>
      <c r="D173" s="2018" t="s">
        <v>10605</v>
      </c>
      <c r="E173" s="2049" t="s">
        <v>9045</v>
      </c>
      <c r="F173" s="2054" t="s">
        <v>9046</v>
      </c>
      <c r="G173" s="2054" t="s">
        <v>9045</v>
      </c>
      <c r="H173" s="2338" t="s">
        <v>10604</v>
      </c>
      <c r="I173" s="2338"/>
      <c r="J173" s="2338"/>
      <c r="K173" s="2338" t="s">
        <v>6925</v>
      </c>
      <c r="L173" s="2044">
        <v>96</v>
      </c>
      <c r="M173" s="210" t="e">
        <f>V173*#REF!</f>
        <v>#REF!</v>
      </c>
      <c r="N173" s="156"/>
      <c r="V173" s="156">
        <v>768</v>
      </c>
    </row>
    <row r="174" spans="1:22" s="157" customFormat="1" hidden="1">
      <c r="A174" s="206">
        <v>1</v>
      </c>
      <c r="B174" s="246"/>
      <c r="C174" s="167" t="s">
        <v>9438</v>
      </c>
      <c r="D174" s="245" t="s">
        <v>9048</v>
      </c>
      <c r="E174" s="598" t="s">
        <v>9674</v>
      </c>
      <c r="F174" s="165" t="s">
        <v>9046</v>
      </c>
      <c r="G174" s="168" t="s">
        <v>9674</v>
      </c>
      <c r="H174" s="246"/>
      <c r="I174" s="246"/>
      <c r="J174" s="247"/>
      <c r="K174" s="247"/>
      <c r="L174" s="2037">
        <v>96</v>
      </c>
      <c r="M174" s="169" t="e">
        <f>T174*#REF!*#REF!+10</f>
        <v>#REF!</v>
      </c>
      <c r="N174" s="156"/>
      <c r="O174" s="157">
        <v>2376</v>
      </c>
      <c r="S174" s="157">
        <v>787</v>
      </c>
      <c r="T174" s="157">
        <v>2813</v>
      </c>
      <c r="V174" s="156">
        <v>2813</v>
      </c>
    </row>
    <row r="175" spans="1:22" s="157" customFormat="1" hidden="1">
      <c r="A175" s="234"/>
      <c r="B175" s="234"/>
      <c r="C175" s="154"/>
      <c r="D175" s="235"/>
      <c r="E175" s="687"/>
      <c r="F175" s="155"/>
      <c r="G175" s="155"/>
      <c r="H175" s="234"/>
      <c r="I175" s="234"/>
      <c r="J175" s="205"/>
      <c r="K175" s="205"/>
      <c r="L175" s="1573"/>
      <c r="M175" s="156"/>
      <c r="N175" s="156"/>
      <c r="T175" s="157">
        <v>792</v>
      </c>
      <c r="V175" s="156"/>
    </row>
    <row r="176" spans="1:22" s="157" customFormat="1" hidden="1">
      <c r="A176" s="234"/>
      <c r="B176" s="234"/>
      <c r="C176" s="154"/>
      <c r="D176" s="235"/>
      <c r="E176" s="687"/>
      <c r="F176" s="155"/>
      <c r="G176" s="155"/>
      <c r="H176" s="234"/>
      <c r="I176" s="234"/>
      <c r="J176" s="205"/>
      <c r="K176" s="205"/>
      <c r="L176" s="1573"/>
      <c r="M176" s="156"/>
      <c r="N176" s="156"/>
      <c r="T176" s="157">
        <v>828</v>
      </c>
      <c r="V176" s="156"/>
    </row>
    <row r="177" spans="1:22" ht="23.25" hidden="1">
      <c r="A177" s="89" t="s">
        <v>8692</v>
      </c>
      <c r="B177" s="89"/>
      <c r="C177" s="2668" t="s">
        <v>9494</v>
      </c>
      <c r="D177" s="2668"/>
      <c r="E177" s="2676"/>
      <c r="F177" s="2668"/>
      <c r="G177" s="2668"/>
      <c r="H177" s="2668"/>
      <c r="I177" s="2668"/>
      <c r="J177" s="2668"/>
      <c r="K177" s="2668"/>
      <c r="L177" s="2677"/>
      <c r="M177" s="2668"/>
      <c r="N177" s="2455"/>
      <c r="Q177" s="219"/>
      <c r="T177" s="157"/>
      <c r="V177" s="156"/>
    </row>
    <row r="178" spans="1:22" ht="23.25" hidden="1">
      <c r="A178" s="89" t="s">
        <v>8690</v>
      </c>
      <c r="B178" s="89"/>
      <c r="C178" s="2" t="s">
        <v>9283</v>
      </c>
      <c r="D178" s="3"/>
      <c r="E178" s="3"/>
      <c r="F178" s="3"/>
      <c r="G178" s="3"/>
      <c r="H178" s="3"/>
      <c r="I178" s="3"/>
      <c r="J178" s="3"/>
      <c r="K178" s="3"/>
      <c r="L178" s="3"/>
      <c r="M178" s="3"/>
      <c r="N178" s="3"/>
      <c r="Q178" s="219"/>
      <c r="T178" s="157"/>
      <c r="V178" s="156"/>
    </row>
    <row r="179" spans="1:22" ht="23.25" hidden="1">
      <c r="A179" s="89" t="s">
        <v>8690</v>
      </c>
      <c r="B179" s="89"/>
      <c r="C179" s="2" t="s">
        <v>9049</v>
      </c>
      <c r="D179" s="3"/>
      <c r="E179" s="3"/>
      <c r="F179" s="3"/>
      <c r="G179" s="3"/>
      <c r="H179" s="3"/>
      <c r="I179" s="3"/>
      <c r="J179" s="3"/>
      <c r="K179" s="3"/>
      <c r="L179" s="3"/>
      <c r="M179" s="3"/>
      <c r="N179" s="3"/>
      <c r="Q179" s="219"/>
      <c r="T179" s="157"/>
      <c r="V179" s="156"/>
    </row>
    <row r="180" spans="1:22" s="157" customFormat="1">
      <c r="A180" s="2017">
        <v>1</v>
      </c>
      <c r="B180" s="234">
        <v>1</v>
      </c>
      <c r="C180" s="2027" t="s">
        <v>9430</v>
      </c>
      <c r="D180" s="2028" t="s">
        <v>9050</v>
      </c>
      <c r="E180" s="2046" t="s">
        <v>9051</v>
      </c>
      <c r="F180" s="203" t="s">
        <v>9284</v>
      </c>
      <c r="G180" s="184" t="s">
        <v>9051</v>
      </c>
      <c r="H180" s="206"/>
      <c r="I180" s="206"/>
      <c r="J180" s="252"/>
      <c r="K180" s="2019"/>
      <c r="L180" s="2041">
        <v>96</v>
      </c>
      <c r="M180" s="166" t="e">
        <f>T180*#REF!+10</f>
        <v>#REF!</v>
      </c>
      <c r="N180" s="156"/>
      <c r="O180" s="157">
        <v>2060</v>
      </c>
      <c r="P180" s="157">
        <v>2287</v>
      </c>
      <c r="S180" s="157">
        <v>718</v>
      </c>
      <c r="T180" s="2005">
        <v>754</v>
      </c>
      <c r="V180" s="156">
        <v>0</v>
      </c>
    </row>
    <row r="181" spans="1:22" s="157" customFormat="1">
      <c r="A181" s="2017">
        <v>1</v>
      </c>
      <c r="B181" s="234">
        <v>1</v>
      </c>
      <c r="C181" s="2029" t="s">
        <v>9430</v>
      </c>
      <c r="D181" s="2030" t="s">
        <v>9052</v>
      </c>
      <c r="E181" s="2047" t="s">
        <v>9053</v>
      </c>
      <c r="F181" s="203" t="s">
        <v>9054</v>
      </c>
      <c r="G181" s="184" t="s">
        <v>9053</v>
      </c>
      <c r="H181" s="206"/>
      <c r="I181" s="206"/>
      <c r="J181" s="252"/>
      <c r="K181" s="2019"/>
      <c r="L181" s="2042">
        <v>96</v>
      </c>
      <c r="M181" s="166" t="e">
        <f>T181*#REF!+10</f>
        <v>#REF!</v>
      </c>
      <c r="N181" s="156"/>
      <c r="O181" s="157">
        <v>2060</v>
      </c>
      <c r="P181" s="157">
        <v>2287</v>
      </c>
      <c r="S181" s="157">
        <v>718</v>
      </c>
      <c r="T181" s="2005">
        <v>754</v>
      </c>
      <c r="V181" s="156">
        <v>0</v>
      </c>
    </row>
    <row r="182" spans="1:22" s="157" customFormat="1">
      <c r="A182" s="2017">
        <v>1</v>
      </c>
      <c r="B182" s="234">
        <v>1</v>
      </c>
      <c r="C182" s="2008" t="s">
        <v>10477</v>
      </c>
      <c r="D182" s="2018" t="s">
        <v>10603</v>
      </c>
      <c r="E182" s="2049" t="s">
        <v>10602</v>
      </c>
      <c r="F182" s="2054" t="s">
        <v>7682</v>
      </c>
      <c r="G182" s="2049" t="s">
        <v>10602</v>
      </c>
      <c r="H182" s="2053"/>
      <c r="I182" s="2053"/>
      <c r="J182" s="2055"/>
      <c r="K182" s="2055"/>
      <c r="L182" s="2044">
        <v>96</v>
      </c>
      <c r="M182" s="210" t="e">
        <f>V182*#REF!</f>
        <v>#REF!</v>
      </c>
      <c r="N182" s="156"/>
      <c r="V182" s="156">
        <v>1056</v>
      </c>
    </row>
    <row r="183" spans="1:22" s="157" customFormat="1">
      <c r="A183" s="2017">
        <v>1</v>
      </c>
      <c r="B183" s="234">
        <v>1</v>
      </c>
      <c r="C183" s="2031" t="s">
        <v>9430</v>
      </c>
      <c r="D183" s="2032" t="s">
        <v>9055</v>
      </c>
      <c r="E183" s="2048" t="s">
        <v>9056</v>
      </c>
      <c r="F183" s="203" t="s">
        <v>9057</v>
      </c>
      <c r="G183" s="184" t="s">
        <v>9056</v>
      </c>
      <c r="H183" s="206"/>
      <c r="I183" s="206"/>
      <c r="J183" s="252"/>
      <c r="K183" s="2019"/>
      <c r="L183" s="2043">
        <v>96</v>
      </c>
      <c r="M183" s="166" t="e">
        <f>T183*#REF!+10</f>
        <v>#REF!</v>
      </c>
      <c r="N183" s="156"/>
      <c r="O183" s="157">
        <v>2220</v>
      </c>
      <c r="P183" s="157">
        <v>2464</v>
      </c>
      <c r="S183" s="157">
        <v>780</v>
      </c>
      <c r="T183" s="2005">
        <v>819</v>
      </c>
      <c r="V183" s="156">
        <v>0</v>
      </c>
    </row>
    <row r="184" spans="1:22" s="157" customFormat="1" hidden="1">
      <c r="A184" s="2017">
        <v>1</v>
      </c>
      <c r="B184" s="234"/>
      <c r="C184" s="2027" t="s">
        <v>285</v>
      </c>
      <c r="D184" s="2028" t="s">
        <v>239</v>
      </c>
      <c r="E184" s="2079" t="s">
        <v>286</v>
      </c>
      <c r="F184" s="203"/>
      <c r="G184" s="184"/>
      <c r="H184" s="206"/>
      <c r="I184" s="206"/>
      <c r="J184" s="252"/>
      <c r="K184" s="2019"/>
      <c r="L184" s="2041">
        <v>96</v>
      </c>
      <c r="M184" s="166" t="e">
        <f>U184*#REF!+10</f>
        <v>#REF!</v>
      </c>
      <c r="N184" s="156"/>
      <c r="T184" s="157">
        <v>649</v>
      </c>
      <c r="U184" s="157">
        <v>649</v>
      </c>
      <c r="V184" s="156">
        <v>649</v>
      </c>
    </row>
    <row r="185" spans="1:22" s="157" customFormat="1">
      <c r="A185" s="2017">
        <v>1</v>
      </c>
      <c r="B185" s="234">
        <v>1</v>
      </c>
      <c r="C185" s="2008" t="s">
        <v>10477</v>
      </c>
      <c r="D185" s="2018" t="s">
        <v>10601</v>
      </c>
      <c r="E185" s="2049" t="s">
        <v>9059</v>
      </c>
      <c r="F185" s="2054" t="s">
        <v>9287</v>
      </c>
      <c r="G185" s="2054" t="s">
        <v>9060</v>
      </c>
      <c r="H185" s="2053"/>
      <c r="I185" s="2053"/>
      <c r="J185" s="2055"/>
      <c r="K185" s="2055"/>
      <c r="L185" s="2044">
        <v>96</v>
      </c>
      <c r="M185" s="210" t="e">
        <f>V185*#REF!</f>
        <v>#REF!</v>
      </c>
      <c r="N185" s="156"/>
      <c r="V185" s="156">
        <v>1032</v>
      </c>
    </row>
    <row r="186" spans="1:22" s="157" customFormat="1">
      <c r="A186" s="2017">
        <v>1</v>
      </c>
      <c r="B186" s="234">
        <v>1</v>
      </c>
      <c r="C186" s="2031" t="s">
        <v>9430</v>
      </c>
      <c r="D186" s="2032" t="s">
        <v>9058</v>
      </c>
      <c r="E186" s="2048" t="s">
        <v>9059</v>
      </c>
      <c r="F186" s="203" t="s">
        <v>9287</v>
      </c>
      <c r="G186" s="184" t="s">
        <v>9060</v>
      </c>
      <c r="H186" s="206"/>
      <c r="I186" s="206"/>
      <c r="J186" s="252"/>
      <c r="K186" s="2019"/>
      <c r="L186" s="2043">
        <v>96</v>
      </c>
      <c r="M186" s="166" t="e">
        <f>T186*#REF!+10</f>
        <v>#REF!</v>
      </c>
      <c r="N186" s="156"/>
      <c r="O186" s="157">
        <v>1920</v>
      </c>
      <c r="P186" s="157">
        <v>2131</v>
      </c>
      <c r="S186" s="157">
        <v>669</v>
      </c>
      <c r="T186" s="2005">
        <v>712</v>
      </c>
      <c r="V186" s="156">
        <v>0</v>
      </c>
    </row>
    <row r="187" spans="1:22" s="157" customFormat="1" hidden="1">
      <c r="A187" s="2017">
        <v>1</v>
      </c>
      <c r="B187" s="234"/>
      <c r="C187" s="2027" t="s">
        <v>285</v>
      </c>
      <c r="D187" s="2028" t="s">
        <v>238</v>
      </c>
      <c r="E187" s="2079" t="s">
        <v>287</v>
      </c>
      <c r="F187" s="203"/>
      <c r="G187" s="184"/>
      <c r="H187" s="206"/>
      <c r="I187" s="206"/>
      <c r="J187" s="252"/>
      <c r="K187" s="2019"/>
      <c r="L187" s="2041">
        <v>96</v>
      </c>
      <c r="M187" s="2007" t="e">
        <f>U187*#REF!+10</f>
        <v>#REF!</v>
      </c>
      <c r="N187" s="156"/>
      <c r="T187" s="157">
        <v>599</v>
      </c>
      <c r="U187" s="157">
        <v>599</v>
      </c>
      <c r="V187" s="156">
        <v>599</v>
      </c>
    </row>
    <row r="188" spans="1:22" s="157" customFormat="1">
      <c r="A188" s="2017">
        <v>1</v>
      </c>
      <c r="B188" s="234">
        <v>1</v>
      </c>
      <c r="C188" s="2008" t="s">
        <v>10477</v>
      </c>
      <c r="D188" s="2018" t="s">
        <v>10600</v>
      </c>
      <c r="E188" s="2049" t="s">
        <v>9062</v>
      </c>
      <c r="F188" s="2054" t="s">
        <v>7631</v>
      </c>
      <c r="G188" s="2054" t="s">
        <v>7632</v>
      </c>
      <c r="H188" s="2053"/>
      <c r="I188" s="2053"/>
      <c r="J188" s="2055"/>
      <c r="K188" s="2055"/>
      <c r="L188" s="2044">
        <v>96</v>
      </c>
      <c r="M188" s="210" t="e">
        <f>V188*#REF!</f>
        <v>#REF!</v>
      </c>
      <c r="N188" s="156"/>
      <c r="V188" s="156">
        <v>576</v>
      </c>
    </row>
    <row r="189" spans="1:22" s="157" customFormat="1">
      <c r="A189" s="2017">
        <v>1</v>
      </c>
      <c r="B189" s="234">
        <v>1</v>
      </c>
      <c r="C189" s="2008" t="s">
        <v>10477</v>
      </c>
      <c r="D189" s="2018" t="s">
        <v>10599</v>
      </c>
      <c r="E189" s="2049" t="s">
        <v>9062</v>
      </c>
      <c r="F189" s="2054"/>
      <c r="G189" s="2054"/>
      <c r="H189" s="2053"/>
      <c r="I189" s="2053"/>
      <c r="J189" s="2055"/>
      <c r="K189" s="2055"/>
      <c r="L189" s="2044">
        <v>192</v>
      </c>
      <c r="M189" s="210" t="e">
        <f>V189*#REF!</f>
        <v>#REF!</v>
      </c>
      <c r="N189" s="156"/>
      <c r="V189" s="156">
        <v>1056</v>
      </c>
    </row>
    <row r="190" spans="1:22" s="157" customFormat="1">
      <c r="A190" s="248">
        <v>1</v>
      </c>
      <c r="B190" s="234">
        <v>1</v>
      </c>
      <c r="C190" s="2029" t="s">
        <v>9430</v>
      </c>
      <c r="D190" s="2030" t="s">
        <v>9061</v>
      </c>
      <c r="E190" s="2047" t="s">
        <v>9062</v>
      </c>
      <c r="F190" s="170" t="s">
        <v>7631</v>
      </c>
      <c r="G190" s="165" t="s">
        <v>7632</v>
      </c>
      <c r="H190" s="238"/>
      <c r="I190" s="238"/>
      <c r="J190" s="240"/>
      <c r="K190" s="249"/>
      <c r="L190" s="2042">
        <v>96</v>
      </c>
      <c r="M190" s="166" t="e">
        <f>T190*#REF!+10</f>
        <v>#REF!</v>
      </c>
      <c r="N190" s="156"/>
      <c r="O190" s="157">
        <v>1930</v>
      </c>
      <c r="P190" s="157">
        <v>2142</v>
      </c>
      <c r="S190" s="157">
        <v>678</v>
      </c>
      <c r="T190" s="2005">
        <v>676</v>
      </c>
      <c r="V190" s="156">
        <v>0</v>
      </c>
    </row>
    <row r="191" spans="1:22" s="157" customFormat="1" hidden="1">
      <c r="A191" s="2050">
        <v>1</v>
      </c>
      <c r="B191" s="2050"/>
      <c r="C191" s="2027" t="s">
        <v>285</v>
      </c>
      <c r="D191" s="2028" t="s">
        <v>240</v>
      </c>
      <c r="E191" s="2079" t="s">
        <v>288</v>
      </c>
      <c r="F191" s="2056"/>
      <c r="G191" s="2056"/>
      <c r="H191" s="2050"/>
      <c r="I191" s="2050"/>
      <c r="J191" s="2057"/>
      <c r="K191" s="2057"/>
      <c r="L191" s="2041">
        <v>96</v>
      </c>
      <c r="M191" s="2026" t="e">
        <f>U191*#REF!+10</f>
        <v>#REF!</v>
      </c>
      <c r="N191" s="156"/>
      <c r="T191" s="157">
        <v>673</v>
      </c>
      <c r="U191" s="157">
        <v>673</v>
      </c>
      <c r="V191" s="156">
        <v>673</v>
      </c>
    </row>
    <row r="192" spans="1:22" s="157" customFormat="1">
      <c r="A192" s="2051">
        <v>1</v>
      </c>
      <c r="B192" s="234">
        <v>1</v>
      </c>
      <c r="C192" s="2031" t="s">
        <v>9430</v>
      </c>
      <c r="D192" s="2032" t="s">
        <v>7633</v>
      </c>
      <c r="E192" s="2048" t="s">
        <v>7634</v>
      </c>
      <c r="F192" s="2058" t="s">
        <v>7635</v>
      </c>
      <c r="G192" s="2058" t="s">
        <v>7636</v>
      </c>
      <c r="H192" s="2051"/>
      <c r="I192" s="2051"/>
      <c r="J192" s="2059"/>
      <c r="K192" s="2059"/>
      <c r="L192" s="2043">
        <v>96</v>
      </c>
      <c r="M192" s="166" t="e">
        <f>T192*#REF!+10</f>
        <v>#REF!</v>
      </c>
      <c r="N192" s="156"/>
      <c r="O192" s="157">
        <v>2100</v>
      </c>
      <c r="P192" s="157">
        <v>2331</v>
      </c>
      <c r="S192" s="157">
        <v>736</v>
      </c>
      <c r="T192" s="2005">
        <v>772</v>
      </c>
      <c r="V192" s="156">
        <v>0</v>
      </c>
    </row>
    <row r="193" spans="1:22" s="157" customFormat="1">
      <c r="A193" s="2017">
        <v>1</v>
      </c>
      <c r="B193" s="234">
        <v>1</v>
      </c>
      <c r="C193" s="2008" t="s">
        <v>10477</v>
      </c>
      <c r="D193" s="2018" t="s">
        <v>10598</v>
      </c>
      <c r="E193" s="2049" t="s">
        <v>384</v>
      </c>
      <c r="F193" s="2054" t="s">
        <v>7638</v>
      </c>
      <c r="G193" s="2054" t="s">
        <v>7639</v>
      </c>
      <c r="H193" s="2053"/>
      <c r="I193" s="2053"/>
      <c r="J193" s="2055"/>
      <c r="K193" s="2055"/>
      <c r="L193" s="2044">
        <v>96</v>
      </c>
      <c r="M193" s="210" t="e">
        <f>V193*#REF!</f>
        <v>#REF!</v>
      </c>
      <c r="N193" s="156"/>
      <c r="V193" s="156">
        <v>840</v>
      </c>
    </row>
    <row r="194" spans="1:22" s="157" customFormat="1">
      <c r="A194" s="2052">
        <v>1</v>
      </c>
      <c r="B194" s="234">
        <v>1</v>
      </c>
      <c r="C194" s="2031" t="s">
        <v>9430</v>
      </c>
      <c r="D194" s="2032" t="s">
        <v>7637</v>
      </c>
      <c r="E194" s="2048" t="s">
        <v>384</v>
      </c>
      <c r="F194" s="176" t="s">
        <v>7638</v>
      </c>
      <c r="G194" s="168" t="s">
        <v>7639</v>
      </c>
      <c r="H194" s="246"/>
      <c r="I194" s="246"/>
      <c r="J194" s="247"/>
      <c r="K194" s="251"/>
      <c r="L194" s="2043">
        <v>96</v>
      </c>
      <c r="M194" s="166" t="e">
        <f>T194*#REF!+10</f>
        <v>#REF!</v>
      </c>
      <c r="N194" s="156"/>
      <c r="O194" s="157">
        <v>2265</v>
      </c>
      <c r="P194" s="157">
        <v>2514</v>
      </c>
      <c r="S194" s="157">
        <v>793</v>
      </c>
      <c r="T194" s="2005">
        <v>870</v>
      </c>
      <c r="V194" s="156">
        <v>0</v>
      </c>
    </row>
    <row r="195" spans="1:22" s="157" customFormat="1">
      <c r="A195" s="2017">
        <v>1</v>
      </c>
      <c r="B195" s="234">
        <v>1</v>
      </c>
      <c r="C195" s="2008" t="s">
        <v>10477</v>
      </c>
      <c r="D195" s="2018" t="s">
        <v>10597</v>
      </c>
      <c r="E195" s="2049" t="s">
        <v>385</v>
      </c>
      <c r="F195" s="2054" t="s">
        <v>7641</v>
      </c>
      <c r="G195" s="2054" t="s">
        <v>7642</v>
      </c>
      <c r="H195" s="2053"/>
      <c r="I195" s="2053"/>
      <c r="J195" s="2055"/>
      <c r="K195" s="2055"/>
      <c r="L195" s="2044">
        <v>96</v>
      </c>
      <c r="M195" s="210" t="e">
        <f>V195*#REF!</f>
        <v>#REF!</v>
      </c>
      <c r="N195" s="156"/>
      <c r="V195" s="156">
        <v>840</v>
      </c>
    </row>
    <row r="196" spans="1:22" s="157" customFormat="1">
      <c r="A196" s="248">
        <v>1</v>
      </c>
      <c r="B196" s="234">
        <v>1</v>
      </c>
      <c r="C196" s="2008" t="s">
        <v>9430</v>
      </c>
      <c r="D196" s="2018" t="s">
        <v>7640</v>
      </c>
      <c r="E196" s="2049" t="s">
        <v>385</v>
      </c>
      <c r="F196" s="203" t="s">
        <v>7641</v>
      </c>
      <c r="G196" s="184" t="s">
        <v>7642</v>
      </c>
      <c r="H196" s="206"/>
      <c r="I196" s="206"/>
      <c r="J196" s="252"/>
      <c r="K196" s="2019"/>
      <c r="L196" s="2044">
        <v>96</v>
      </c>
      <c r="M196" s="166" t="e">
        <f>T196*#REF!+10</f>
        <v>#REF!</v>
      </c>
      <c r="N196" s="156"/>
      <c r="O196" s="157">
        <v>2360</v>
      </c>
      <c r="P196" s="157">
        <v>2620</v>
      </c>
      <c r="S196" s="157">
        <v>828</v>
      </c>
      <c r="T196" s="2005">
        <v>870</v>
      </c>
      <c r="V196" s="156">
        <v>0</v>
      </c>
    </row>
    <row r="197" spans="1:22" s="157" customFormat="1">
      <c r="A197" s="2017">
        <v>1</v>
      </c>
      <c r="B197" s="234">
        <v>1</v>
      </c>
      <c r="C197" s="2008" t="s">
        <v>10477</v>
      </c>
      <c r="D197" s="2018" t="s">
        <v>10596</v>
      </c>
      <c r="E197" s="2049" t="s">
        <v>10595</v>
      </c>
      <c r="F197" s="2054" t="s">
        <v>7649</v>
      </c>
      <c r="G197" s="2054" t="s">
        <v>7650</v>
      </c>
      <c r="H197" s="2053"/>
      <c r="I197" s="2053"/>
      <c r="J197" s="2055"/>
      <c r="K197" s="2055"/>
      <c r="L197" s="2044">
        <v>200</v>
      </c>
      <c r="M197" s="210" t="e">
        <f>V197*#REF!</f>
        <v>#REF!</v>
      </c>
      <c r="N197" s="156"/>
      <c r="V197" s="156">
        <v>500</v>
      </c>
    </row>
    <row r="198" spans="1:22" s="157" customFormat="1" hidden="1">
      <c r="A198" s="2050">
        <v>1</v>
      </c>
      <c r="B198" s="2050"/>
      <c r="C198" s="2027" t="s">
        <v>285</v>
      </c>
      <c r="D198" s="2028" t="s">
        <v>236</v>
      </c>
      <c r="E198" s="2046" t="s">
        <v>7648</v>
      </c>
      <c r="F198" s="170"/>
      <c r="G198" s="165"/>
      <c r="H198" s="238"/>
      <c r="I198" s="238"/>
      <c r="J198" s="240"/>
      <c r="K198" s="249"/>
      <c r="L198" s="2045" t="s">
        <v>237</v>
      </c>
      <c r="M198" s="2026" t="e">
        <f>U198*#REF!</f>
        <v>#REF!</v>
      </c>
      <c r="N198" s="156"/>
      <c r="T198" s="157">
        <v>130</v>
      </c>
      <c r="U198" s="157">
        <v>130</v>
      </c>
      <c r="V198" s="156">
        <v>130</v>
      </c>
    </row>
    <row r="199" spans="1:22" s="157" customFormat="1">
      <c r="A199" s="2017">
        <v>1</v>
      </c>
      <c r="B199" s="234">
        <v>1</v>
      </c>
      <c r="C199" s="2008" t="s">
        <v>10477</v>
      </c>
      <c r="D199" s="2018" t="s">
        <v>10594</v>
      </c>
      <c r="E199" s="2049" t="s">
        <v>7648</v>
      </c>
      <c r="F199" s="2054"/>
      <c r="G199" s="2054"/>
      <c r="H199" s="2053"/>
      <c r="I199" s="2053"/>
      <c r="J199" s="2055"/>
      <c r="K199" s="2055"/>
      <c r="L199" s="2044">
        <v>200</v>
      </c>
      <c r="M199" s="210" t="e">
        <f>V199*#REF!</f>
        <v>#REF!</v>
      </c>
      <c r="N199" s="156"/>
      <c r="V199" s="156">
        <v>450</v>
      </c>
    </row>
    <row r="200" spans="1:22" s="157" customFormat="1" ht="14.25">
      <c r="A200" s="2017">
        <v>1</v>
      </c>
      <c r="B200" s="234">
        <v>1</v>
      </c>
      <c r="C200" s="2008" t="s">
        <v>10477</v>
      </c>
      <c r="D200" s="2018" t="s">
        <v>10590</v>
      </c>
      <c r="E200" s="2049" t="s">
        <v>10589</v>
      </c>
      <c r="F200" s="2054" t="s">
        <v>9286</v>
      </c>
      <c r="G200" s="2054" t="s">
        <v>7645</v>
      </c>
      <c r="H200" s="2053"/>
      <c r="I200" s="2053"/>
      <c r="J200" s="2055"/>
      <c r="K200" s="2055"/>
      <c r="L200" s="2055">
        <v>48</v>
      </c>
      <c r="M200" s="210" t="e">
        <f>V200*#REF!</f>
        <v>#REF!</v>
      </c>
      <c r="N200" s="156"/>
      <c r="S200" s="2335"/>
      <c r="V200" s="156">
        <v>480</v>
      </c>
    </row>
    <row r="201" spans="1:22" s="157" customFormat="1">
      <c r="A201" s="2060">
        <v>1</v>
      </c>
      <c r="B201" s="234">
        <v>1</v>
      </c>
      <c r="C201" s="2031" t="s">
        <v>9430</v>
      </c>
      <c r="D201" s="2032" t="s">
        <v>7647</v>
      </c>
      <c r="E201" s="2048" t="s">
        <v>7648</v>
      </c>
      <c r="F201" s="175" t="s">
        <v>7649</v>
      </c>
      <c r="G201" s="172" t="s">
        <v>7650</v>
      </c>
      <c r="H201" s="242"/>
      <c r="I201" s="242"/>
      <c r="J201" s="243"/>
      <c r="K201" s="250"/>
      <c r="L201" s="2043">
        <v>48</v>
      </c>
      <c r="M201" s="166" t="e">
        <f>T201*#REF!+10</f>
        <v>#REF!</v>
      </c>
      <c r="N201" s="156"/>
      <c r="O201" s="157">
        <v>1480</v>
      </c>
      <c r="P201" s="157">
        <v>1643</v>
      </c>
      <c r="S201" s="157">
        <v>515</v>
      </c>
      <c r="T201" s="2005">
        <v>545</v>
      </c>
      <c r="V201" s="156">
        <v>0</v>
      </c>
    </row>
    <row r="202" spans="1:22" s="157" customFormat="1" ht="25.5">
      <c r="A202" s="2017">
        <v>1</v>
      </c>
      <c r="B202" s="234">
        <v>1</v>
      </c>
      <c r="C202" s="2008" t="s">
        <v>10477</v>
      </c>
      <c r="D202" s="2018" t="s">
        <v>10588</v>
      </c>
      <c r="E202" s="2321" t="s">
        <v>10585</v>
      </c>
      <c r="F202" s="2054" t="s">
        <v>9286</v>
      </c>
      <c r="G202" s="2054" t="s">
        <v>7644</v>
      </c>
      <c r="H202" s="2053"/>
      <c r="I202" s="2053"/>
      <c r="J202" s="2055"/>
      <c r="K202" s="2055"/>
      <c r="L202" s="2044">
        <v>96</v>
      </c>
      <c r="M202" s="210" t="e">
        <f>V202*#REF!</f>
        <v>#REF!</v>
      </c>
      <c r="N202" s="156"/>
      <c r="V202" s="156">
        <v>1440</v>
      </c>
    </row>
    <row r="203" spans="1:22" s="157" customFormat="1" ht="25.5">
      <c r="A203" s="2017">
        <v>1</v>
      </c>
      <c r="B203" s="234">
        <v>1</v>
      </c>
      <c r="C203" s="2008" t="s">
        <v>10477</v>
      </c>
      <c r="D203" s="2018" t="s">
        <v>10587</v>
      </c>
      <c r="E203" s="2321" t="s">
        <v>10585</v>
      </c>
      <c r="F203" s="2054" t="s">
        <v>9286</v>
      </c>
      <c r="G203" s="2054" t="s">
        <v>7645</v>
      </c>
      <c r="H203" s="2053"/>
      <c r="I203" s="2053"/>
      <c r="J203" s="2055"/>
      <c r="K203" s="2055"/>
      <c r="L203" s="2044">
        <v>192</v>
      </c>
      <c r="M203" s="210" t="e">
        <f>V203*#REF!</f>
        <v>#REF!</v>
      </c>
      <c r="N203" s="156"/>
      <c r="V203" s="156">
        <v>2448</v>
      </c>
    </row>
    <row r="204" spans="1:22" s="157" customFormat="1" ht="28.35" customHeight="1">
      <c r="A204" s="2017">
        <v>1</v>
      </c>
      <c r="B204" s="234">
        <v>1</v>
      </c>
      <c r="C204" s="2008" t="s">
        <v>10477</v>
      </c>
      <c r="D204" s="2018" t="s">
        <v>10584</v>
      </c>
      <c r="E204" s="2321" t="s">
        <v>10583</v>
      </c>
      <c r="F204" s="2327" t="s">
        <v>7655</v>
      </c>
      <c r="G204" s="2327" t="s">
        <v>7656</v>
      </c>
      <c r="H204" s="2053"/>
      <c r="I204" s="2053"/>
      <c r="J204" s="2055"/>
      <c r="K204" s="2055"/>
      <c r="L204" s="2055">
        <v>48</v>
      </c>
      <c r="M204" s="210" t="e">
        <f>V204*#REF!</f>
        <v>#REF!</v>
      </c>
      <c r="N204" s="156"/>
      <c r="V204" s="156">
        <v>1248</v>
      </c>
    </row>
    <row r="205" spans="1:22" s="157" customFormat="1" ht="18" hidden="1" customHeight="1">
      <c r="A205" s="2050">
        <v>1</v>
      </c>
      <c r="B205" s="2050"/>
      <c r="C205" s="2027" t="s">
        <v>285</v>
      </c>
      <c r="D205" s="2028" t="s">
        <v>234</v>
      </c>
      <c r="E205" s="2046" t="s">
        <v>7644</v>
      </c>
      <c r="F205" s="2056"/>
      <c r="G205" s="2056"/>
      <c r="H205" s="2050"/>
      <c r="I205" s="2050"/>
      <c r="J205" s="2057"/>
      <c r="K205" s="2057"/>
      <c r="L205" s="2041">
        <v>96</v>
      </c>
      <c r="M205" s="2026" t="e">
        <f>U205*#REF!</f>
        <v>#REF!</v>
      </c>
      <c r="N205" s="156"/>
      <c r="T205" s="157">
        <v>399</v>
      </c>
      <c r="U205" s="2010">
        <v>427</v>
      </c>
      <c r="V205" s="156">
        <v>427</v>
      </c>
    </row>
    <row r="206" spans="1:22" s="157" customFormat="1" ht="14.25">
      <c r="A206" s="2017">
        <v>1</v>
      </c>
      <c r="B206" s="234">
        <v>1</v>
      </c>
      <c r="C206" s="2008" t="s">
        <v>10477</v>
      </c>
      <c r="D206" s="2018" t="s">
        <v>10593</v>
      </c>
      <c r="E206" s="2049" t="s">
        <v>7644</v>
      </c>
      <c r="F206" s="2054" t="s">
        <v>9286</v>
      </c>
      <c r="G206" s="2054" t="s">
        <v>7645</v>
      </c>
      <c r="H206" s="2053"/>
      <c r="I206" s="2053"/>
      <c r="J206" s="2055"/>
      <c r="K206" s="2055"/>
      <c r="L206" s="2044">
        <v>96</v>
      </c>
      <c r="M206" s="210" t="e">
        <f>V206*#REF!</f>
        <v>#REF!</v>
      </c>
      <c r="N206" s="156"/>
      <c r="S206" s="2335"/>
      <c r="V206" s="156">
        <v>432</v>
      </c>
    </row>
    <row r="207" spans="1:22" s="157" customFormat="1" ht="15.6" customHeight="1">
      <c r="A207" s="2060">
        <v>1</v>
      </c>
      <c r="B207" s="234">
        <v>1</v>
      </c>
      <c r="C207" s="2029" t="s">
        <v>9430</v>
      </c>
      <c r="D207" s="2030" t="s">
        <v>7643</v>
      </c>
      <c r="E207" s="2047" t="s">
        <v>7644</v>
      </c>
      <c r="F207" s="2061" t="s">
        <v>9286</v>
      </c>
      <c r="G207" s="2061" t="s">
        <v>7645</v>
      </c>
      <c r="H207" s="2060"/>
      <c r="I207" s="2060"/>
      <c r="J207" s="2062"/>
      <c r="K207" s="2062"/>
      <c r="L207" s="2042">
        <v>96</v>
      </c>
      <c r="M207" s="166" t="e">
        <f>T207*#REF!+10</f>
        <v>#REF!</v>
      </c>
      <c r="N207" s="156"/>
      <c r="O207" s="157">
        <v>1200</v>
      </c>
      <c r="P207" s="157">
        <v>1332</v>
      </c>
      <c r="S207" s="157">
        <v>418</v>
      </c>
      <c r="T207" s="2005">
        <v>440</v>
      </c>
      <c r="V207" s="156">
        <v>0</v>
      </c>
    </row>
    <row r="208" spans="1:22" s="157" customFormat="1" ht="20.100000000000001" customHeight="1">
      <c r="A208" s="2060">
        <v>1</v>
      </c>
      <c r="B208" s="234">
        <v>1</v>
      </c>
      <c r="C208" s="2029" t="s">
        <v>9430</v>
      </c>
      <c r="D208" s="2030" t="s">
        <v>7646</v>
      </c>
      <c r="E208" s="2047" t="s">
        <v>7644</v>
      </c>
      <c r="F208" s="2061" t="s">
        <v>9286</v>
      </c>
      <c r="G208" s="2061" t="s">
        <v>7645</v>
      </c>
      <c r="H208" s="2060"/>
      <c r="I208" s="2060"/>
      <c r="J208" s="2062"/>
      <c r="K208" s="2062"/>
      <c r="L208" s="2042">
        <v>96</v>
      </c>
      <c r="M208" s="166" t="e">
        <f>T208*#REF!+10</f>
        <v>#REF!</v>
      </c>
      <c r="N208" s="156"/>
      <c r="O208" s="157">
        <v>1200</v>
      </c>
      <c r="P208" s="157">
        <v>1332</v>
      </c>
      <c r="S208" s="157">
        <v>418</v>
      </c>
      <c r="T208" s="2005">
        <v>581</v>
      </c>
      <c r="V208" s="156">
        <v>0</v>
      </c>
    </row>
    <row r="209" spans="1:22" s="157" customFormat="1" ht="27" customHeight="1">
      <c r="A209" s="2060">
        <v>1</v>
      </c>
      <c r="B209" s="234">
        <v>1</v>
      </c>
      <c r="C209" s="2029" t="s">
        <v>9430</v>
      </c>
      <c r="D209" s="2030" t="s">
        <v>7657</v>
      </c>
      <c r="E209" s="2063" t="s">
        <v>7658</v>
      </c>
      <c r="F209" s="2064" t="s">
        <v>7659</v>
      </c>
      <c r="G209" s="2064" t="s">
        <v>7660</v>
      </c>
      <c r="H209" s="2060"/>
      <c r="I209" s="2060"/>
      <c r="J209" s="2062"/>
      <c r="K209" s="2062"/>
      <c r="L209" s="2042">
        <v>96</v>
      </c>
      <c r="M209" s="166" t="e">
        <f>T209*#REF!+10</f>
        <v>#REF!</v>
      </c>
      <c r="N209" s="156"/>
      <c r="O209" s="157">
        <v>1780</v>
      </c>
      <c r="P209" s="157">
        <v>1976</v>
      </c>
      <c r="S209" s="157">
        <v>617</v>
      </c>
      <c r="T209" s="2005">
        <v>641</v>
      </c>
      <c r="V209" s="156">
        <v>0</v>
      </c>
    </row>
    <row r="210" spans="1:22" s="157" customFormat="1" ht="17.100000000000001" hidden="1" customHeight="1">
      <c r="A210" s="2051">
        <v>1</v>
      </c>
      <c r="B210" s="2051"/>
      <c r="C210" s="2031" t="s">
        <v>285</v>
      </c>
      <c r="D210" s="2032" t="s">
        <v>235</v>
      </c>
      <c r="E210" s="2048" t="s">
        <v>7644</v>
      </c>
      <c r="F210" s="2061"/>
      <c r="G210" s="2061"/>
      <c r="H210" s="2060"/>
      <c r="I210" s="2060"/>
      <c r="J210" s="2062"/>
      <c r="K210" s="2062"/>
      <c r="L210" s="2043">
        <v>192</v>
      </c>
      <c r="M210" s="2006" t="e">
        <f>U210*#REF!+10</f>
        <v>#REF!</v>
      </c>
      <c r="N210" s="156"/>
      <c r="T210" s="157">
        <v>629</v>
      </c>
      <c r="U210" s="157">
        <v>629</v>
      </c>
      <c r="V210" s="156">
        <v>629</v>
      </c>
    </row>
    <row r="211" spans="1:22" s="157" customFormat="1" ht="14.25">
      <c r="A211" s="2017">
        <v>1</v>
      </c>
      <c r="B211" s="234">
        <v>1</v>
      </c>
      <c r="C211" s="2008" t="s">
        <v>10477</v>
      </c>
      <c r="D211" s="2018" t="s">
        <v>10592</v>
      </c>
      <c r="E211" s="2049" t="s">
        <v>7644</v>
      </c>
      <c r="F211" s="2054"/>
      <c r="G211" s="2054"/>
      <c r="H211" s="2053"/>
      <c r="I211" s="2053"/>
      <c r="J211" s="2055"/>
      <c r="K211" s="2055"/>
      <c r="L211" s="2044">
        <v>192</v>
      </c>
      <c r="M211" s="210" t="e">
        <f>V211*#REF!</f>
        <v>#REF!</v>
      </c>
      <c r="N211" s="156"/>
      <c r="S211" s="2335"/>
      <c r="V211" s="156">
        <v>624</v>
      </c>
    </row>
    <row r="212" spans="1:22" s="157" customFormat="1" ht="18.600000000000001" customHeight="1">
      <c r="A212" s="2060">
        <v>1</v>
      </c>
      <c r="B212" s="234">
        <v>1</v>
      </c>
      <c r="C212" s="2029" t="s">
        <v>9430</v>
      </c>
      <c r="D212" s="2030" t="s">
        <v>7651</v>
      </c>
      <c r="E212" s="2047" t="s">
        <v>7644</v>
      </c>
      <c r="F212" s="2061" t="s">
        <v>9286</v>
      </c>
      <c r="G212" s="2061" t="s">
        <v>7644</v>
      </c>
      <c r="H212" s="2060"/>
      <c r="I212" s="2060"/>
      <c r="J212" s="2062"/>
      <c r="K212" s="2062"/>
      <c r="L212" s="2042">
        <v>192</v>
      </c>
      <c r="M212" s="166" t="e">
        <f>T212*#REF!+10</f>
        <v>#REF!</v>
      </c>
      <c r="N212" s="156"/>
      <c r="O212" s="157">
        <v>1580</v>
      </c>
      <c r="P212" s="157">
        <v>1754</v>
      </c>
      <c r="S212" s="157">
        <v>551</v>
      </c>
      <c r="T212" s="2005">
        <v>581</v>
      </c>
      <c r="V212" s="156">
        <v>0</v>
      </c>
    </row>
    <row r="213" spans="1:22" s="157" customFormat="1" ht="19.350000000000001" customHeight="1">
      <c r="A213" s="2060">
        <v>1</v>
      </c>
      <c r="B213" s="234">
        <v>1</v>
      </c>
      <c r="C213" s="2029" t="s">
        <v>9430</v>
      </c>
      <c r="D213" s="2030" t="s">
        <v>7652</v>
      </c>
      <c r="E213" s="2047" t="s">
        <v>7644</v>
      </c>
      <c r="F213" s="2061" t="s">
        <v>9286</v>
      </c>
      <c r="G213" s="2061" t="s">
        <v>7645</v>
      </c>
      <c r="H213" s="2060"/>
      <c r="I213" s="2060"/>
      <c r="J213" s="2062"/>
      <c r="K213" s="2062"/>
      <c r="L213" s="2042">
        <v>192</v>
      </c>
      <c r="M213" s="166" t="e">
        <f>T213*#REF!+10</f>
        <v>#REF!</v>
      </c>
      <c r="N213" s="156"/>
      <c r="O213" s="157">
        <v>1580</v>
      </c>
      <c r="P213" s="157">
        <v>1754</v>
      </c>
      <c r="S213" s="157">
        <v>551</v>
      </c>
      <c r="T213" s="2005">
        <v>581</v>
      </c>
      <c r="V213" s="156">
        <v>0</v>
      </c>
    </row>
    <row r="214" spans="1:22" s="157" customFormat="1" ht="14.25">
      <c r="A214" s="2017">
        <v>1</v>
      </c>
      <c r="B214" s="234">
        <v>1</v>
      </c>
      <c r="C214" s="2008" t="s">
        <v>10477</v>
      </c>
      <c r="D214" s="2018" t="s">
        <v>10591</v>
      </c>
      <c r="E214" s="2049" t="s">
        <v>7644</v>
      </c>
      <c r="F214" s="2054"/>
      <c r="G214" s="2054"/>
      <c r="H214" s="2053"/>
      <c r="I214" s="2053"/>
      <c r="J214" s="2055"/>
      <c r="K214" s="2055"/>
      <c r="L214" s="2044">
        <v>480</v>
      </c>
      <c r="M214" s="210" t="e">
        <f>V214*#REF!</f>
        <v>#REF!</v>
      </c>
      <c r="N214" s="156"/>
      <c r="S214" s="2335"/>
      <c r="V214" s="156">
        <v>1440</v>
      </c>
    </row>
    <row r="215" spans="1:22" s="157" customFormat="1" ht="30" customHeight="1">
      <c r="A215" s="2060">
        <v>1</v>
      </c>
      <c r="B215" s="234">
        <v>1</v>
      </c>
      <c r="C215" s="2029" t="s">
        <v>9430</v>
      </c>
      <c r="D215" s="2030" t="s">
        <v>7661</v>
      </c>
      <c r="E215" s="2063" t="s">
        <v>7662</v>
      </c>
      <c r="F215" s="2064" t="s">
        <v>7663</v>
      </c>
      <c r="G215" s="2064" t="s">
        <v>7664</v>
      </c>
      <c r="H215" s="2060"/>
      <c r="I215" s="2060"/>
      <c r="J215" s="2062"/>
      <c r="K215" s="2062"/>
      <c r="L215" s="2042" t="s">
        <v>7665</v>
      </c>
      <c r="M215" s="166" t="e">
        <f>T215*#REF!+10</f>
        <v>#REF!</v>
      </c>
      <c r="N215" s="156"/>
      <c r="O215" s="157">
        <v>6970</v>
      </c>
      <c r="P215" s="157">
        <v>7737</v>
      </c>
      <c r="S215" s="157">
        <v>4418</v>
      </c>
      <c r="T215" s="2005">
        <v>4418</v>
      </c>
      <c r="V215" s="156">
        <v>0</v>
      </c>
    </row>
    <row r="216" spans="1:22" s="157" customFormat="1" ht="28.35" customHeight="1">
      <c r="A216" s="2060">
        <v>1</v>
      </c>
      <c r="B216" s="234">
        <v>1</v>
      </c>
      <c r="C216" s="2029" t="s">
        <v>9430</v>
      </c>
      <c r="D216" s="2030" t="s">
        <v>7653</v>
      </c>
      <c r="E216" s="2063" t="s">
        <v>7654</v>
      </c>
      <c r="F216" s="2064" t="s">
        <v>7655</v>
      </c>
      <c r="G216" s="2064" t="s">
        <v>7656</v>
      </c>
      <c r="H216" s="2060"/>
      <c r="I216" s="2060"/>
      <c r="J216" s="2062"/>
      <c r="K216" s="2062"/>
      <c r="L216" s="2042"/>
      <c r="M216" s="166" t="e">
        <f>T216*#REF!+10</f>
        <v>#REF!</v>
      </c>
      <c r="N216" s="156"/>
      <c r="O216" s="157">
        <v>1630</v>
      </c>
      <c r="P216" s="157">
        <v>1809</v>
      </c>
      <c r="S216" s="157">
        <v>567</v>
      </c>
      <c r="T216" s="2005">
        <v>601</v>
      </c>
      <c r="V216" s="156">
        <v>0</v>
      </c>
    </row>
    <row r="217" spans="1:22" s="157" customFormat="1" ht="28.35" customHeight="1">
      <c r="A217" s="2017">
        <v>1</v>
      </c>
      <c r="B217" s="234">
        <v>1</v>
      </c>
      <c r="C217" s="2008" t="s">
        <v>10477</v>
      </c>
      <c r="D217" s="2018" t="s">
        <v>10584</v>
      </c>
      <c r="E217" s="2321" t="s">
        <v>10583</v>
      </c>
      <c r="F217" s="2327" t="s">
        <v>7655</v>
      </c>
      <c r="G217" s="2327" t="s">
        <v>7656</v>
      </c>
      <c r="H217" s="2053"/>
      <c r="I217" s="2053"/>
      <c r="J217" s="2055"/>
      <c r="K217" s="2055"/>
      <c r="L217" s="2055">
        <v>48</v>
      </c>
      <c r="M217" s="210" t="e">
        <f>V217*#REF!</f>
        <v>#REF!</v>
      </c>
      <c r="N217" s="156"/>
      <c r="V217" s="156">
        <v>1248</v>
      </c>
    </row>
    <row r="218" spans="1:22" s="157" customFormat="1" ht="12.6" hidden="1" customHeight="1">
      <c r="A218" s="2050">
        <v>1</v>
      </c>
      <c r="B218" s="2050"/>
      <c r="C218" s="2027" t="s">
        <v>285</v>
      </c>
      <c r="D218" s="2028" t="s">
        <v>241</v>
      </c>
      <c r="E218" s="2046" t="s">
        <v>289</v>
      </c>
      <c r="F218" s="2067"/>
      <c r="G218" s="2067"/>
      <c r="H218" s="2050"/>
      <c r="I218" s="2050"/>
      <c r="J218" s="2057"/>
      <c r="K218" s="2057"/>
      <c r="L218" s="2041">
        <v>96</v>
      </c>
      <c r="M218" s="2026" t="e">
        <f>U218*#REF!+10</f>
        <v>#REF!</v>
      </c>
      <c r="N218" s="156"/>
      <c r="T218" s="157">
        <v>719</v>
      </c>
      <c r="U218" s="157">
        <v>719</v>
      </c>
      <c r="V218" s="156">
        <v>719</v>
      </c>
    </row>
    <row r="219" spans="1:22" s="157" customFormat="1" ht="22.35" customHeight="1">
      <c r="A219" s="2060">
        <v>1</v>
      </c>
      <c r="B219" s="234">
        <v>1</v>
      </c>
      <c r="C219" s="2029" t="s">
        <v>9430</v>
      </c>
      <c r="D219" s="2029" t="s">
        <v>7666</v>
      </c>
      <c r="E219" s="2047" t="s">
        <v>7667</v>
      </c>
      <c r="F219" s="2061" t="s">
        <v>7668</v>
      </c>
      <c r="G219" s="2061" t="s">
        <v>7669</v>
      </c>
      <c r="H219" s="2060"/>
      <c r="I219" s="2060"/>
      <c r="J219" s="2062"/>
      <c r="K219" s="2062"/>
      <c r="L219" s="2042">
        <v>96</v>
      </c>
      <c r="M219" s="166" t="e">
        <f>T219*#REF!+10</f>
        <v>#REF!</v>
      </c>
      <c r="N219" s="156"/>
      <c r="O219" s="157">
        <v>2250</v>
      </c>
      <c r="P219" s="157">
        <v>2498</v>
      </c>
      <c r="S219" s="157">
        <v>788</v>
      </c>
      <c r="T219" s="2005">
        <v>828</v>
      </c>
      <c r="V219" s="156">
        <v>0</v>
      </c>
    </row>
    <row r="220" spans="1:22" s="157" customFormat="1" ht="25.5" hidden="1">
      <c r="A220" s="2051">
        <v>1</v>
      </c>
      <c r="B220" s="2051"/>
      <c r="C220" s="2031" t="s">
        <v>285</v>
      </c>
      <c r="D220" s="2032" t="s">
        <v>242</v>
      </c>
      <c r="E220" s="2065" t="s">
        <v>310</v>
      </c>
      <c r="F220" s="2066"/>
      <c r="G220" s="2066"/>
      <c r="H220" s="2051"/>
      <c r="I220" s="2051"/>
      <c r="J220" s="2059"/>
      <c r="K220" s="2059"/>
      <c r="L220" s="2216" t="s">
        <v>237</v>
      </c>
      <c r="M220" s="2006" t="e">
        <f>U220*#REF!</f>
        <v>#REF!</v>
      </c>
      <c r="N220" s="156"/>
      <c r="T220" s="157">
        <v>93</v>
      </c>
      <c r="U220" s="157">
        <v>93</v>
      </c>
      <c r="V220" s="156">
        <v>93</v>
      </c>
    </row>
    <row r="221" spans="1:22" s="157" customFormat="1" ht="12.6" customHeight="1">
      <c r="A221" s="2017">
        <v>1</v>
      </c>
      <c r="B221" s="234">
        <v>1</v>
      </c>
      <c r="C221" s="2008" t="s">
        <v>10477</v>
      </c>
      <c r="D221" s="2018" t="s">
        <v>10717</v>
      </c>
      <c r="E221" s="2049" t="s">
        <v>10576</v>
      </c>
      <c r="F221" s="2044">
        <v>24</v>
      </c>
      <c r="G221" s="2325">
        <v>3240</v>
      </c>
      <c r="H221" s="2053"/>
      <c r="I221" s="2053"/>
      <c r="J221" s="2055"/>
      <c r="K221" s="2055"/>
      <c r="L221" s="2044">
        <v>24</v>
      </c>
      <c r="M221" s="210" t="e">
        <f>V221*#REF!</f>
        <v>#REF!</v>
      </c>
      <c r="N221" s="156"/>
      <c r="V221" s="156">
        <v>4260</v>
      </c>
    </row>
    <row r="222" spans="1:22" s="157" customFormat="1" ht="12.6" hidden="1" customHeight="1">
      <c r="A222" s="620"/>
      <c r="B222" s="234"/>
      <c r="C222" s="154"/>
      <c r="D222" s="235"/>
      <c r="E222" s="2048"/>
      <c r="F222" s="1573"/>
      <c r="H222" s="234"/>
      <c r="I222" s="234"/>
      <c r="J222" s="205"/>
      <c r="K222" s="205"/>
      <c r="L222" s="1573"/>
      <c r="M222" s="156"/>
      <c r="N222" s="156"/>
      <c r="V222" s="156"/>
    </row>
    <row r="223" spans="1:22" s="157" customFormat="1" hidden="1">
      <c r="A223" s="242">
        <v>1</v>
      </c>
      <c r="B223" s="242"/>
      <c r="C223" s="171" t="s">
        <v>285</v>
      </c>
      <c r="D223" s="171" t="s">
        <v>245</v>
      </c>
      <c r="E223" s="2048" t="s">
        <v>290</v>
      </c>
      <c r="F223" s="172"/>
      <c r="G223" s="172"/>
      <c r="H223" s="242"/>
      <c r="I223" s="242"/>
      <c r="J223" s="243"/>
      <c r="K223" s="243"/>
      <c r="L223" s="2036">
        <v>96</v>
      </c>
      <c r="M223" s="2007" t="e">
        <f>U223*#REF!</f>
        <v>#REF!</v>
      </c>
      <c r="N223" s="156"/>
      <c r="T223" s="157">
        <v>419</v>
      </c>
      <c r="U223" s="2010">
        <v>451</v>
      </c>
      <c r="V223" s="156">
        <v>451</v>
      </c>
    </row>
    <row r="224" spans="1:22" s="157" customFormat="1" hidden="1">
      <c r="A224" s="2050">
        <v>1</v>
      </c>
      <c r="B224" s="2050"/>
      <c r="C224" s="2027" t="s">
        <v>285</v>
      </c>
      <c r="D224" s="2027" t="s">
        <v>246</v>
      </c>
      <c r="E224" s="2046" t="s">
        <v>7671</v>
      </c>
      <c r="F224" s="2056"/>
      <c r="G224" s="2056"/>
      <c r="H224" s="2050"/>
      <c r="I224" s="2050"/>
      <c r="J224" s="2057"/>
      <c r="K224" s="2057"/>
      <c r="L224" s="2041">
        <v>96</v>
      </c>
      <c r="M224" s="2026" t="e">
        <f>U224*#REF!+10</f>
        <v>#REF!</v>
      </c>
      <c r="N224" s="156"/>
      <c r="T224" s="157">
        <v>689</v>
      </c>
      <c r="U224" s="157">
        <v>689</v>
      </c>
      <c r="V224" s="156">
        <v>689</v>
      </c>
    </row>
    <row r="225" spans="1:22" s="157" customFormat="1" ht="12.6" customHeight="1">
      <c r="A225" s="2017">
        <v>1</v>
      </c>
      <c r="B225" s="234">
        <v>1</v>
      </c>
      <c r="C225" s="2008" t="s">
        <v>10477</v>
      </c>
      <c r="D225" s="2018" t="s">
        <v>10577</v>
      </c>
      <c r="E225" s="2049" t="s">
        <v>10578</v>
      </c>
      <c r="F225" s="2054" t="s">
        <v>9288</v>
      </c>
      <c r="G225" s="2054" t="s">
        <v>7671</v>
      </c>
      <c r="H225" s="2053"/>
      <c r="I225" s="2053"/>
      <c r="J225" s="2055"/>
      <c r="K225" s="2055"/>
      <c r="L225" s="2044">
        <v>24</v>
      </c>
      <c r="M225" s="210" t="e">
        <f>V225*#REF!</f>
        <v>#REF!</v>
      </c>
      <c r="N225" s="156"/>
      <c r="V225" s="156">
        <v>3240</v>
      </c>
    </row>
    <row r="226" spans="1:22" s="157" customFormat="1">
      <c r="A226" s="2051">
        <v>1</v>
      </c>
      <c r="B226" s="234">
        <v>1</v>
      </c>
      <c r="C226" s="2031" t="s">
        <v>9430</v>
      </c>
      <c r="D226" s="2031" t="s">
        <v>7670</v>
      </c>
      <c r="E226" s="2048" t="s">
        <v>7671</v>
      </c>
      <c r="F226" s="2058" t="s">
        <v>9288</v>
      </c>
      <c r="G226" s="2058" t="s">
        <v>7671</v>
      </c>
      <c r="H226" s="2051"/>
      <c r="I226" s="2051"/>
      <c r="J226" s="2059"/>
      <c r="K226" s="2059"/>
      <c r="L226" s="2043">
        <v>96</v>
      </c>
      <c r="M226" s="166" t="e">
        <f>T226*#REF!+10</f>
        <v>#REF!</v>
      </c>
      <c r="N226" s="156"/>
      <c r="O226" s="157">
        <v>1910</v>
      </c>
      <c r="P226" s="157">
        <v>2120</v>
      </c>
      <c r="S226" s="157">
        <v>665</v>
      </c>
      <c r="T226" s="2005">
        <v>701</v>
      </c>
      <c r="V226" s="156">
        <v>0</v>
      </c>
    </row>
    <row r="227" spans="1:22" s="157" customFormat="1">
      <c r="A227" s="2017">
        <v>1</v>
      </c>
      <c r="B227" s="234">
        <v>1</v>
      </c>
      <c r="C227" s="2008" t="s">
        <v>10477</v>
      </c>
      <c r="D227" s="2018" t="s">
        <v>10575</v>
      </c>
      <c r="E227" s="2049" t="s">
        <v>10574</v>
      </c>
      <c r="F227" s="2054" t="s">
        <v>7668</v>
      </c>
      <c r="G227" s="2054" t="s">
        <v>7669</v>
      </c>
      <c r="H227" s="2053"/>
      <c r="I227" s="2053"/>
      <c r="J227" s="2055"/>
      <c r="K227" s="2055"/>
      <c r="L227" s="2044">
        <v>96</v>
      </c>
      <c r="M227" s="210" t="e">
        <f>V227*#REF!</f>
        <v>#REF!</v>
      </c>
      <c r="N227" s="156"/>
      <c r="V227" s="156">
        <v>1056</v>
      </c>
    </row>
    <row r="228" spans="1:22" s="157" customFormat="1" ht="12.6" customHeight="1">
      <c r="A228" s="2017">
        <v>1</v>
      </c>
      <c r="B228" s="234">
        <v>1</v>
      </c>
      <c r="C228" s="2008" t="s">
        <v>10477</v>
      </c>
      <c r="D228" s="2018" t="s">
        <v>10582</v>
      </c>
      <c r="E228" s="2049" t="s">
        <v>10581</v>
      </c>
      <c r="F228" s="2327"/>
      <c r="G228" s="2327"/>
      <c r="H228" s="2053"/>
      <c r="I228" s="2053"/>
      <c r="J228" s="2055"/>
      <c r="K228" s="2055"/>
      <c r="L228" s="2044">
        <v>48</v>
      </c>
      <c r="M228" s="210" t="e">
        <f>V228*#REF!</f>
        <v>#REF!</v>
      </c>
      <c r="N228" s="156"/>
      <c r="V228" s="156">
        <v>660</v>
      </c>
    </row>
    <row r="229" spans="1:22" s="157" customFormat="1" ht="14.25">
      <c r="A229" s="2017">
        <v>1</v>
      </c>
      <c r="B229" s="234">
        <v>1</v>
      </c>
      <c r="C229" s="2008" t="s">
        <v>10477</v>
      </c>
      <c r="D229" s="2018" t="s">
        <v>10573</v>
      </c>
      <c r="E229" s="2049" t="s">
        <v>10572</v>
      </c>
      <c r="F229" s="2325"/>
      <c r="G229" s="2325"/>
      <c r="H229" s="2325"/>
      <c r="I229" s="2325"/>
      <c r="J229" s="2325"/>
      <c r="K229" s="2325"/>
      <c r="L229" s="2055">
        <v>120</v>
      </c>
      <c r="M229" s="210" t="e">
        <f>V229*#REF!</f>
        <v>#REF!</v>
      </c>
      <c r="O229" s="2336"/>
      <c r="P229" s="2335"/>
      <c r="V229" s="156">
        <v>2880</v>
      </c>
    </row>
    <row r="230" spans="1:22" s="157" customFormat="1">
      <c r="A230" s="2050">
        <v>1</v>
      </c>
      <c r="B230" s="234">
        <v>1</v>
      </c>
      <c r="C230" s="2027" t="s">
        <v>9430</v>
      </c>
      <c r="D230" s="2027" t="s">
        <v>7676</v>
      </c>
      <c r="E230" s="2047" t="s">
        <v>7677</v>
      </c>
      <c r="F230" s="2068" t="s">
        <v>7678</v>
      </c>
      <c r="G230" s="2056" t="s">
        <v>7679</v>
      </c>
      <c r="H230" s="2050"/>
      <c r="I230" s="2050"/>
      <c r="J230" s="2057"/>
      <c r="K230" s="2057"/>
      <c r="L230" s="2041">
        <v>48</v>
      </c>
      <c r="M230" s="166" t="e">
        <f>T230*#REF!+10</f>
        <v>#REF!</v>
      </c>
      <c r="N230" s="156"/>
      <c r="O230" s="157">
        <v>1780</v>
      </c>
      <c r="P230" s="157">
        <v>1976</v>
      </c>
      <c r="S230" s="157">
        <v>621</v>
      </c>
      <c r="T230" s="2005">
        <v>653</v>
      </c>
      <c r="V230" s="156">
        <v>0</v>
      </c>
    </row>
    <row r="231" spans="1:22" s="157" customFormat="1" ht="12.6" customHeight="1">
      <c r="A231" s="2017">
        <v>1</v>
      </c>
      <c r="B231" s="234">
        <v>1</v>
      </c>
      <c r="C231" s="2008" t="s">
        <v>10477</v>
      </c>
      <c r="D231" s="2018" t="s">
        <v>10580</v>
      </c>
      <c r="E231" s="2049" t="s">
        <v>10579</v>
      </c>
      <c r="F231" s="2044">
        <v>24</v>
      </c>
      <c r="G231" s="2325">
        <v>3240</v>
      </c>
      <c r="H231" s="2053"/>
      <c r="I231" s="2053"/>
      <c r="J231" s="2055"/>
      <c r="K231" s="2055"/>
      <c r="L231" s="2044">
        <v>24</v>
      </c>
      <c r="M231" s="210" t="e">
        <f>V231*#REF!</f>
        <v>#REF!</v>
      </c>
      <c r="N231" s="156"/>
      <c r="V231" s="156">
        <v>696</v>
      </c>
    </row>
    <row r="232" spans="1:22" s="157" customFormat="1" ht="14.25">
      <c r="A232" s="2017">
        <v>1</v>
      </c>
      <c r="B232" s="234">
        <v>1</v>
      </c>
      <c r="C232" s="2008" t="s">
        <v>10477</v>
      </c>
      <c r="D232" s="2018" t="s">
        <v>10571</v>
      </c>
      <c r="E232" s="2049" t="s">
        <v>10570</v>
      </c>
      <c r="F232" s="2044">
        <v>96</v>
      </c>
      <c r="G232" s="2054"/>
      <c r="H232" s="2053"/>
      <c r="I232" s="2053"/>
      <c r="J232" s="2055"/>
      <c r="K232" s="2055"/>
      <c r="L232" s="2044">
        <v>48</v>
      </c>
      <c r="M232" s="210" t="e">
        <f>V232*#REF!</f>
        <v>#REF!</v>
      </c>
      <c r="N232" s="156"/>
      <c r="O232" s="2336"/>
      <c r="P232" s="2335"/>
      <c r="V232" s="156">
        <v>4440</v>
      </c>
    </row>
    <row r="233" spans="1:22" s="157" customFormat="1">
      <c r="A233" s="2060">
        <v>1</v>
      </c>
      <c r="B233" s="234">
        <v>1</v>
      </c>
      <c r="C233" s="2029" t="s">
        <v>9430</v>
      </c>
      <c r="D233" s="2029" t="s">
        <v>7680</v>
      </c>
      <c r="E233" s="2047" t="s">
        <v>7681</v>
      </c>
      <c r="F233" s="2069" t="s">
        <v>7682</v>
      </c>
      <c r="G233" s="2058" t="s">
        <v>7683</v>
      </c>
      <c r="H233" s="2051"/>
      <c r="I233" s="2051"/>
      <c r="J233" s="2059"/>
      <c r="K233" s="2059"/>
      <c r="L233" s="2042">
        <v>48</v>
      </c>
      <c r="M233" s="166" t="e">
        <f>T233*#REF!+10</f>
        <v>#REF!</v>
      </c>
      <c r="N233" s="156"/>
      <c r="O233" s="157">
        <v>1980</v>
      </c>
      <c r="P233" s="157">
        <v>2198</v>
      </c>
      <c r="S233" s="157">
        <v>691</v>
      </c>
      <c r="T233" s="2005">
        <v>832</v>
      </c>
      <c r="V233" s="156">
        <v>0</v>
      </c>
    </row>
    <row r="234" spans="1:22" s="157" customFormat="1" ht="13.5" customHeight="1">
      <c r="A234" s="2017">
        <v>1</v>
      </c>
      <c r="B234" s="234">
        <v>1</v>
      </c>
      <c r="C234" s="2008" t="s">
        <v>10477</v>
      </c>
      <c r="D234" s="2018" t="s">
        <v>10569</v>
      </c>
      <c r="E234" s="2049" t="s">
        <v>7673</v>
      </c>
      <c r="F234" s="2054" t="s">
        <v>9289</v>
      </c>
      <c r="G234" s="2054" t="s">
        <v>7674</v>
      </c>
      <c r="H234" s="2053"/>
      <c r="I234" s="2053"/>
      <c r="J234" s="2055"/>
      <c r="K234" s="2055"/>
      <c r="L234" s="2044">
        <v>96</v>
      </c>
      <c r="M234" s="210" t="e">
        <f>V234*#REF!</f>
        <v>#REF!</v>
      </c>
      <c r="N234" s="156"/>
      <c r="V234" s="156">
        <v>432</v>
      </c>
    </row>
    <row r="235" spans="1:22" s="157" customFormat="1" ht="13.5" hidden="1" customHeight="1">
      <c r="A235" s="2060">
        <v>1</v>
      </c>
      <c r="B235" s="2060"/>
      <c r="C235" s="2029" t="s">
        <v>285</v>
      </c>
      <c r="D235" s="2029" t="s">
        <v>243</v>
      </c>
      <c r="E235" s="2047" t="s">
        <v>7673</v>
      </c>
      <c r="F235" s="175"/>
      <c r="G235" s="172"/>
      <c r="H235" s="242"/>
      <c r="I235" s="242"/>
      <c r="J235" s="243"/>
      <c r="K235" s="243"/>
      <c r="L235" s="2042">
        <v>96</v>
      </c>
      <c r="M235" s="2214" t="e">
        <f>U235*#REF!</f>
        <v>#REF!</v>
      </c>
      <c r="N235" s="156"/>
      <c r="T235" s="157">
        <v>419</v>
      </c>
      <c r="U235" s="2010">
        <v>437</v>
      </c>
      <c r="V235" s="156">
        <v>437</v>
      </c>
    </row>
    <row r="236" spans="1:22" s="157" customFormat="1" ht="13.5" customHeight="1">
      <c r="A236" s="2060">
        <v>1</v>
      </c>
      <c r="B236" s="234">
        <v>1</v>
      </c>
      <c r="C236" s="2029" t="s">
        <v>9430</v>
      </c>
      <c r="D236" s="2029" t="s">
        <v>7672</v>
      </c>
      <c r="E236" s="2047" t="s">
        <v>7673</v>
      </c>
      <c r="F236" s="170" t="s">
        <v>9289</v>
      </c>
      <c r="G236" s="172" t="s">
        <v>7674</v>
      </c>
      <c r="H236" s="242"/>
      <c r="I236" s="242"/>
      <c r="J236" s="243"/>
      <c r="K236" s="243"/>
      <c r="L236" s="2042">
        <v>96</v>
      </c>
      <c r="M236" s="166" t="e">
        <f>T236*#REF!+10</f>
        <v>#REF!</v>
      </c>
      <c r="N236" s="156"/>
      <c r="O236" s="157">
        <v>1200</v>
      </c>
      <c r="P236" s="157">
        <v>1332</v>
      </c>
      <c r="S236" s="157">
        <v>418</v>
      </c>
      <c r="T236" s="2005">
        <v>440</v>
      </c>
      <c r="V236" s="156">
        <v>0</v>
      </c>
    </row>
    <row r="237" spans="1:22" s="157" customFormat="1" ht="13.5" customHeight="1">
      <c r="A237" s="2017">
        <v>1</v>
      </c>
      <c r="B237" s="234">
        <v>1</v>
      </c>
      <c r="C237" s="2008" t="s">
        <v>10477</v>
      </c>
      <c r="D237" s="2018" t="s">
        <v>10568</v>
      </c>
      <c r="E237" s="2049" t="s">
        <v>7673</v>
      </c>
      <c r="F237" s="2044">
        <v>192</v>
      </c>
      <c r="G237" s="2054"/>
      <c r="H237" s="2053"/>
      <c r="I237" s="2053"/>
      <c r="J237" s="2055"/>
      <c r="K237" s="2055"/>
      <c r="L237" s="2044">
        <v>192</v>
      </c>
      <c r="M237" s="210" t="e">
        <f>V237*#REF!</f>
        <v>#REF!</v>
      </c>
      <c r="N237" s="156"/>
      <c r="V237" s="156">
        <v>768</v>
      </c>
    </row>
    <row r="238" spans="1:22" s="157" customFormat="1" ht="13.5" customHeight="1">
      <c r="A238" s="2060">
        <v>1</v>
      </c>
      <c r="B238" s="234">
        <v>1</v>
      </c>
      <c r="C238" s="2029" t="s">
        <v>9430</v>
      </c>
      <c r="D238" s="2029" t="s">
        <v>7675</v>
      </c>
      <c r="E238" s="2047" t="s">
        <v>7673</v>
      </c>
      <c r="F238" s="170" t="s">
        <v>9289</v>
      </c>
      <c r="G238" s="172" t="s">
        <v>7674</v>
      </c>
      <c r="H238" s="242"/>
      <c r="I238" s="242"/>
      <c r="J238" s="243"/>
      <c r="K238" s="243"/>
      <c r="L238" s="2042">
        <v>192</v>
      </c>
      <c r="M238" s="166" t="e">
        <f>T238*#REF!+10</f>
        <v>#REF!</v>
      </c>
      <c r="N238" s="156"/>
      <c r="O238" s="157">
        <v>1580</v>
      </c>
      <c r="P238" s="157">
        <v>1754</v>
      </c>
      <c r="S238" s="157">
        <v>551</v>
      </c>
      <c r="T238" s="2005">
        <v>581</v>
      </c>
      <c r="V238" s="156">
        <v>0</v>
      </c>
    </row>
    <row r="239" spans="1:22" s="157" customFormat="1" ht="13.5" hidden="1" customHeight="1">
      <c r="A239" s="2051">
        <v>1</v>
      </c>
      <c r="B239" s="2051"/>
      <c r="C239" s="2031" t="s">
        <v>285</v>
      </c>
      <c r="D239" s="2032" t="s">
        <v>257</v>
      </c>
      <c r="E239" s="2048" t="s">
        <v>7673</v>
      </c>
      <c r="F239" s="170"/>
      <c r="G239" s="172"/>
      <c r="H239" s="242"/>
      <c r="I239" s="242"/>
      <c r="J239" s="243"/>
      <c r="K239" s="243"/>
      <c r="L239" s="2043">
        <v>192</v>
      </c>
      <c r="M239" s="2214" t="e">
        <f>U239*#REF!+10</f>
        <v>#REF!</v>
      </c>
      <c r="N239" s="156"/>
      <c r="T239" s="157">
        <v>659</v>
      </c>
      <c r="U239" s="2010">
        <v>705</v>
      </c>
      <c r="V239" s="156">
        <v>705</v>
      </c>
    </row>
    <row r="240" spans="1:22" s="157" customFormat="1" ht="12.75" hidden="1" customHeight="1">
      <c r="A240" s="246">
        <v>0</v>
      </c>
      <c r="B240" s="242"/>
      <c r="C240" s="171" t="s">
        <v>9438</v>
      </c>
      <c r="D240" s="245" t="s">
        <v>7684</v>
      </c>
      <c r="E240" s="172" t="s">
        <v>7673</v>
      </c>
      <c r="F240" s="165" t="s">
        <v>9289</v>
      </c>
      <c r="G240" s="168" t="s">
        <v>7674</v>
      </c>
      <c r="H240" s="246"/>
      <c r="I240" s="246"/>
      <c r="J240" s="247"/>
      <c r="K240" s="247"/>
      <c r="L240" s="243"/>
      <c r="M240" s="173"/>
      <c r="N240" s="156"/>
      <c r="T240" s="157">
        <v>882</v>
      </c>
      <c r="V240" s="156">
        <v>882</v>
      </c>
    </row>
    <row r="241" spans="1:22" s="157" customFormat="1" ht="13.5" customHeight="1">
      <c r="A241" s="2017">
        <v>1</v>
      </c>
      <c r="B241" s="234">
        <v>1</v>
      </c>
      <c r="C241" s="2008" t="s">
        <v>10477</v>
      </c>
      <c r="D241" s="2018" t="s">
        <v>10567</v>
      </c>
      <c r="E241" s="2049" t="s">
        <v>7673</v>
      </c>
      <c r="F241" s="2054" t="s">
        <v>9289</v>
      </c>
      <c r="G241" s="2054" t="s">
        <v>7674</v>
      </c>
      <c r="H241" s="2053"/>
      <c r="I241" s="2053"/>
      <c r="J241" s="2055"/>
      <c r="K241" s="2055"/>
      <c r="L241" s="2044">
        <v>480</v>
      </c>
      <c r="M241" s="210" t="e">
        <f>V241*#REF!</f>
        <v>#REF!</v>
      </c>
      <c r="N241" s="156"/>
      <c r="V241" s="156">
        <v>1680</v>
      </c>
    </row>
    <row r="242" spans="1:22" s="2016" customFormat="1" ht="13.5" hidden="1" customHeight="1">
      <c r="A242" s="248">
        <v>1</v>
      </c>
      <c r="B242" s="234"/>
      <c r="C242" s="2027" t="s">
        <v>285</v>
      </c>
      <c r="D242" s="164" t="s">
        <v>244</v>
      </c>
      <c r="E242" s="2047" t="s">
        <v>291</v>
      </c>
      <c r="F242" s="170"/>
      <c r="G242" s="172"/>
      <c r="H242" s="242"/>
      <c r="I242" s="242"/>
      <c r="J242" s="243"/>
      <c r="K242" s="250"/>
      <c r="L242" s="2043">
        <v>24</v>
      </c>
      <c r="M242" s="2026" t="e">
        <f>U242*#REF!+10</f>
        <v>#REF!</v>
      </c>
      <c r="N242" s="156"/>
      <c r="T242" s="157">
        <v>611</v>
      </c>
      <c r="U242" s="157">
        <v>611</v>
      </c>
      <c r="V242" s="156">
        <v>611</v>
      </c>
    </row>
    <row r="243" spans="1:22" s="157" customFormat="1">
      <c r="A243" s="2017">
        <v>1</v>
      </c>
      <c r="B243" s="234">
        <v>1</v>
      </c>
      <c r="C243" s="2008" t="s">
        <v>10477</v>
      </c>
      <c r="D243" s="2018" t="s">
        <v>10566</v>
      </c>
      <c r="E243" s="2049" t="s">
        <v>7689</v>
      </c>
      <c r="F243" s="2054" t="s">
        <v>9290</v>
      </c>
      <c r="G243" s="2054" t="s">
        <v>7690</v>
      </c>
      <c r="H243" s="2053"/>
      <c r="I243" s="2053"/>
      <c r="J243" s="2055"/>
      <c r="K243" s="2055"/>
      <c r="L243" s="2044">
        <v>96</v>
      </c>
      <c r="M243" s="210" t="e">
        <f>V243*#REF!</f>
        <v>#REF!</v>
      </c>
      <c r="N243" s="156"/>
      <c r="V243" s="156">
        <v>1056</v>
      </c>
    </row>
    <row r="244" spans="1:22" s="157" customFormat="1">
      <c r="A244" s="2050">
        <v>1</v>
      </c>
      <c r="B244" s="234">
        <v>1</v>
      </c>
      <c r="C244" s="2027" t="s">
        <v>9430</v>
      </c>
      <c r="D244" s="2027" t="s">
        <v>7688</v>
      </c>
      <c r="E244" s="2046" t="s">
        <v>7689</v>
      </c>
      <c r="F244" s="170" t="s">
        <v>9290</v>
      </c>
      <c r="G244" s="165" t="s">
        <v>7690</v>
      </c>
      <c r="H244" s="238"/>
      <c r="I244" s="238"/>
      <c r="J244" s="240"/>
      <c r="K244" s="249"/>
      <c r="L244" s="2041">
        <v>96</v>
      </c>
      <c r="M244" s="166" t="e">
        <f>T244*#REF!+10</f>
        <v>#REF!</v>
      </c>
      <c r="N244" s="156"/>
      <c r="O244" s="157">
        <v>2250</v>
      </c>
      <c r="P244" s="157">
        <v>2498</v>
      </c>
      <c r="S244" s="157">
        <v>788</v>
      </c>
      <c r="T244" s="2005">
        <v>828</v>
      </c>
      <c r="V244" s="156">
        <v>0</v>
      </c>
    </row>
    <row r="245" spans="1:22" s="157" customFormat="1">
      <c r="A245" s="2051">
        <v>1</v>
      </c>
      <c r="B245" s="234">
        <v>1</v>
      </c>
      <c r="C245" s="2031" t="s">
        <v>9430</v>
      </c>
      <c r="D245" s="2031" t="s">
        <v>7685</v>
      </c>
      <c r="E245" s="2048" t="s">
        <v>7686</v>
      </c>
      <c r="F245" s="170" t="s">
        <v>7687</v>
      </c>
      <c r="G245" s="168" t="s">
        <v>7686</v>
      </c>
      <c r="H245" s="246"/>
      <c r="I245" s="246"/>
      <c r="J245" s="247"/>
      <c r="K245" s="251"/>
      <c r="L245" s="2043">
        <v>96</v>
      </c>
      <c r="M245" s="166" t="e">
        <f>T245*#REF!+10</f>
        <v>#REF!</v>
      </c>
      <c r="N245" s="156"/>
      <c r="O245" s="157">
        <v>2270</v>
      </c>
      <c r="P245" s="157">
        <v>2520</v>
      </c>
      <c r="S245" s="157">
        <v>793</v>
      </c>
      <c r="T245" s="2005">
        <f>S245*1.05</f>
        <v>832.65000000000009</v>
      </c>
      <c r="V245" s="156">
        <v>0</v>
      </c>
    </row>
    <row r="246" spans="1:22" s="157" customFormat="1">
      <c r="A246" s="2017">
        <v>1</v>
      </c>
      <c r="B246" s="234">
        <v>1</v>
      </c>
      <c r="C246" s="2008" t="s">
        <v>10477</v>
      </c>
      <c r="D246" s="2018" t="s">
        <v>10565</v>
      </c>
      <c r="E246" s="2049" t="s">
        <v>7692</v>
      </c>
      <c r="F246" s="2054" t="s">
        <v>7693</v>
      </c>
      <c r="G246" s="2054" t="s">
        <v>7692</v>
      </c>
      <c r="H246" s="2053"/>
      <c r="I246" s="2053"/>
      <c r="J246" s="2055"/>
      <c r="K246" s="2055"/>
      <c r="L246" s="2044">
        <v>96</v>
      </c>
      <c r="M246" s="210" t="e">
        <f>V246*#REF!</f>
        <v>#REF!</v>
      </c>
      <c r="N246" s="156"/>
      <c r="V246" s="156">
        <v>1056</v>
      </c>
    </row>
    <row r="247" spans="1:22" s="157" customFormat="1">
      <c r="A247" s="2050">
        <v>1</v>
      </c>
      <c r="B247" s="234">
        <v>1</v>
      </c>
      <c r="C247" s="2027" t="s">
        <v>9430</v>
      </c>
      <c r="D247" s="2027" t="s">
        <v>7691</v>
      </c>
      <c r="E247" s="2046" t="s">
        <v>7692</v>
      </c>
      <c r="F247" s="170" t="s">
        <v>7693</v>
      </c>
      <c r="G247" s="165" t="s">
        <v>7692</v>
      </c>
      <c r="H247" s="238"/>
      <c r="I247" s="238"/>
      <c r="J247" s="240"/>
      <c r="K247" s="249"/>
      <c r="L247" s="2041">
        <v>96</v>
      </c>
      <c r="M247" s="166" t="e">
        <f>T247*#REF!+10</f>
        <v>#REF!</v>
      </c>
      <c r="N247" s="156"/>
      <c r="O247" s="157">
        <v>2350</v>
      </c>
      <c r="P247" s="157">
        <v>2609</v>
      </c>
      <c r="S247" s="157">
        <v>824</v>
      </c>
      <c r="T247" s="2005">
        <v>865</v>
      </c>
      <c r="V247" s="156">
        <v>0</v>
      </c>
    </row>
    <row r="248" spans="1:22" s="157" customFormat="1">
      <c r="A248" s="2017">
        <v>1</v>
      </c>
      <c r="B248" s="234">
        <v>1</v>
      </c>
      <c r="C248" s="2008" t="s">
        <v>10477</v>
      </c>
      <c r="D248" s="2018" t="s">
        <v>10564</v>
      </c>
      <c r="E248" s="2049" t="s">
        <v>7695</v>
      </c>
      <c r="F248" s="2054" t="s">
        <v>7696</v>
      </c>
      <c r="G248" s="2054" t="s">
        <v>7695</v>
      </c>
      <c r="H248" s="2053"/>
      <c r="I248" s="2053"/>
      <c r="J248" s="2055"/>
      <c r="K248" s="2055"/>
      <c r="L248" s="2044">
        <v>96</v>
      </c>
      <c r="M248" s="210" t="e">
        <f>V248*#REF!</f>
        <v>#REF!</v>
      </c>
      <c r="N248" s="156"/>
      <c r="V248" s="156">
        <v>1056</v>
      </c>
    </row>
    <row r="249" spans="1:22" s="157" customFormat="1">
      <c r="A249" s="2051">
        <v>1</v>
      </c>
      <c r="B249" s="234">
        <v>1</v>
      </c>
      <c r="C249" s="2031" t="s">
        <v>9430</v>
      </c>
      <c r="D249" s="2031" t="s">
        <v>7694</v>
      </c>
      <c r="E249" s="2048" t="s">
        <v>7695</v>
      </c>
      <c r="F249" s="176" t="s">
        <v>7696</v>
      </c>
      <c r="G249" s="168" t="s">
        <v>7695</v>
      </c>
      <c r="H249" s="246"/>
      <c r="I249" s="246"/>
      <c r="J249" s="247"/>
      <c r="K249" s="251"/>
      <c r="L249" s="2043">
        <v>96</v>
      </c>
      <c r="M249" s="166" t="e">
        <f>T249*#REF!+10</f>
        <v>#REF!</v>
      </c>
      <c r="N249" s="156"/>
      <c r="O249" s="157">
        <v>2550</v>
      </c>
      <c r="P249" s="157">
        <v>2831</v>
      </c>
      <c r="S249" s="157">
        <v>947</v>
      </c>
      <c r="T249" s="2005">
        <v>934</v>
      </c>
      <c r="V249" s="156">
        <v>0</v>
      </c>
    </row>
    <row r="250" spans="1:22" s="157" customFormat="1">
      <c r="A250" s="246">
        <v>1</v>
      </c>
      <c r="B250" s="234">
        <v>1</v>
      </c>
      <c r="C250" s="2020" t="s">
        <v>9430</v>
      </c>
      <c r="D250" s="2018" t="s">
        <v>7697</v>
      </c>
      <c r="E250" s="2049" t="s">
        <v>7698</v>
      </c>
      <c r="F250" s="203" t="s">
        <v>7699</v>
      </c>
      <c r="G250" s="184" t="s">
        <v>7698</v>
      </c>
      <c r="H250" s="206"/>
      <c r="I250" s="206"/>
      <c r="J250" s="252"/>
      <c r="K250" s="2019"/>
      <c r="L250" s="2044">
        <v>96</v>
      </c>
      <c r="M250" s="166" t="e">
        <f>T250*#REF!+10</f>
        <v>#REF!</v>
      </c>
      <c r="N250" s="156"/>
      <c r="O250" s="157">
        <v>2370</v>
      </c>
      <c r="P250" s="157">
        <v>2631</v>
      </c>
      <c r="S250" s="157">
        <v>827</v>
      </c>
      <c r="T250" s="2005">
        <v>870</v>
      </c>
      <c r="V250" s="156">
        <v>0</v>
      </c>
    </row>
    <row r="251" spans="1:22" s="157" customFormat="1" hidden="1">
      <c r="A251" s="234"/>
      <c r="B251" s="234"/>
      <c r="C251" s="154"/>
      <c r="D251" s="235"/>
      <c r="E251" s="687"/>
      <c r="F251" s="155"/>
      <c r="G251" s="155"/>
      <c r="H251" s="234"/>
      <c r="I251" s="234"/>
      <c r="J251" s="205"/>
      <c r="K251" s="205"/>
      <c r="L251" s="1573"/>
      <c r="M251" s="156"/>
      <c r="N251" s="156"/>
      <c r="T251" s="157">
        <v>2270</v>
      </c>
      <c r="V251" s="156"/>
    </row>
    <row r="252" spans="1:22" s="157" customFormat="1" hidden="1">
      <c r="A252" s="234"/>
      <c r="B252" s="234"/>
      <c r="C252" s="154"/>
      <c r="D252" s="235"/>
      <c r="E252" s="687"/>
      <c r="F252" s="155"/>
      <c r="G252" s="155"/>
      <c r="H252" s="234"/>
      <c r="I252" s="234"/>
      <c r="J252" s="205"/>
      <c r="K252" s="205"/>
      <c r="L252" s="1573"/>
      <c r="M252" s="156"/>
      <c r="N252" s="156"/>
      <c r="T252" s="157">
        <v>903</v>
      </c>
      <c r="V252" s="156"/>
    </row>
    <row r="253" spans="1:22" ht="23.25" hidden="1" customHeight="1">
      <c r="A253" s="89" t="s">
        <v>8692</v>
      </c>
      <c r="B253" s="89"/>
      <c r="C253" s="2" t="s">
        <v>9496</v>
      </c>
      <c r="D253" s="2"/>
      <c r="E253" s="2451"/>
      <c r="F253" s="2"/>
      <c r="G253" s="2"/>
      <c r="H253" s="2"/>
      <c r="I253" s="2"/>
      <c r="J253" s="2"/>
      <c r="K253" s="2"/>
      <c r="L253" s="564"/>
      <c r="M253" s="2"/>
      <c r="N253" s="2455"/>
      <c r="Q253" s="219"/>
      <c r="R253" s="157"/>
      <c r="T253" s="157">
        <v>1001</v>
      </c>
      <c r="U253" s="157"/>
      <c r="V253" s="156"/>
    </row>
    <row r="254" spans="1:22" ht="23.25" hidden="1">
      <c r="A254" s="89" t="s">
        <v>8690</v>
      </c>
      <c r="B254" s="89"/>
      <c r="C254" s="2" t="s">
        <v>9291</v>
      </c>
      <c r="D254" s="3"/>
      <c r="E254" s="3"/>
      <c r="F254" s="3"/>
      <c r="G254" s="3"/>
      <c r="H254" s="3"/>
      <c r="I254" s="3"/>
      <c r="J254" s="3"/>
      <c r="K254" s="3"/>
      <c r="L254" s="3"/>
      <c r="M254" s="3"/>
      <c r="N254" s="3"/>
      <c r="Q254" s="219"/>
      <c r="R254" s="157"/>
      <c r="T254" s="157"/>
      <c r="U254" s="157"/>
      <c r="V254" s="156"/>
    </row>
    <row r="255" spans="1:22" ht="23.25" hidden="1">
      <c r="A255" s="89" t="s">
        <v>8690</v>
      </c>
      <c r="B255" s="89"/>
      <c r="C255" s="2" t="s">
        <v>7700</v>
      </c>
      <c r="D255" s="3"/>
      <c r="E255" s="3"/>
      <c r="F255" s="3"/>
      <c r="G255" s="3"/>
      <c r="H255" s="3"/>
      <c r="I255" s="3"/>
      <c r="J255" s="3"/>
      <c r="K255" s="3"/>
      <c r="L255" s="3"/>
      <c r="M255" s="3"/>
      <c r="N255" s="3"/>
      <c r="Q255" s="219"/>
      <c r="R255" s="157"/>
      <c r="T255" s="157">
        <v>974</v>
      </c>
      <c r="U255" s="157"/>
      <c r="V255" s="156"/>
    </row>
    <row r="256" spans="1:22">
      <c r="A256" s="2050">
        <v>1</v>
      </c>
      <c r="B256" s="234">
        <v>1</v>
      </c>
      <c r="C256" s="2027" t="s">
        <v>9434</v>
      </c>
      <c r="D256" s="2028" t="s">
        <v>7701</v>
      </c>
      <c r="E256" s="2046" t="s">
        <v>7702</v>
      </c>
      <c r="F256" s="175" t="s">
        <v>8522</v>
      </c>
      <c r="G256" s="165" t="s">
        <v>7703</v>
      </c>
      <c r="H256" s="238"/>
      <c r="I256" s="238"/>
      <c r="J256" s="240"/>
      <c r="K256" s="2070"/>
      <c r="L256" s="2041">
        <v>96</v>
      </c>
      <c r="M256" s="173" t="e">
        <f>V256*#REF!+ 10</f>
        <v>#REF!</v>
      </c>
      <c r="N256" s="156"/>
      <c r="O256" s="157"/>
      <c r="Q256" s="220">
        <v>435</v>
      </c>
      <c r="R256" s="157"/>
      <c r="S256" s="157"/>
      <c r="T256" s="157">
        <v>2270</v>
      </c>
      <c r="U256" s="157" t="e">
        <f>T256*#REF!</f>
        <v>#REF!</v>
      </c>
      <c r="V256" s="156">
        <v>460</v>
      </c>
    </row>
    <row r="257" spans="1:24" hidden="1">
      <c r="A257" s="2060">
        <v>1</v>
      </c>
      <c r="B257" s="2060"/>
      <c r="C257" s="2029" t="s">
        <v>285</v>
      </c>
      <c r="D257" s="2030" t="s">
        <v>254</v>
      </c>
      <c r="E257" s="2047" t="s">
        <v>7705</v>
      </c>
      <c r="F257" s="175"/>
      <c r="G257" s="172"/>
      <c r="H257" s="242"/>
      <c r="I257" s="242"/>
      <c r="J257" s="243"/>
      <c r="K257" s="2071"/>
      <c r="L257" s="2042">
        <v>96</v>
      </c>
      <c r="M257" s="2007" t="e">
        <f>U257*#REF!+10</f>
        <v>#REF!</v>
      </c>
      <c r="N257" s="156"/>
      <c r="O257" s="157"/>
      <c r="R257" s="157"/>
      <c r="S257" s="157"/>
      <c r="T257" s="157">
        <v>691</v>
      </c>
      <c r="U257" s="157">
        <v>691</v>
      </c>
      <c r="V257" s="156">
        <v>691</v>
      </c>
    </row>
    <row r="258" spans="1:24">
      <c r="A258" s="2333">
        <v>1</v>
      </c>
      <c r="B258" s="234">
        <v>1</v>
      </c>
      <c r="C258" s="2008" t="s">
        <v>10477</v>
      </c>
      <c r="D258" s="2018" t="s">
        <v>10563</v>
      </c>
      <c r="E258" s="2049" t="s">
        <v>7702</v>
      </c>
      <c r="F258" s="2054" t="s">
        <v>8522</v>
      </c>
      <c r="G258" s="2054" t="s">
        <v>7703</v>
      </c>
      <c r="H258" s="2053"/>
      <c r="I258" s="2053"/>
      <c r="J258" s="2055"/>
      <c r="K258" s="2334"/>
      <c r="L258" s="2044">
        <v>96</v>
      </c>
      <c r="M258" s="210" t="e">
        <f>V258*#REF!</f>
        <v>#REF!</v>
      </c>
      <c r="N258" s="156"/>
      <c r="O258" s="69"/>
      <c r="P258" s="69"/>
      <c r="Q258" s="69"/>
      <c r="R258" s="69"/>
      <c r="S258" s="69"/>
      <c r="T258" s="69"/>
      <c r="U258" s="69"/>
      <c r="V258" s="156">
        <v>744</v>
      </c>
      <c r="W258" s="69"/>
      <c r="X258" s="69"/>
    </row>
    <row r="259" spans="1:24" s="157" customFormat="1">
      <c r="A259" s="2051">
        <v>1</v>
      </c>
      <c r="B259" s="234">
        <v>1</v>
      </c>
      <c r="C259" s="2031" t="s">
        <v>9430</v>
      </c>
      <c r="D259" s="2032" t="s">
        <v>7704</v>
      </c>
      <c r="E259" s="2048" t="s">
        <v>7705</v>
      </c>
      <c r="F259" s="175" t="s">
        <v>8522</v>
      </c>
      <c r="G259" s="168" t="s">
        <v>7706</v>
      </c>
      <c r="H259" s="246"/>
      <c r="I259" s="246"/>
      <c r="J259" s="247"/>
      <c r="K259" s="251"/>
      <c r="L259" s="2043">
        <v>96</v>
      </c>
      <c r="M259" s="166" t="e">
        <f>T259*#REF!+10</f>
        <v>#REF!</v>
      </c>
      <c r="N259" s="156"/>
      <c r="O259" s="157">
        <v>2304</v>
      </c>
      <c r="P259" s="157">
        <v>2557</v>
      </c>
      <c r="S259" s="157">
        <v>806</v>
      </c>
      <c r="T259" s="2005">
        <v>846</v>
      </c>
      <c r="V259" s="156">
        <v>0</v>
      </c>
    </row>
    <row r="260" spans="1:24" s="157" customFormat="1">
      <c r="A260" s="242">
        <v>1</v>
      </c>
      <c r="B260" s="234">
        <v>1</v>
      </c>
      <c r="C260" s="167" t="s">
        <v>9430</v>
      </c>
      <c r="D260" s="241" t="s">
        <v>7707</v>
      </c>
      <c r="E260" s="598" t="s">
        <v>7708</v>
      </c>
      <c r="F260" s="175" t="s">
        <v>7709</v>
      </c>
      <c r="G260" s="168" t="s">
        <v>7710</v>
      </c>
      <c r="H260" s="246"/>
      <c r="I260" s="246"/>
      <c r="J260" s="247"/>
      <c r="K260" s="247"/>
      <c r="L260" s="2037">
        <v>48</v>
      </c>
      <c r="M260" s="166" t="e">
        <f>T260*#REF!+10</f>
        <v>#REF!</v>
      </c>
      <c r="N260" s="156"/>
      <c r="O260" s="157">
        <v>2897</v>
      </c>
      <c r="P260" s="157">
        <v>3215</v>
      </c>
      <c r="S260" s="157">
        <v>1017</v>
      </c>
      <c r="T260" s="2005">
        <v>1069</v>
      </c>
      <c r="V260" s="156">
        <v>0</v>
      </c>
    </row>
    <row r="261" spans="1:24" s="157" customFormat="1" ht="12.75" hidden="1" customHeight="1">
      <c r="A261" s="238">
        <v>0</v>
      </c>
      <c r="B261" s="238"/>
      <c r="C261" s="164" t="s">
        <v>9434</v>
      </c>
      <c r="D261" s="239" t="s">
        <v>7711</v>
      </c>
      <c r="E261" s="165" t="s">
        <v>7712</v>
      </c>
      <c r="F261" s="172" t="s">
        <v>8524</v>
      </c>
      <c r="G261" s="165" t="s">
        <v>7713</v>
      </c>
      <c r="H261" s="238"/>
      <c r="I261" s="238"/>
      <c r="J261" s="240"/>
      <c r="K261" s="240"/>
      <c r="L261" s="240">
        <v>96</v>
      </c>
      <c r="M261" s="166" t="e">
        <f>#REF!*#REF!*#REF!+10</f>
        <v>#REF!</v>
      </c>
      <c r="N261" s="156"/>
      <c r="Q261" s="244">
        <v>530</v>
      </c>
      <c r="S261" s="157" t="e">
        <f>#REF!*0.28</f>
        <v>#REF!</v>
      </c>
      <c r="T261" s="157">
        <v>1010</v>
      </c>
      <c r="V261" s="156">
        <v>560</v>
      </c>
    </row>
    <row r="262" spans="1:24" s="157" customFormat="1" ht="12.75" hidden="1" customHeight="1">
      <c r="A262" s="2050">
        <v>1</v>
      </c>
      <c r="B262" s="2050"/>
      <c r="C262" s="2027" t="s">
        <v>285</v>
      </c>
      <c r="D262" s="2028" t="s">
        <v>255</v>
      </c>
      <c r="E262" s="2047" t="s">
        <v>292</v>
      </c>
      <c r="F262" s="175"/>
      <c r="G262" s="172"/>
      <c r="H262" s="242"/>
      <c r="I262" s="242"/>
      <c r="J262" s="243"/>
      <c r="K262" s="250"/>
      <c r="L262" s="2041">
        <v>96</v>
      </c>
      <c r="M262" s="2026" t="e">
        <f>U262*#REF!+10</f>
        <v>#REF!</v>
      </c>
      <c r="N262" s="156"/>
      <c r="Q262" s="244"/>
      <c r="T262" s="157">
        <v>729</v>
      </c>
      <c r="U262" s="157">
        <v>729</v>
      </c>
      <c r="V262" s="156">
        <v>729</v>
      </c>
    </row>
    <row r="263" spans="1:24" s="157" customFormat="1">
      <c r="A263" s="2051">
        <v>1</v>
      </c>
      <c r="B263" s="234">
        <v>1</v>
      </c>
      <c r="C263" s="2031" t="s">
        <v>9430</v>
      </c>
      <c r="D263" s="2032" t="s">
        <v>7714</v>
      </c>
      <c r="E263" s="2048" t="s">
        <v>7715</v>
      </c>
      <c r="F263" s="175" t="s">
        <v>8524</v>
      </c>
      <c r="G263" s="168" t="s">
        <v>7716</v>
      </c>
      <c r="H263" s="246"/>
      <c r="I263" s="246"/>
      <c r="J263" s="247"/>
      <c r="K263" s="251"/>
      <c r="L263" s="2043">
        <v>96</v>
      </c>
      <c r="M263" s="166" t="e">
        <f>T263*#REF!+10</f>
        <v>#REF!</v>
      </c>
      <c r="N263" s="156"/>
      <c r="O263" s="157">
        <v>2511</v>
      </c>
      <c r="P263" s="157">
        <v>2787</v>
      </c>
      <c r="S263" s="157">
        <v>881</v>
      </c>
      <c r="T263" s="2005">
        <v>925</v>
      </c>
      <c r="V263" s="156">
        <v>0</v>
      </c>
    </row>
    <row r="264" spans="1:24" s="157" customFormat="1" hidden="1">
      <c r="A264" s="2050">
        <v>1</v>
      </c>
      <c r="B264" s="2050"/>
      <c r="C264" s="2027" t="s">
        <v>285</v>
      </c>
      <c r="D264" s="2028" t="s">
        <v>256</v>
      </c>
      <c r="E264" s="2046" t="s">
        <v>293</v>
      </c>
      <c r="F264" s="175"/>
      <c r="G264" s="168"/>
      <c r="H264" s="246"/>
      <c r="I264" s="246"/>
      <c r="J264" s="247"/>
      <c r="K264" s="251"/>
      <c r="L264" s="2041">
        <v>96</v>
      </c>
      <c r="M264" s="2026" t="e">
        <f>U264*#REF!+10</f>
        <v>#REF!</v>
      </c>
      <c r="N264" s="156"/>
      <c r="T264" s="157">
        <v>729</v>
      </c>
      <c r="U264" s="157">
        <v>729</v>
      </c>
      <c r="V264" s="156">
        <v>729</v>
      </c>
    </row>
    <row r="265" spans="1:24" s="157" customFormat="1">
      <c r="A265" s="2330">
        <v>1</v>
      </c>
      <c r="B265" s="234">
        <v>1</v>
      </c>
      <c r="C265" s="2008" t="s">
        <v>10477</v>
      </c>
      <c r="D265" s="2018" t="s">
        <v>10562</v>
      </c>
      <c r="E265" s="2049" t="s">
        <v>7718</v>
      </c>
      <c r="F265" s="2054" t="s">
        <v>8526</v>
      </c>
      <c r="G265" s="2054" t="s">
        <v>7719</v>
      </c>
      <c r="H265" s="2053"/>
      <c r="I265" s="2053"/>
      <c r="J265" s="2055"/>
      <c r="K265" s="2055"/>
      <c r="L265" s="2044">
        <v>96</v>
      </c>
      <c r="M265" s="210" t="e">
        <f>V265*#REF!</f>
        <v>#REF!</v>
      </c>
      <c r="N265" s="156"/>
      <c r="V265" s="156">
        <v>744</v>
      </c>
    </row>
    <row r="266" spans="1:24" s="157" customFormat="1">
      <c r="A266" s="2051">
        <v>1</v>
      </c>
      <c r="B266" s="234">
        <v>1</v>
      </c>
      <c r="C266" s="2031" t="s">
        <v>9430</v>
      </c>
      <c r="D266" s="2032" t="s">
        <v>7717</v>
      </c>
      <c r="E266" s="2048" t="s">
        <v>7718</v>
      </c>
      <c r="F266" s="175" t="s">
        <v>8526</v>
      </c>
      <c r="G266" s="184" t="s">
        <v>7719</v>
      </c>
      <c r="H266" s="206"/>
      <c r="I266" s="206"/>
      <c r="J266" s="252"/>
      <c r="K266" s="2019"/>
      <c r="L266" s="2043">
        <v>96</v>
      </c>
      <c r="M266" s="166" t="e">
        <f>T266*#REF!+10</f>
        <v>#REF!</v>
      </c>
      <c r="N266" s="156"/>
      <c r="O266" s="157">
        <v>3007</v>
      </c>
      <c r="P266" s="157">
        <v>3338</v>
      </c>
      <c r="S266" s="157">
        <v>1053</v>
      </c>
      <c r="T266" s="2005">
        <v>1105</v>
      </c>
      <c r="V266" s="156">
        <v>0</v>
      </c>
    </row>
    <row r="267" spans="1:24" s="157" customFormat="1">
      <c r="A267" s="620">
        <v>1</v>
      </c>
      <c r="B267" s="234">
        <v>1</v>
      </c>
      <c r="C267" s="2008" t="s">
        <v>10477</v>
      </c>
      <c r="D267" s="2018" t="s">
        <v>10561</v>
      </c>
      <c r="E267" s="2049" t="s">
        <v>7721</v>
      </c>
      <c r="F267" s="2054" t="s">
        <v>7722</v>
      </c>
      <c r="G267" s="2054" t="s">
        <v>7723</v>
      </c>
      <c r="H267" s="2053"/>
      <c r="I267" s="2053"/>
      <c r="J267" s="2055"/>
      <c r="K267" s="2055"/>
      <c r="L267" s="2044">
        <v>96</v>
      </c>
      <c r="M267" s="210" t="e">
        <f>V267*#REF!</f>
        <v>#REF!</v>
      </c>
      <c r="N267" s="156"/>
      <c r="V267" s="156">
        <v>744</v>
      </c>
    </row>
    <row r="268" spans="1:24" s="157" customFormat="1">
      <c r="A268" s="620">
        <v>1</v>
      </c>
      <c r="B268" s="234">
        <v>1</v>
      </c>
      <c r="C268" s="2008" t="s">
        <v>9430</v>
      </c>
      <c r="D268" s="2018" t="s">
        <v>7720</v>
      </c>
      <c r="E268" s="2049" t="s">
        <v>7721</v>
      </c>
      <c r="F268" s="175" t="s">
        <v>7722</v>
      </c>
      <c r="G268" s="184" t="s">
        <v>7723</v>
      </c>
      <c r="H268" s="206"/>
      <c r="I268" s="206"/>
      <c r="J268" s="252"/>
      <c r="K268" s="2019"/>
      <c r="L268" s="2044">
        <v>48</v>
      </c>
      <c r="M268" s="166" t="e">
        <f>T268*#REF!+10</f>
        <v>#REF!</v>
      </c>
      <c r="N268" s="156"/>
      <c r="O268" s="157">
        <v>3573</v>
      </c>
      <c r="P268" s="157">
        <v>3966</v>
      </c>
      <c r="S268" s="157">
        <v>1251</v>
      </c>
      <c r="T268" s="2005">
        <v>1313</v>
      </c>
      <c r="V268" s="156">
        <v>0</v>
      </c>
    </row>
    <row r="269" spans="1:24" s="157" customFormat="1">
      <c r="A269" s="248">
        <v>1</v>
      </c>
      <c r="B269" s="234">
        <v>1</v>
      </c>
      <c r="C269" s="2008" t="s">
        <v>9430</v>
      </c>
      <c r="D269" s="2018" t="s">
        <v>7724</v>
      </c>
      <c r="E269" s="2049" t="s">
        <v>7725</v>
      </c>
      <c r="F269" s="175" t="s">
        <v>7726</v>
      </c>
      <c r="G269" s="184" t="s">
        <v>7727</v>
      </c>
      <c r="H269" s="206"/>
      <c r="I269" s="206"/>
      <c r="J269" s="252"/>
      <c r="K269" s="2019"/>
      <c r="L269" s="2044">
        <v>96</v>
      </c>
      <c r="M269" s="166" t="e">
        <f>T269*#REF!+10</f>
        <v>#REF!</v>
      </c>
      <c r="N269" s="156"/>
      <c r="O269" s="157">
        <v>3255</v>
      </c>
      <c r="P269" s="157">
        <v>3613</v>
      </c>
      <c r="S269" s="157">
        <v>1134</v>
      </c>
      <c r="T269" s="2005">
        <v>1191</v>
      </c>
      <c r="V269" s="156">
        <v>0</v>
      </c>
    </row>
    <row r="270" spans="1:24" s="157" customFormat="1">
      <c r="A270" s="248">
        <v>1</v>
      </c>
      <c r="B270" s="234">
        <v>1</v>
      </c>
      <c r="C270" s="2008" t="s">
        <v>9430</v>
      </c>
      <c r="D270" s="2018" t="s">
        <v>7728</v>
      </c>
      <c r="E270" s="2049" t="s">
        <v>7729</v>
      </c>
      <c r="F270" s="175" t="s">
        <v>7730</v>
      </c>
      <c r="G270" s="184" t="s">
        <v>7731</v>
      </c>
      <c r="H270" s="206"/>
      <c r="I270" s="206"/>
      <c r="J270" s="252"/>
      <c r="K270" s="2019"/>
      <c r="L270" s="2044">
        <v>96</v>
      </c>
      <c r="M270" s="166" t="e">
        <f>T270*#REF!+10</f>
        <v>#REF!</v>
      </c>
      <c r="N270" s="156"/>
      <c r="O270" s="157">
        <v>3255</v>
      </c>
      <c r="P270" s="157">
        <v>3613</v>
      </c>
      <c r="S270" s="157">
        <v>1134</v>
      </c>
      <c r="T270" s="2005">
        <v>1191</v>
      </c>
      <c r="V270" s="156">
        <v>0</v>
      </c>
    </row>
    <row r="271" spans="1:24" s="157" customFormat="1">
      <c r="A271" s="2050">
        <v>1</v>
      </c>
      <c r="B271" s="234">
        <v>1</v>
      </c>
      <c r="C271" s="2027" t="s">
        <v>9434</v>
      </c>
      <c r="D271" s="2028" t="s">
        <v>7732</v>
      </c>
      <c r="E271" s="2046" t="s">
        <v>7733</v>
      </c>
      <c r="F271" s="175" t="s">
        <v>8529</v>
      </c>
      <c r="G271" s="165" t="s">
        <v>7733</v>
      </c>
      <c r="H271" s="238"/>
      <c r="I271" s="238"/>
      <c r="J271" s="240"/>
      <c r="K271" s="249"/>
      <c r="L271" s="2041">
        <v>96</v>
      </c>
      <c r="M271" s="173" t="e">
        <f>V271*#REF!+ 10</f>
        <v>#REF!</v>
      </c>
      <c r="N271" s="156"/>
      <c r="Q271" s="244">
        <v>435</v>
      </c>
      <c r="T271" s="157">
        <v>2270</v>
      </c>
      <c r="U271" s="157" t="e">
        <f>T271*#REF!</f>
        <v>#REF!</v>
      </c>
      <c r="V271" s="156">
        <v>460</v>
      </c>
    </row>
    <row r="272" spans="1:24" s="157" customFormat="1" hidden="1">
      <c r="A272" s="2060">
        <v>1</v>
      </c>
      <c r="B272" s="2060"/>
      <c r="C272" s="2029" t="s">
        <v>285</v>
      </c>
      <c r="D272" s="2030" t="s">
        <v>250</v>
      </c>
      <c r="E272" s="2047" t="s">
        <v>7733</v>
      </c>
      <c r="F272" s="175"/>
      <c r="G272" s="165"/>
      <c r="H272" s="238"/>
      <c r="I272" s="238"/>
      <c r="J272" s="240"/>
      <c r="K272" s="249"/>
      <c r="L272" s="2042">
        <v>96</v>
      </c>
      <c r="M272" s="2007" t="e">
        <f>U272*#REF!+10</f>
        <v>#REF!</v>
      </c>
      <c r="N272" s="156"/>
      <c r="T272" s="157">
        <v>691</v>
      </c>
      <c r="U272" s="157">
        <v>691</v>
      </c>
      <c r="V272" s="156">
        <v>691</v>
      </c>
    </row>
    <row r="273" spans="1:22" s="157" customFormat="1">
      <c r="A273" s="2333">
        <v>1</v>
      </c>
      <c r="B273" s="234">
        <v>1</v>
      </c>
      <c r="C273" s="2008" t="s">
        <v>10477</v>
      </c>
      <c r="D273" s="2018" t="s">
        <v>10560</v>
      </c>
      <c r="E273" s="2049" t="s">
        <v>10559</v>
      </c>
      <c r="F273" s="2054" t="s">
        <v>8529</v>
      </c>
      <c r="G273" s="2054" t="s">
        <v>7733</v>
      </c>
      <c r="H273" s="2053"/>
      <c r="I273" s="2053"/>
      <c r="J273" s="2055"/>
      <c r="K273" s="2055"/>
      <c r="L273" s="2044">
        <v>96</v>
      </c>
      <c r="M273" s="210" t="e">
        <f>V273*#REF!</f>
        <v>#REF!</v>
      </c>
      <c r="N273" s="156"/>
      <c r="V273" s="156">
        <v>744</v>
      </c>
    </row>
    <row r="274" spans="1:22" s="157" customFormat="1">
      <c r="A274" s="2051">
        <v>1</v>
      </c>
      <c r="B274" s="234">
        <v>1</v>
      </c>
      <c r="C274" s="2031" t="s">
        <v>9430</v>
      </c>
      <c r="D274" s="2032" t="s">
        <v>7734</v>
      </c>
      <c r="E274" s="2048" t="s">
        <v>7733</v>
      </c>
      <c r="F274" s="175" t="s">
        <v>8529</v>
      </c>
      <c r="G274" s="168" t="s">
        <v>7733</v>
      </c>
      <c r="H274" s="246"/>
      <c r="I274" s="246"/>
      <c r="J274" s="247"/>
      <c r="K274" s="251"/>
      <c r="L274" s="2043">
        <v>96</v>
      </c>
      <c r="M274" s="166" t="e">
        <f>T274*#REF!+10</f>
        <v>#REF!</v>
      </c>
      <c r="N274" s="156"/>
      <c r="O274" s="157">
        <v>2579</v>
      </c>
      <c r="P274" s="157">
        <v>2863</v>
      </c>
      <c r="S274" s="157">
        <v>903</v>
      </c>
      <c r="T274" s="2005">
        <v>949</v>
      </c>
      <c r="V274" s="156">
        <v>0</v>
      </c>
    </row>
    <row r="275" spans="1:22" s="157" customFormat="1">
      <c r="A275" s="620">
        <v>1</v>
      </c>
      <c r="B275" s="234">
        <v>1</v>
      </c>
      <c r="C275" s="2008" t="s">
        <v>10477</v>
      </c>
      <c r="D275" s="2018" t="s">
        <v>10558</v>
      </c>
      <c r="E275" s="2049" t="s">
        <v>7736</v>
      </c>
      <c r="F275" s="2054" t="s">
        <v>7737</v>
      </c>
      <c r="G275" s="2054" t="s">
        <v>7738</v>
      </c>
      <c r="H275" s="2053"/>
      <c r="I275" s="2053"/>
      <c r="J275" s="2055"/>
      <c r="K275" s="2055"/>
      <c r="L275" s="2044">
        <v>48</v>
      </c>
      <c r="M275" s="210" t="e">
        <f>V275*#REF!</f>
        <v>#REF!</v>
      </c>
      <c r="N275" s="156"/>
      <c r="V275" s="156">
        <v>744</v>
      </c>
    </row>
    <row r="276" spans="1:22" s="157" customFormat="1">
      <c r="A276" s="242">
        <v>1</v>
      </c>
      <c r="B276" s="234">
        <v>1</v>
      </c>
      <c r="C276" s="167" t="s">
        <v>9430</v>
      </c>
      <c r="D276" s="241" t="s">
        <v>7735</v>
      </c>
      <c r="E276" s="598" t="s">
        <v>7736</v>
      </c>
      <c r="F276" s="175" t="s">
        <v>7737</v>
      </c>
      <c r="G276" s="184" t="s">
        <v>7738</v>
      </c>
      <c r="H276" s="206"/>
      <c r="I276" s="206"/>
      <c r="J276" s="252"/>
      <c r="K276" s="252"/>
      <c r="L276" s="2037">
        <v>48</v>
      </c>
      <c r="M276" s="166" t="e">
        <f>T276*#REF!+10</f>
        <v>#REF!</v>
      </c>
      <c r="N276" s="156"/>
      <c r="O276" s="157">
        <v>2855</v>
      </c>
      <c r="P276" s="157">
        <v>3169</v>
      </c>
      <c r="S276" s="157">
        <v>1000</v>
      </c>
      <c r="T276" s="2005">
        <v>1050</v>
      </c>
      <c r="V276" s="156">
        <v>0</v>
      </c>
    </row>
    <row r="277" spans="1:22" s="157" customFormat="1" ht="12.75" hidden="1" customHeight="1">
      <c r="A277" s="238">
        <v>0</v>
      </c>
      <c r="B277" s="238"/>
      <c r="C277" s="164" t="s">
        <v>9434</v>
      </c>
      <c r="D277" s="239" t="s">
        <v>7739</v>
      </c>
      <c r="E277" s="165" t="s">
        <v>7740</v>
      </c>
      <c r="F277" s="172" t="s">
        <v>8533</v>
      </c>
      <c r="G277" s="165" t="s">
        <v>7740</v>
      </c>
      <c r="H277" s="238"/>
      <c r="I277" s="238"/>
      <c r="J277" s="240"/>
      <c r="K277" s="240"/>
      <c r="L277" s="240">
        <v>96</v>
      </c>
      <c r="M277" s="166" t="e">
        <f>#REF!*#REF!*#REF!+10</f>
        <v>#REF!</v>
      </c>
      <c r="N277" s="156"/>
      <c r="Q277" s="244">
        <v>605</v>
      </c>
      <c r="S277" s="157" t="e">
        <f>#REF!*0.28</f>
        <v>#REF!</v>
      </c>
      <c r="V277" s="156">
        <v>640</v>
      </c>
    </row>
    <row r="278" spans="1:22" s="157" customFormat="1" ht="12.75" hidden="1" customHeight="1">
      <c r="A278" s="2050">
        <v>1</v>
      </c>
      <c r="B278" s="2050"/>
      <c r="C278" s="2027" t="s">
        <v>285</v>
      </c>
      <c r="D278" s="2028" t="s">
        <v>251</v>
      </c>
      <c r="E278" s="2047" t="s">
        <v>294</v>
      </c>
      <c r="F278" s="175"/>
      <c r="G278" s="172"/>
      <c r="H278" s="242"/>
      <c r="I278" s="242"/>
      <c r="J278" s="243"/>
      <c r="K278" s="250"/>
      <c r="L278" s="2041">
        <v>96</v>
      </c>
      <c r="M278" s="2026" t="e">
        <f>U278*#REF!+10</f>
        <v>#REF!</v>
      </c>
      <c r="N278" s="156"/>
      <c r="Q278" s="244"/>
      <c r="T278" s="157">
        <v>729</v>
      </c>
      <c r="U278" s="157">
        <v>729</v>
      </c>
      <c r="V278" s="156">
        <v>729</v>
      </c>
    </row>
    <row r="279" spans="1:22" s="157" customFormat="1">
      <c r="A279" s="2051">
        <v>1</v>
      </c>
      <c r="B279" s="234">
        <v>1</v>
      </c>
      <c r="C279" s="2031" t="s">
        <v>9430</v>
      </c>
      <c r="D279" s="2032" t="s">
        <v>7741</v>
      </c>
      <c r="E279" s="2048" t="s">
        <v>7740</v>
      </c>
      <c r="F279" s="175" t="s">
        <v>8533</v>
      </c>
      <c r="G279" s="168" t="s">
        <v>7740</v>
      </c>
      <c r="H279" s="246"/>
      <c r="I279" s="246"/>
      <c r="J279" s="247"/>
      <c r="K279" s="251"/>
      <c r="L279" s="2043">
        <v>96</v>
      </c>
      <c r="M279" s="166" t="e">
        <f>T279*#REF!+10</f>
        <v>#REF!</v>
      </c>
      <c r="N279" s="156"/>
      <c r="O279" s="157">
        <v>2773</v>
      </c>
      <c r="P279" s="157">
        <v>3078</v>
      </c>
      <c r="S279" s="157">
        <v>973</v>
      </c>
      <c r="T279" s="2005">
        <v>1021</v>
      </c>
      <c r="V279" s="156">
        <v>0</v>
      </c>
    </row>
    <row r="280" spans="1:22" s="157" customFormat="1" hidden="1">
      <c r="A280" s="2050">
        <v>1</v>
      </c>
      <c r="B280" s="2050"/>
      <c r="C280" s="2027" t="s">
        <v>285</v>
      </c>
      <c r="D280" s="2028" t="s">
        <v>247</v>
      </c>
      <c r="E280" s="2046" t="s">
        <v>7743</v>
      </c>
      <c r="F280" s="175"/>
      <c r="G280" s="172"/>
      <c r="H280" s="242"/>
      <c r="I280" s="242"/>
      <c r="J280" s="243"/>
      <c r="K280" s="250"/>
      <c r="L280" s="2041">
        <v>96</v>
      </c>
      <c r="M280" s="2026" t="e">
        <f>U280*#REF!</f>
        <v>#REF!</v>
      </c>
      <c r="N280" s="156"/>
      <c r="T280" s="157">
        <v>419</v>
      </c>
      <c r="U280" s="2010">
        <v>691</v>
      </c>
      <c r="V280" s="156">
        <v>691</v>
      </c>
    </row>
    <row r="281" spans="1:22" s="157" customFormat="1">
      <c r="A281" s="2060">
        <v>1</v>
      </c>
      <c r="B281" s="234">
        <v>1</v>
      </c>
      <c r="C281" s="2029" t="s">
        <v>9434</v>
      </c>
      <c r="D281" s="2030" t="s">
        <v>7742</v>
      </c>
      <c r="E281" s="2047" t="s">
        <v>7743</v>
      </c>
      <c r="F281" s="170" t="s">
        <v>8535</v>
      </c>
      <c r="G281" s="165" t="s">
        <v>7744</v>
      </c>
      <c r="H281" s="238"/>
      <c r="I281" s="238"/>
      <c r="J281" s="240"/>
      <c r="K281" s="249"/>
      <c r="L281" s="2042">
        <v>96</v>
      </c>
      <c r="M281" s="173" t="e">
        <f>V281*#REF!+ 10</f>
        <v>#REF!</v>
      </c>
      <c r="N281" s="156"/>
      <c r="Q281" s="244">
        <v>435</v>
      </c>
      <c r="T281" s="157">
        <v>2270</v>
      </c>
      <c r="U281" s="157" t="e">
        <f>T281*#REF!</f>
        <v>#REF!</v>
      </c>
      <c r="V281" s="156">
        <v>460</v>
      </c>
    </row>
    <row r="282" spans="1:22" s="157" customFormat="1">
      <c r="A282" s="2332">
        <v>1</v>
      </c>
      <c r="B282" s="234">
        <v>1</v>
      </c>
      <c r="C282" s="2008" t="s">
        <v>10477</v>
      </c>
      <c r="D282" s="2018" t="s">
        <v>10557</v>
      </c>
      <c r="E282" s="2049" t="s">
        <v>10556</v>
      </c>
      <c r="F282" s="2054" t="s">
        <v>8535</v>
      </c>
      <c r="G282" s="2054" t="s">
        <v>7744</v>
      </c>
      <c r="H282" s="2053"/>
      <c r="I282" s="2053"/>
      <c r="J282" s="2055"/>
      <c r="K282" s="2055"/>
      <c r="L282" s="2044">
        <v>96</v>
      </c>
      <c r="M282" s="210" t="e">
        <f>V282*#REF!</f>
        <v>#REF!</v>
      </c>
      <c r="N282" s="156"/>
      <c r="V282" s="156">
        <v>744</v>
      </c>
    </row>
    <row r="283" spans="1:22" s="157" customFormat="1">
      <c r="A283" s="2051">
        <v>1</v>
      </c>
      <c r="B283" s="234">
        <v>1</v>
      </c>
      <c r="C283" s="2031" t="s">
        <v>9430</v>
      </c>
      <c r="D283" s="2032" t="s">
        <v>7745</v>
      </c>
      <c r="E283" s="2048" t="s">
        <v>7743</v>
      </c>
      <c r="F283" s="170" t="s">
        <v>8535</v>
      </c>
      <c r="G283" s="168" t="s">
        <v>7744</v>
      </c>
      <c r="H283" s="246"/>
      <c r="I283" s="246"/>
      <c r="J283" s="247"/>
      <c r="K283" s="251"/>
      <c r="L283" s="2043">
        <v>96</v>
      </c>
      <c r="M283" s="166" t="e">
        <f>T283*#REF!+10</f>
        <v>#REF!</v>
      </c>
      <c r="N283" s="156"/>
      <c r="O283" s="157">
        <v>2304</v>
      </c>
      <c r="P283" s="157">
        <v>2557</v>
      </c>
      <c r="S283" s="157">
        <v>806</v>
      </c>
      <c r="T283" s="2005">
        <v>846</v>
      </c>
      <c r="V283" s="156">
        <v>0</v>
      </c>
    </row>
    <row r="284" spans="1:22" s="157" customFormat="1">
      <c r="A284" s="2050">
        <v>1</v>
      </c>
      <c r="B284" s="234">
        <v>1</v>
      </c>
      <c r="C284" s="2027" t="s">
        <v>9430</v>
      </c>
      <c r="D284" s="2028" t="s">
        <v>7746</v>
      </c>
      <c r="E284" s="2046" t="s">
        <v>7747</v>
      </c>
      <c r="F284" s="170" t="s">
        <v>8535</v>
      </c>
      <c r="G284" s="168" t="s">
        <v>7748</v>
      </c>
      <c r="H284" s="246"/>
      <c r="I284" s="246"/>
      <c r="J284" s="247"/>
      <c r="K284" s="251"/>
      <c r="L284" s="2041">
        <v>48</v>
      </c>
      <c r="M284" s="166" t="e">
        <f>T284*#REF!+10</f>
        <v>#REF!</v>
      </c>
      <c r="N284" s="156"/>
      <c r="O284" s="157">
        <v>2883</v>
      </c>
      <c r="P284" s="157">
        <v>3200</v>
      </c>
      <c r="S284" s="157">
        <v>1009</v>
      </c>
      <c r="T284" s="2005">
        <v>1061</v>
      </c>
      <c r="V284" s="156">
        <v>0</v>
      </c>
    </row>
    <row r="285" spans="1:22" s="157" customFormat="1" ht="14.25" hidden="1" customHeight="1">
      <c r="A285" s="2051">
        <v>1</v>
      </c>
      <c r="B285" s="2051"/>
      <c r="C285" s="2031" t="s">
        <v>285</v>
      </c>
      <c r="D285" s="2032" t="s">
        <v>248</v>
      </c>
      <c r="E285" s="2048" t="s">
        <v>7747</v>
      </c>
      <c r="F285" s="170"/>
      <c r="G285" s="184"/>
      <c r="H285" s="206"/>
      <c r="I285" s="206"/>
      <c r="J285" s="252"/>
      <c r="K285" s="2019"/>
      <c r="L285" s="2043">
        <v>96</v>
      </c>
      <c r="M285" s="2214" t="e">
        <f>U285*#REF!+10</f>
        <v>#REF!</v>
      </c>
      <c r="N285" s="156"/>
      <c r="T285" s="157">
        <v>779</v>
      </c>
      <c r="U285" s="157">
        <v>779</v>
      </c>
      <c r="V285" s="156">
        <v>779</v>
      </c>
    </row>
    <row r="286" spans="1:22" s="157" customFormat="1" ht="12.75" hidden="1" customHeight="1">
      <c r="A286" s="242">
        <v>0</v>
      </c>
      <c r="B286" s="242"/>
      <c r="C286" s="171" t="s">
        <v>9434</v>
      </c>
      <c r="D286" s="241" t="s">
        <v>7749</v>
      </c>
      <c r="E286" s="172" t="s">
        <v>7750</v>
      </c>
      <c r="F286" s="165" t="s">
        <v>8538</v>
      </c>
      <c r="G286" s="165" t="s">
        <v>7751</v>
      </c>
      <c r="H286" s="238"/>
      <c r="I286" s="238"/>
      <c r="J286" s="240"/>
      <c r="K286" s="240"/>
      <c r="L286" s="243">
        <v>96</v>
      </c>
      <c r="M286" s="173" t="e">
        <f>#REF!*#REF!*#REF!+10</f>
        <v>#REF!</v>
      </c>
      <c r="N286" s="156"/>
      <c r="Q286" s="244">
        <v>530</v>
      </c>
      <c r="S286" s="157" t="e">
        <f>#REF!*0.28</f>
        <v>#REF!</v>
      </c>
      <c r="T286" s="157">
        <v>2832</v>
      </c>
      <c r="V286" s="156">
        <v>560</v>
      </c>
    </row>
    <row r="287" spans="1:22" s="157" customFormat="1" ht="12.75" hidden="1" customHeight="1">
      <c r="A287" s="2050">
        <v>1</v>
      </c>
      <c r="B287" s="2050"/>
      <c r="C287" s="2027" t="s">
        <v>285</v>
      </c>
      <c r="D287" s="2028" t="s">
        <v>249</v>
      </c>
      <c r="E287" s="2047" t="s">
        <v>295</v>
      </c>
      <c r="F287" s="170"/>
      <c r="G287" s="172"/>
      <c r="H287" s="242"/>
      <c r="I287" s="242"/>
      <c r="J287" s="243"/>
      <c r="K287" s="250"/>
      <c r="L287" s="2041">
        <v>96</v>
      </c>
      <c r="M287" s="2026" t="e">
        <f>U287*#REF!+10</f>
        <v>#REF!</v>
      </c>
      <c r="N287" s="156"/>
      <c r="Q287" s="244"/>
      <c r="T287" s="157">
        <v>729</v>
      </c>
      <c r="U287" s="157">
        <v>729</v>
      </c>
      <c r="V287" s="156">
        <v>729</v>
      </c>
    </row>
    <row r="288" spans="1:22" s="157" customFormat="1">
      <c r="A288" s="2060">
        <v>1</v>
      </c>
      <c r="B288" s="234">
        <v>1</v>
      </c>
      <c r="C288" s="2029" t="s">
        <v>9430</v>
      </c>
      <c r="D288" s="2030" t="s">
        <v>7752</v>
      </c>
      <c r="E288" s="2047" t="s">
        <v>7750</v>
      </c>
      <c r="F288" s="170" t="s">
        <v>8538</v>
      </c>
      <c r="G288" s="172" t="s">
        <v>7750</v>
      </c>
      <c r="H288" s="242"/>
      <c r="I288" s="242"/>
      <c r="J288" s="243"/>
      <c r="K288" s="250"/>
      <c r="L288" s="2042">
        <v>96</v>
      </c>
      <c r="M288" s="166" t="e">
        <f>T288*#REF!+10</f>
        <v>#REF!</v>
      </c>
      <c r="N288" s="156"/>
      <c r="O288" s="157">
        <v>2511</v>
      </c>
      <c r="P288" s="157">
        <v>2787</v>
      </c>
      <c r="S288" s="157">
        <v>881</v>
      </c>
      <c r="T288" s="2005">
        <v>925</v>
      </c>
      <c r="V288" s="156">
        <v>0</v>
      </c>
    </row>
    <row r="289" spans="1:22" s="157" customFormat="1">
      <c r="A289" s="2330">
        <v>1</v>
      </c>
      <c r="B289" s="234">
        <v>1</v>
      </c>
      <c r="C289" s="2008" t="s">
        <v>10477</v>
      </c>
      <c r="D289" s="2018" t="s">
        <v>10555</v>
      </c>
      <c r="E289" s="2049" t="s">
        <v>7754</v>
      </c>
      <c r="F289" s="2054" t="s">
        <v>8535</v>
      </c>
      <c r="G289" s="2054" t="s">
        <v>7744</v>
      </c>
      <c r="H289" s="2053"/>
      <c r="I289" s="2053"/>
      <c r="J289" s="2055"/>
      <c r="K289" s="2055"/>
      <c r="L289" s="2044">
        <v>96</v>
      </c>
      <c r="M289" s="210" t="e">
        <f>V289*#REF!</f>
        <v>#REF!</v>
      </c>
      <c r="N289" s="156"/>
      <c r="V289" s="156">
        <v>1176</v>
      </c>
    </row>
    <row r="290" spans="1:22" s="157" customFormat="1">
      <c r="A290" s="2051">
        <v>1</v>
      </c>
      <c r="B290" s="234">
        <v>1</v>
      </c>
      <c r="C290" s="2031" t="s">
        <v>9430</v>
      </c>
      <c r="D290" s="2032" t="s">
        <v>7753</v>
      </c>
      <c r="E290" s="2048" t="s">
        <v>7754</v>
      </c>
      <c r="F290" s="170" t="s">
        <v>7755</v>
      </c>
      <c r="G290" s="168" t="s">
        <v>7756</v>
      </c>
      <c r="H290" s="246"/>
      <c r="I290" s="246"/>
      <c r="J290" s="247"/>
      <c r="K290" s="251"/>
      <c r="L290" s="2043">
        <v>96</v>
      </c>
      <c r="M290" s="166" t="e">
        <f>T290*#REF!+10</f>
        <v>#REF!</v>
      </c>
      <c r="N290" s="156"/>
      <c r="O290" s="157">
        <v>2511</v>
      </c>
      <c r="P290" s="157">
        <v>2787</v>
      </c>
      <c r="S290" s="157">
        <v>1233</v>
      </c>
      <c r="T290" s="2005">
        <v>1295</v>
      </c>
      <c r="V290" s="156">
        <v>0</v>
      </c>
    </row>
    <row r="291" spans="1:22" s="157" customFormat="1">
      <c r="A291" s="2050">
        <v>1</v>
      </c>
      <c r="B291" s="234">
        <v>1</v>
      </c>
      <c r="C291" s="2027" t="s">
        <v>9434</v>
      </c>
      <c r="D291" s="2028" t="s">
        <v>7757</v>
      </c>
      <c r="E291" s="2047" t="s">
        <v>7758</v>
      </c>
      <c r="F291" s="170" t="s">
        <v>6881</v>
      </c>
      <c r="G291" s="172" t="s">
        <v>7759</v>
      </c>
      <c r="H291" s="242"/>
      <c r="I291" s="242"/>
      <c r="J291" s="243"/>
      <c r="K291" s="250"/>
      <c r="L291" s="2041">
        <v>96</v>
      </c>
      <c r="M291" s="173" t="e">
        <f>V291*#REF!+ 10</f>
        <v>#REF!</v>
      </c>
      <c r="N291" s="156"/>
      <c r="Q291" s="244">
        <v>435</v>
      </c>
      <c r="T291" s="157">
        <v>2270</v>
      </c>
      <c r="U291" s="157" t="e">
        <f>T291*#REF!</f>
        <v>#REF!</v>
      </c>
      <c r="V291" s="156">
        <v>460</v>
      </c>
    </row>
    <row r="292" spans="1:22" s="157" customFormat="1" ht="13.5" hidden="1" customHeight="1">
      <c r="A292" s="2060">
        <v>1</v>
      </c>
      <c r="B292" s="2060"/>
      <c r="C292" s="2029" t="s">
        <v>285</v>
      </c>
      <c r="D292" s="2030" t="s">
        <v>252</v>
      </c>
      <c r="E292" s="2047" t="s">
        <v>7758</v>
      </c>
      <c r="F292" s="170"/>
      <c r="G292" s="165"/>
      <c r="H292" s="238"/>
      <c r="I292" s="238"/>
      <c r="J292" s="240"/>
      <c r="K292" s="249"/>
      <c r="L292" s="2042">
        <v>96</v>
      </c>
      <c r="M292" s="2007" t="e">
        <f>U292*#REF!+10</f>
        <v>#REF!</v>
      </c>
      <c r="N292" s="156"/>
      <c r="T292" s="157">
        <v>650</v>
      </c>
      <c r="U292" s="157">
        <v>650</v>
      </c>
      <c r="V292" s="156">
        <v>650</v>
      </c>
    </row>
    <row r="293" spans="1:22" s="157" customFormat="1">
      <c r="A293" s="2060">
        <v>1</v>
      </c>
      <c r="B293" s="234">
        <v>1</v>
      </c>
      <c r="C293" s="2029" t="s">
        <v>9430</v>
      </c>
      <c r="D293" s="2030" t="s">
        <v>7760</v>
      </c>
      <c r="E293" s="2047" t="s">
        <v>7758</v>
      </c>
      <c r="F293" s="170" t="s">
        <v>6881</v>
      </c>
      <c r="G293" s="172" t="s">
        <v>7759</v>
      </c>
      <c r="H293" s="242"/>
      <c r="I293" s="242"/>
      <c r="J293" s="243"/>
      <c r="K293" s="250"/>
      <c r="L293" s="2042">
        <v>96</v>
      </c>
      <c r="M293" s="166" t="e">
        <f>T293*#REF!+10</f>
        <v>#REF!</v>
      </c>
      <c r="N293" s="156"/>
      <c r="O293" s="157">
        <v>2304</v>
      </c>
      <c r="P293" s="157">
        <v>2557</v>
      </c>
      <c r="S293" s="157">
        <v>806</v>
      </c>
      <c r="T293" s="2005">
        <v>846</v>
      </c>
      <c r="V293" s="156">
        <v>0</v>
      </c>
    </row>
    <row r="294" spans="1:22" s="157" customFormat="1">
      <c r="A294" s="2330">
        <v>1</v>
      </c>
      <c r="B294" s="234">
        <v>1</v>
      </c>
      <c r="C294" s="2008" t="s">
        <v>10477</v>
      </c>
      <c r="D294" s="2018" t="s">
        <v>10554</v>
      </c>
      <c r="E294" s="2049" t="s">
        <v>7762</v>
      </c>
      <c r="F294" s="2054" t="s">
        <v>7763</v>
      </c>
      <c r="G294" s="2054" t="s">
        <v>7764</v>
      </c>
      <c r="H294" s="2053"/>
      <c r="I294" s="2053"/>
      <c r="J294" s="2055"/>
      <c r="K294" s="2055"/>
      <c r="L294" s="2044">
        <v>96</v>
      </c>
      <c r="M294" s="210" t="e">
        <f>V294*#REF!</f>
        <v>#REF!</v>
      </c>
      <c r="N294" s="156"/>
      <c r="V294" s="156">
        <v>864</v>
      </c>
    </row>
    <row r="295" spans="1:22" s="157" customFormat="1">
      <c r="A295" s="2051">
        <v>1</v>
      </c>
      <c r="B295" s="234">
        <v>1</v>
      </c>
      <c r="C295" s="2031" t="s">
        <v>9430</v>
      </c>
      <c r="D295" s="2032" t="s">
        <v>7761</v>
      </c>
      <c r="E295" s="2048" t="s">
        <v>7762</v>
      </c>
      <c r="F295" s="175" t="s">
        <v>7763</v>
      </c>
      <c r="G295" s="168" t="s">
        <v>7764</v>
      </c>
      <c r="H295" s="246"/>
      <c r="I295" s="246"/>
      <c r="J295" s="247"/>
      <c r="K295" s="251"/>
      <c r="L295" s="2043">
        <v>96</v>
      </c>
      <c r="M295" s="166" t="e">
        <f>T295*#REF!+10</f>
        <v>#REF!</v>
      </c>
      <c r="N295" s="156"/>
      <c r="O295" s="157">
        <v>3821</v>
      </c>
      <c r="P295" s="157">
        <v>4241</v>
      </c>
      <c r="S295" s="157">
        <v>1339</v>
      </c>
      <c r="T295" s="2005">
        <v>1406</v>
      </c>
      <c r="V295" s="156">
        <v>0</v>
      </c>
    </row>
    <row r="296" spans="1:22" s="157" customFormat="1">
      <c r="A296" s="620">
        <v>1</v>
      </c>
      <c r="B296" s="234">
        <v>1</v>
      </c>
      <c r="C296" s="2008" t="s">
        <v>10477</v>
      </c>
      <c r="D296" s="2018" t="s">
        <v>10553</v>
      </c>
      <c r="E296" s="2049" t="s">
        <v>7765</v>
      </c>
      <c r="F296" s="2054" t="s">
        <v>7766</v>
      </c>
      <c r="G296" s="2054" t="s">
        <v>7767</v>
      </c>
      <c r="H296" s="2053"/>
      <c r="I296" s="2053"/>
      <c r="J296" s="2055"/>
      <c r="K296" s="2055"/>
      <c r="L296" s="2044">
        <v>48</v>
      </c>
      <c r="M296" s="210" t="e">
        <f>V296*#REF!</f>
        <v>#REF!</v>
      </c>
      <c r="N296" s="156"/>
      <c r="V296" s="156">
        <v>744</v>
      </c>
    </row>
    <row r="297" spans="1:22" s="157" customFormat="1" hidden="1">
      <c r="A297" s="242">
        <v>0</v>
      </c>
      <c r="B297" s="242"/>
      <c r="C297" s="171" t="s">
        <v>9434</v>
      </c>
      <c r="D297" s="241" t="s">
        <v>6333</v>
      </c>
      <c r="E297" s="172" t="s">
        <v>6334</v>
      </c>
      <c r="F297" s="184" t="s">
        <v>6885</v>
      </c>
      <c r="G297" s="165" t="s">
        <v>6335</v>
      </c>
      <c r="H297" s="238"/>
      <c r="I297" s="238"/>
      <c r="J297" s="240"/>
      <c r="K297" s="240"/>
      <c r="L297" s="243">
        <v>96</v>
      </c>
      <c r="M297" s="173" t="e">
        <f>#REF!*#REF!*#REF!+10</f>
        <v>#REF!</v>
      </c>
      <c r="N297" s="156"/>
      <c r="Q297" s="244">
        <v>530</v>
      </c>
      <c r="S297" s="157" t="e">
        <f>#REF!*0.28</f>
        <v>#REF!</v>
      </c>
      <c r="T297" s="157">
        <v>2519</v>
      </c>
      <c r="V297" s="156">
        <v>460</v>
      </c>
    </row>
    <row r="298" spans="1:22" s="157" customFormat="1" hidden="1">
      <c r="A298" s="2050">
        <v>1</v>
      </c>
      <c r="B298" s="2050"/>
      <c r="C298" s="2027" t="s">
        <v>285</v>
      </c>
      <c r="D298" s="2028" t="s">
        <v>253</v>
      </c>
      <c r="E298" s="2047" t="s">
        <v>6334</v>
      </c>
      <c r="F298" s="203"/>
      <c r="G298" s="172"/>
      <c r="H298" s="242"/>
      <c r="I298" s="242"/>
      <c r="J298" s="243"/>
      <c r="K298" s="250"/>
      <c r="L298" s="2041">
        <v>96</v>
      </c>
      <c r="M298" s="2026" t="e">
        <f>U298*#REF!+10</f>
        <v>#REF!</v>
      </c>
      <c r="N298" s="156"/>
      <c r="Q298" s="244"/>
      <c r="T298" s="157">
        <v>700</v>
      </c>
      <c r="U298" s="157">
        <v>700</v>
      </c>
      <c r="V298" s="156">
        <v>700</v>
      </c>
    </row>
    <row r="299" spans="1:22" s="157" customFormat="1">
      <c r="A299" s="2330">
        <v>1</v>
      </c>
      <c r="B299" s="234">
        <v>1</v>
      </c>
      <c r="C299" s="2008" t="s">
        <v>10477</v>
      </c>
      <c r="D299" s="2018" t="s">
        <v>10552</v>
      </c>
      <c r="E299" s="2049" t="s">
        <v>6334</v>
      </c>
      <c r="F299" s="2054" t="s">
        <v>6885</v>
      </c>
      <c r="G299" s="2054" t="s">
        <v>6335</v>
      </c>
      <c r="H299" s="2053"/>
      <c r="I299" s="2053"/>
      <c r="J299" s="2055"/>
      <c r="K299" s="2055"/>
      <c r="L299" s="2044">
        <v>96</v>
      </c>
      <c r="M299" s="210" t="e">
        <f>V299*#REF!</f>
        <v>#REF!</v>
      </c>
      <c r="N299" s="156"/>
      <c r="V299" s="156">
        <v>744</v>
      </c>
    </row>
    <row r="300" spans="1:22" s="157" customFormat="1">
      <c r="A300" s="2051">
        <v>1</v>
      </c>
      <c r="B300" s="234">
        <v>1</v>
      </c>
      <c r="C300" s="2031" t="s">
        <v>9430</v>
      </c>
      <c r="D300" s="2032" t="s">
        <v>6336</v>
      </c>
      <c r="E300" s="2048" t="s">
        <v>6334</v>
      </c>
      <c r="F300" s="203" t="s">
        <v>6885</v>
      </c>
      <c r="G300" s="168" t="s">
        <v>6335</v>
      </c>
      <c r="H300" s="246"/>
      <c r="I300" s="246"/>
      <c r="J300" s="247"/>
      <c r="K300" s="251"/>
      <c r="L300" s="2043">
        <v>96</v>
      </c>
      <c r="M300" s="166" t="e">
        <f>T300*#REF!+10</f>
        <v>#REF!</v>
      </c>
      <c r="N300" s="156"/>
      <c r="O300" s="157">
        <v>2511</v>
      </c>
      <c r="P300" s="157">
        <v>2787</v>
      </c>
      <c r="S300" s="157">
        <v>881</v>
      </c>
      <c r="T300" s="2005">
        <v>925</v>
      </c>
      <c r="V300" s="156">
        <v>0</v>
      </c>
    </row>
    <row r="301" spans="1:22" s="157" customFormat="1" hidden="1">
      <c r="A301" s="234"/>
      <c r="B301" s="234"/>
      <c r="C301" s="154"/>
      <c r="D301" s="235"/>
      <c r="E301" s="687"/>
      <c r="F301" s="155"/>
      <c r="G301" s="155"/>
      <c r="H301" s="234"/>
      <c r="I301" s="234"/>
      <c r="J301" s="205"/>
      <c r="K301" s="205"/>
      <c r="L301" s="1573"/>
      <c r="M301" s="156"/>
      <c r="N301" s="156"/>
      <c r="V301" s="156"/>
    </row>
    <row r="302" spans="1:22" s="157" customFormat="1" hidden="1">
      <c r="A302" s="234"/>
      <c r="B302" s="234"/>
      <c r="C302" s="154"/>
      <c r="D302" s="235"/>
      <c r="E302" s="687"/>
      <c r="F302" s="155"/>
      <c r="G302" s="155"/>
      <c r="H302" s="234"/>
      <c r="I302" s="234"/>
      <c r="J302" s="205"/>
      <c r="K302" s="205"/>
      <c r="L302" s="1573"/>
      <c r="M302" s="156"/>
      <c r="N302" s="156"/>
      <c r="V302" s="156"/>
    </row>
    <row r="303" spans="1:22" ht="23.25" hidden="1" customHeight="1">
      <c r="A303" s="89" t="s">
        <v>8692</v>
      </c>
      <c r="B303" s="89"/>
      <c r="C303" s="2" t="s">
        <v>5587</v>
      </c>
      <c r="D303" s="2"/>
      <c r="E303" s="2451"/>
      <c r="F303" s="2"/>
      <c r="G303" s="2"/>
      <c r="H303" s="2"/>
      <c r="I303" s="2"/>
      <c r="J303" s="2"/>
      <c r="K303" s="2"/>
      <c r="L303" s="564"/>
      <c r="M303" s="2"/>
      <c r="N303" s="2455"/>
      <c r="Q303" s="219"/>
      <c r="R303" s="157"/>
      <c r="T303" s="157"/>
      <c r="V303" s="156"/>
    </row>
    <row r="304" spans="1:22" ht="23.25" hidden="1">
      <c r="A304" s="89" t="s">
        <v>8690</v>
      </c>
      <c r="B304" s="89"/>
      <c r="C304" s="2" t="s">
        <v>5588</v>
      </c>
      <c r="D304" s="3"/>
      <c r="E304" s="3"/>
      <c r="F304" s="3"/>
      <c r="G304" s="3"/>
      <c r="H304" s="3"/>
      <c r="I304" s="3"/>
      <c r="J304" s="3"/>
      <c r="K304" s="3"/>
      <c r="L304" s="3"/>
      <c r="M304" s="3"/>
      <c r="N304" s="3"/>
      <c r="Q304" s="219"/>
      <c r="R304" s="157"/>
      <c r="T304" s="157">
        <v>2464</v>
      </c>
      <c r="V304" s="156"/>
    </row>
    <row r="305" spans="1:24" ht="23.25" hidden="1">
      <c r="A305" s="89" t="s">
        <v>8690</v>
      </c>
      <c r="B305" s="89"/>
      <c r="C305" s="2" t="s">
        <v>5589</v>
      </c>
      <c r="D305" s="3"/>
      <c r="E305" s="3"/>
      <c r="F305" s="3"/>
      <c r="G305" s="3"/>
      <c r="H305" s="3"/>
      <c r="I305" s="3"/>
      <c r="J305" s="3"/>
      <c r="K305" s="3"/>
      <c r="L305" s="3"/>
      <c r="M305" s="3"/>
      <c r="N305" s="3"/>
      <c r="Q305" s="219"/>
      <c r="R305" s="157"/>
      <c r="T305" s="157">
        <v>2068</v>
      </c>
      <c r="V305" s="156"/>
    </row>
    <row r="306" spans="1:24" s="157" customFormat="1">
      <c r="A306" s="248">
        <v>1</v>
      </c>
      <c r="B306" s="234">
        <v>1</v>
      </c>
      <c r="C306" s="2008" t="s">
        <v>9430</v>
      </c>
      <c r="D306" s="2018" t="s">
        <v>6337</v>
      </c>
      <c r="E306" s="2049" t="s">
        <v>6338</v>
      </c>
      <c r="F306" s="203" t="s">
        <v>6339</v>
      </c>
      <c r="G306" s="184" t="s">
        <v>6340</v>
      </c>
      <c r="H306" s="206"/>
      <c r="I306" s="206"/>
      <c r="J306" s="252"/>
      <c r="K306" s="2019"/>
      <c r="L306" s="2044">
        <v>96</v>
      </c>
      <c r="M306" s="166" t="e">
        <f>T306*#REF!+10</f>
        <v>#REF!</v>
      </c>
      <c r="N306" s="156"/>
      <c r="O306" s="157">
        <v>2345</v>
      </c>
      <c r="P306" s="157">
        <v>2603</v>
      </c>
      <c r="S306" s="157">
        <v>824</v>
      </c>
      <c r="T306" s="2005">
        <v>865</v>
      </c>
      <c r="V306" s="156">
        <v>0</v>
      </c>
    </row>
    <row r="307" spans="1:24" s="157" customFormat="1" hidden="1">
      <c r="A307" s="2050">
        <v>1</v>
      </c>
      <c r="B307" s="2050"/>
      <c r="C307" s="2027" t="s">
        <v>285</v>
      </c>
      <c r="D307" s="2028" t="s">
        <v>278</v>
      </c>
      <c r="E307" s="2046" t="s">
        <v>311</v>
      </c>
      <c r="F307" s="203"/>
      <c r="G307" s="184"/>
      <c r="H307" s="206"/>
      <c r="I307" s="206"/>
      <c r="J307" s="252"/>
      <c r="K307" s="2019"/>
      <c r="L307" s="2041">
        <v>96</v>
      </c>
      <c r="M307" s="2026" t="e">
        <f>U307*#REF!+10</f>
        <v>#REF!</v>
      </c>
      <c r="N307" s="156"/>
      <c r="T307" s="157">
        <v>1050</v>
      </c>
      <c r="U307" s="157">
        <v>1050</v>
      </c>
      <c r="V307" s="156">
        <v>1050</v>
      </c>
    </row>
    <row r="308" spans="1:24">
      <c r="A308" s="2051">
        <v>1</v>
      </c>
      <c r="B308" s="234">
        <v>1</v>
      </c>
      <c r="C308" s="2073" t="s">
        <v>9430</v>
      </c>
      <c r="D308" s="2074" t="s">
        <v>6341</v>
      </c>
      <c r="E308" s="2048" t="s">
        <v>6342</v>
      </c>
      <c r="F308" s="2072" t="s">
        <v>6343</v>
      </c>
      <c r="G308" s="258" t="s">
        <v>6342</v>
      </c>
      <c r="H308" s="259"/>
      <c r="I308" s="259"/>
      <c r="J308" s="260"/>
      <c r="K308" s="2033"/>
      <c r="L308" s="2043">
        <v>96</v>
      </c>
      <c r="M308" s="166" t="e">
        <f>T308*#REF!+10</f>
        <v>#REF!</v>
      </c>
      <c r="N308" s="156"/>
      <c r="O308" s="261">
        <v>3242</v>
      </c>
      <c r="P308" s="220">
        <v>3598</v>
      </c>
      <c r="Q308" s="262"/>
      <c r="R308" s="157"/>
      <c r="S308" s="157">
        <v>1136</v>
      </c>
      <c r="T308" s="2005">
        <v>1193</v>
      </c>
      <c r="U308" s="262"/>
      <c r="V308" s="156">
        <v>0</v>
      </c>
      <c r="W308" s="262"/>
      <c r="X308" s="262"/>
    </row>
    <row r="309" spans="1:24">
      <c r="A309" s="2053">
        <v>1</v>
      </c>
      <c r="B309" s="234">
        <v>1</v>
      </c>
      <c r="C309" s="2008" t="s">
        <v>9430</v>
      </c>
      <c r="D309" s="2018" t="s">
        <v>6344</v>
      </c>
      <c r="E309" s="2049" t="s">
        <v>6345</v>
      </c>
      <c r="F309" s="203" t="s">
        <v>6346</v>
      </c>
      <c r="G309" s="184" t="s">
        <v>6347</v>
      </c>
      <c r="H309" s="206"/>
      <c r="I309" s="206"/>
      <c r="J309" s="252"/>
      <c r="K309" s="2019"/>
      <c r="L309" s="2044">
        <v>96</v>
      </c>
      <c r="M309" s="166" t="e">
        <f>T309*#REF!+10</f>
        <v>#REF!</v>
      </c>
      <c r="N309" s="156"/>
      <c r="O309" s="157">
        <v>2621</v>
      </c>
      <c r="P309" s="157">
        <v>2909</v>
      </c>
      <c r="Q309" s="157"/>
      <c r="R309" s="157"/>
      <c r="S309" s="157">
        <v>921</v>
      </c>
      <c r="T309" s="2005">
        <v>961</v>
      </c>
      <c r="U309" s="157"/>
      <c r="V309" s="156">
        <v>0</v>
      </c>
      <c r="W309" s="157"/>
      <c r="X309" s="157"/>
    </row>
    <row r="310" spans="1:24">
      <c r="A310" s="246">
        <v>1</v>
      </c>
      <c r="B310" s="234">
        <v>1</v>
      </c>
      <c r="C310" s="171" t="s">
        <v>9430</v>
      </c>
      <c r="D310" s="241" t="s">
        <v>6348</v>
      </c>
      <c r="E310" s="208" t="s">
        <v>6349</v>
      </c>
      <c r="F310" s="165" t="s">
        <v>6350</v>
      </c>
      <c r="G310" s="165" t="s">
        <v>6351</v>
      </c>
      <c r="H310" s="238"/>
      <c r="I310" s="238"/>
      <c r="J310" s="240"/>
      <c r="K310" s="240"/>
      <c r="L310" s="2036">
        <v>96</v>
      </c>
      <c r="M310" s="166" t="e">
        <f>T310*#REF!+10</f>
        <v>#REF!</v>
      </c>
      <c r="N310" s="156"/>
      <c r="O310" s="157">
        <v>3255</v>
      </c>
      <c r="P310" s="157">
        <v>3613</v>
      </c>
      <c r="Q310" s="157"/>
      <c r="R310" s="157"/>
      <c r="S310" s="157">
        <v>1131</v>
      </c>
      <c r="T310" s="2005">
        <v>1192</v>
      </c>
      <c r="U310" s="157"/>
      <c r="V310" s="156">
        <v>0</v>
      </c>
      <c r="W310" s="157"/>
      <c r="X310" s="157"/>
    </row>
    <row r="311" spans="1:24">
      <c r="A311" s="206">
        <v>1</v>
      </c>
      <c r="B311" s="234">
        <v>1</v>
      </c>
      <c r="C311" s="171" t="s">
        <v>9430</v>
      </c>
      <c r="D311" s="241" t="s">
        <v>6352</v>
      </c>
      <c r="E311" s="208" t="s">
        <v>6353</v>
      </c>
      <c r="F311" s="172" t="s">
        <v>6354</v>
      </c>
      <c r="G311" s="172" t="s">
        <v>6355</v>
      </c>
      <c r="H311" s="242"/>
      <c r="I311" s="242"/>
      <c r="J311" s="243"/>
      <c r="K311" s="243"/>
      <c r="L311" s="2036">
        <v>96</v>
      </c>
      <c r="M311" s="166" t="e">
        <f>T311*#REF!+10</f>
        <v>#REF!</v>
      </c>
      <c r="N311" s="156"/>
      <c r="O311" s="157">
        <v>3255</v>
      </c>
      <c r="P311" s="157">
        <v>3613</v>
      </c>
      <c r="Q311" s="157"/>
      <c r="R311" s="157"/>
      <c r="S311" s="157">
        <v>1134</v>
      </c>
      <c r="T311" s="2005">
        <v>1192</v>
      </c>
      <c r="U311" s="157"/>
      <c r="V311" s="156">
        <v>0</v>
      </c>
      <c r="W311" s="157"/>
      <c r="X311" s="157"/>
    </row>
    <row r="312" spans="1:24">
      <c r="A312" s="238">
        <v>1</v>
      </c>
      <c r="B312" s="234">
        <v>1</v>
      </c>
      <c r="C312" s="171" t="s">
        <v>9430</v>
      </c>
      <c r="D312" s="241" t="s">
        <v>6356</v>
      </c>
      <c r="E312" s="208" t="s">
        <v>6357</v>
      </c>
      <c r="F312" s="168" t="s">
        <v>6358</v>
      </c>
      <c r="G312" s="168" t="s">
        <v>6359</v>
      </c>
      <c r="H312" s="246"/>
      <c r="I312" s="246"/>
      <c r="J312" s="247"/>
      <c r="K312" s="247"/>
      <c r="L312" s="2036">
        <v>96</v>
      </c>
      <c r="M312" s="166" t="e">
        <f>T312*#REF!+10</f>
        <v>#REF!</v>
      </c>
      <c r="N312" s="156"/>
      <c r="O312" s="157">
        <v>3255</v>
      </c>
      <c r="P312" s="157">
        <v>3613</v>
      </c>
      <c r="Q312" s="157"/>
      <c r="R312" s="157"/>
      <c r="S312" s="157">
        <v>1134</v>
      </c>
      <c r="T312" s="2005">
        <v>1192</v>
      </c>
      <c r="U312" s="157"/>
      <c r="V312" s="156">
        <v>0</v>
      </c>
      <c r="W312" s="157"/>
      <c r="X312" s="157"/>
    </row>
    <row r="313" spans="1:24" hidden="1">
      <c r="A313" s="2050">
        <v>1</v>
      </c>
      <c r="B313" s="2050"/>
      <c r="C313" s="2027" t="s">
        <v>285</v>
      </c>
      <c r="D313" s="2028" t="s">
        <v>272</v>
      </c>
      <c r="E313" s="2046" t="s">
        <v>296</v>
      </c>
      <c r="F313" s="175"/>
      <c r="G313" s="172"/>
      <c r="H313" s="242"/>
      <c r="I313" s="242"/>
      <c r="J313" s="243"/>
      <c r="K313" s="250"/>
      <c r="L313" s="2041">
        <v>96</v>
      </c>
      <c r="M313" s="2026" t="e">
        <f>U313*#REF!+10</f>
        <v>#REF!</v>
      </c>
      <c r="N313" s="156"/>
      <c r="O313" s="157"/>
      <c r="P313" s="157"/>
      <c r="Q313" s="157"/>
      <c r="R313" s="157"/>
      <c r="S313" s="157"/>
      <c r="T313" s="157">
        <v>893</v>
      </c>
      <c r="U313" s="157">
        <v>893</v>
      </c>
      <c r="V313" s="156">
        <v>893</v>
      </c>
      <c r="W313" s="157"/>
      <c r="X313" s="157"/>
    </row>
    <row r="314" spans="1:24" hidden="1">
      <c r="A314" s="2060">
        <v>1</v>
      </c>
      <c r="B314" s="2060"/>
      <c r="C314" s="2029" t="s">
        <v>285</v>
      </c>
      <c r="D314" s="2030" t="s">
        <v>271</v>
      </c>
      <c r="E314" s="2047" t="s">
        <v>299</v>
      </c>
      <c r="F314" s="175"/>
      <c r="G314" s="172"/>
      <c r="H314" s="242"/>
      <c r="I314" s="242"/>
      <c r="J314" s="243"/>
      <c r="K314" s="250"/>
      <c r="L314" s="2042">
        <v>96</v>
      </c>
      <c r="M314" s="2007" t="e">
        <f>U314*#REF!+10</f>
        <v>#REF!</v>
      </c>
      <c r="N314" s="156"/>
      <c r="O314" s="157"/>
      <c r="P314" s="157"/>
      <c r="Q314" s="157"/>
      <c r="R314" s="157"/>
      <c r="S314" s="157"/>
      <c r="T314" s="157">
        <v>897</v>
      </c>
      <c r="U314" s="157">
        <v>897</v>
      </c>
      <c r="V314" s="156">
        <v>897</v>
      </c>
      <c r="W314" s="157"/>
      <c r="X314" s="157"/>
    </row>
    <row r="315" spans="1:24" hidden="1">
      <c r="A315" s="2060">
        <v>1</v>
      </c>
      <c r="B315" s="2060"/>
      <c r="C315" s="2029" t="s">
        <v>285</v>
      </c>
      <c r="D315" s="2030" t="s">
        <v>273</v>
      </c>
      <c r="E315" s="2047" t="s">
        <v>297</v>
      </c>
      <c r="F315" s="175"/>
      <c r="G315" s="172"/>
      <c r="H315" s="242"/>
      <c r="I315" s="242"/>
      <c r="J315" s="243"/>
      <c r="K315" s="250"/>
      <c r="L315" s="2042">
        <v>96</v>
      </c>
      <c r="M315" s="2007" t="e">
        <f>U315*#REF!+10</f>
        <v>#REF!</v>
      </c>
      <c r="N315" s="156"/>
      <c r="O315" s="157"/>
      <c r="P315" s="157"/>
      <c r="Q315" s="157"/>
      <c r="R315" s="157"/>
      <c r="S315" s="157"/>
      <c r="T315" s="157">
        <v>915</v>
      </c>
      <c r="U315" s="157">
        <v>915</v>
      </c>
      <c r="V315" s="156">
        <v>915</v>
      </c>
      <c r="W315" s="157"/>
      <c r="X315" s="157"/>
    </row>
    <row r="316" spans="1:24" hidden="1">
      <c r="A316" s="2060">
        <v>1</v>
      </c>
      <c r="B316" s="2060"/>
      <c r="C316" s="2029" t="s">
        <v>285</v>
      </c>
      <c r="D316" s="2030" t="s">
        <v>274</v>
      </c>
      <c r="E316" s="2047" t="s">
        <v>298</v>
      </c>
      <c r="F316" s="175"/>
      <c r="G316" s="172"/>
      <c r="H316" s="242"/>
      <c r="I316" s="242"/>
      <c r="J316" s="243"/>
      <c r="K316" s="250"/>
      <c r="L316" s="2042">
        <v>96</v>
      </c>
      <c r="M316" s="2007" t="e">
        <f>U316*#REF!+10</f>
        <v>#REF!</v>
      </c>
      <c r="N316" s="156"/>
      <c r="O316" s="157"/>
      <c r="P316" s="157"/>
      <c r="Q316" s="157"/>
      <c r="R316" s="157"/>
      <c r="S316" s="157"/>
      <c r="T316" s="157">
        <v>915</v>
      </c>
      <c r="U316" s="157">
        <v>915</v>
      </c>
      <c r="V316" s="156">
        <v>915</v>
      </c>
      <c r="W316" s="157"/>
      <c r="X316" s="157"/>
    </row>
    <row r="317" spans="1:24">
      <c r="A317" s="2060">
        <v>1</v>
      </c>
      <c r="B317" s="234">
        <v>1</v>
      </c>
      <c r="C317" s="2029" t="s">
        <v>9430</v>
      </c>
      <c r="D317" s="2030" t="s">
        <v>6368</v>
      </c>
      <c r="E317" s="2047" t="s">
        <v>315</v>
      </c>
      <c r="F317" s="175" t="s">
        <v>6369</v>
      </c>
      <c r="G317" s="172" t="s">
        <v>6370</v>
      </c>
      <c r="H317" s="242"/>
      <c r="I317" s="242"/>
      <c r="J317" s="243"/>
      <c r="K317" s="250"/>
      <c r="L317" s="2042">
        <v>96</v>
      </c>
      <c r="M317" s="166" t="e">
        <f>T317*#REF!+10</f>
        <v>#REF!</v>
      </c>
      <c r="N317" s="156"/>
      <c r="O317" s="157">
        <v>2883</v>
      </c>
      <c r="P317" s="157">
        <v>3200</v>
      </c>
      <c r="Q317" s="157"/>
      <c r="R317" s="157"/>
      <c r="S317" s="157">
        <v>1009</v>
      </c>
      <c r="T317" s="2005">
        <v>1041</v>
      </c>
      <c r="U317" s="157"/>
      <c r="V317" s="156">
        <v>0</v>
      </c>
      <c r="W317" s="157"/>
      <c r="X317" s="157"/>
    </row>
    <row r="318" spans="1:24" hidden="1">
      <c r="A318" s="2075">
        <v>1</v>
      </c>
      <c r="B318" s="2075"/>
      <c r="C318" s="2003" t="s">
        <v>285</v>
      </c>
      <c r="D318" s="2076" t="s">
        <v>275</v>
      </c>
      <c r="E318" s="2077" t="s">
        <v>300</v>
      </c>
      <c r="F318" s="168"/>
      <c r="G318" s="168"/>
      <c r="H318" s="246"/>
      <c r="I318" s="246"/>
      <c r="J318" s="247"/>
      <c r="K318" s="247"/>
      <c r="L318" s="2078" t="s">
        <v>276</v>
      </c>
      <c r="M318" s="2004" t="e">
        <f>U318*#REF!</f>
        <v>#REF!</v>
      </c>
      <c r="N318" s="156"/>
      <c r="O318" s="157"/>
      <c r="P318" s="157"/>
      <c r="Q318" s="157"/>
      <c r="R318" s="157"/>
      <c r="S318" s="157"/>
      <c r="T318" s="157">
        <v>90</v>
      </c>
      <c r="U318" s="157">
        <v>90</v>
      </c>
      <c r="V318" s="156">
        <v>90</v>
      </c>
      <c r="W318" s="157"/>
      <c r="X318" s="157"/>
    </row>
    <row r="319" spans="1:24" hidden="1">
      <c r="A319" s="2050">
        <v>1</v>
      </c>
      <c r="B319" s="2050"/>
      <c r="C319" s="2027" t="s">
        <v>285</v>
      </c>
      <c r="D319" s="2028" t="s">
        <v>277</v>
      </c>
      <c r="E319" s="2047" t="s">
        <v>6361</v>
      </c>
      <c r="F319" s="175"/>
      <c r="G319" s="172"/>
      <c r="H319" s="242"/>
      <c r="I319" s="242"/>
      <c r="J319" s="243"/>
      <c r="K319" s="250"/>
      <c r="L319" s="2041">
        <v>96</v>
      </c>
      <c r="M319" s="2026" t="e">
        <f>U319*#REF!+10</f>
        <v>#REF!</v>
      </c>
      <c r="N319" s="156"/>
      <c r="O319" s="157"/>
      <c r="P319" s="157"/>
      <c r="Q319" s="157"/>
      <c r="R319" s="157"/>
      <c r="S319" s="157"/>
      <c r="T319" s="157">
        <v>859</v>
      </c>
      <c r="U319" s="157">
        <v>859</v>
      </c>
      <c r="V319" s="156">
        <v>859</v>
      </c>
      <c r="W319" s="157"/>
      <c r="X319" s="157"/>
    </row>
    <row r="320" spans="1:24">
      <c r="A320" s="2060">
        <v>1</v>
      </c>
      <c r="B320" s="234">
        <v>1</v>
      </c>
      <c r="C320" s="2029" t="s">
        <v>9430</v>
      </c>
      <c r="D320" s="2030" t="s">
        <v>6360</v>
      </c>
      <c r="E320" s="2047" t="s">
        <v>6361</v>
      </c>
      <c r="F320" s="170" t="s">
        <v>6362</v>
      </c>
      <c r="G320" s="165" t="s">
        <v>6363</v>
      </c>
      <c r="H320" s="238"/>
      <c r="I320" s="238"/>
      <c r="J320" s="240"/>
      <c r="K320" s="249"/>
      <c r="L320" s="2042">
        <v>96</v>
      </c>
      <c r="M320" s="166" t="e">
        <f>T320*#REF!+10</f>
        <v>#REF!</v>
      </c>
      <c r="N320" s="156"/>
      <c r="O320" s="157">
        <v>2676</v>
      </c>
      <c r="P320" s="157">
        <v>2970</v>
      </c>
      <c r="Q320" s="157"/>
      <c r="R320" s="157"/>
      <c r="S320" s="157">
        <v>938</v>
      </c>
      <c r="T320" s="2005">
        <v>985</v>
      </c>
      <c r="U320" s="157"/>
      <c r="V320" s="156">
        <v>0</v>
      </c>
      <c r="W320" s="157"/>
      <c r="X320" s="157"/>
    </row>
    <row r="321" spans="1:24">
      <c r="A321" s="2051">
        <v>1</v>
      </c>
      <c r="B321" s="234">
        <v>1</v>
      </c>
      <c r="C321" s="2031" t="s">
        <v>9430</v>
      </c>
      <c r="D321" s="2032" t="s">
        <v>6364</v>
      </c>
      <c r="E321" s="2048" t="s">
        <v>6365</v>
      </c>
      <c r="F321" s="176" t="s">
        <v>6366</v>
      </c>
      <c r="G321" s="168" t="s">
        <v>6367</v>
      </c>
      <c r="H321" s="246"/>
      <c r="I321" s="246"/>
      <c r="J321" s="247"/>
      <c r="K321" s="251"/>
      <c r="L321" s="2043">
        <v>96</v>
      </c>
      <c r="M321" s="166" t="e">
        <f>T321*#REF!+10</f>
        <v>#REF!</v>
      </c>
      <c r="N321" s="156"/>
      <c r="O321" s="157">
        <v>2773</v>
      </c>
      <c r="P321" s="157">
        <v>3078</v>
      </c>
      <c r="Q321" s="157"/>
      <c r="R321" s="157"/>
      <c r="S321" s="157">
        <v>973</v>
      </c>
      <c r="T321" s="2005">
        <v>1023</v>
      </c>
      <c r="U321" s="157"/>
      <c r="V321" s="156">
        <v>0</v>
      </c>
      <c r="W321" s="157"/>
      <c r="X321" s="157"/>
    </row>
    <row r="322" spans="1:24">
      <c r="A322" s="248">
        <v>1</v>
      </c>
      <c r="B322" s="234">
        <v>1</v>
      </c>
      <c r="C322" s="2008" t="s">
        <v>10477</v>
      </c>
      <c r="D322" s="2018" t="s">
        <v>10551</v>
      </c>
      <c r="E322" s="2049" t="s">
        <v>6372</v>
      </c>
      <c r="F322" s="2054" t="s">
        <v>6373</v>
      </c>
      <c r="G322" s="2054" t="s">
        <v>6374</v>
      </c>
      <c r="H322" s="2053"/>
      <c r="I322" s="2053"/>
      <c r="J322" s="2055"/>
      <c r="K322" s="2055"/>
      <c r="L322" s="2044">
        <v>96</v>
      </c>
      <c r="M322" s="210" t="e">
        <f>V322*#REF!</f>
        <v>#REF!</v>
      </c>
      <c r="N322" s="156"/>
      <c r="O322" s="157"/>
      <c r="P322" s="69"/>
      <c r="Q322" s="69"/>
      <c r="R322" s="69"/>
      <c r="S322" s="69"/>
      <c r="T322" s="69"/>
      <c r="U322" s="69"/>
      <c r="V322" s="156">
        <v>912</v>
      </c>
      <c r="W322" s="69"/>
      <c r="X322" s="69"/>
    </row>
    <row r="323" spans="1:24">
      <c r="A323" s="248">
        <v>1</v>
      </c>
      <c r="B323" s="234">
        <v>1</v>
      </c>
      <c r="C323" s="2008" t="s">
        <v>9430</v>
      </c>
      <c r="D323" s="2018" t="s">
        <v>6371</v>
      </c>
      <c r="E323" s="2049" t="s">
        <v>6372</v>
      </c>
      <c r="F323" s="170" t="s">
        <v>6373</v>
      </c>
      <c r="G323" s="165" t="s">
        <v>6374</v>
      </c>
      <c r="H323" s="238"/>
      <c r="I323" s="238"/>
      <c r="J323" s="240"/>
      <c r="K323" s="249"/>
      <c r="L323" s="2044">
        <v>96</v>
      </c>
      <c r="M323" s="166" t="e">
        <f>T323*#REF!+10</f>
        <v>#REF!</v>
      </c>
      <c r="N323" s="156"/>
      <c r="O323" s="157">
        <v>2731</v>
      </c>
      <c r="P323" s="157">
        <v>3032</v>
      </c>
      <c r="Q323" s="157"/>
      <c r="R323" s="157"/>
      <c r="S323" s="157">
        <v>956</v>
      </c>
      <c r="T323" s="2005">
        <v>1005</v>
      </c>
      <c r="U323" s="157"/>
      <c r="V323" s="156">
        <v>0</v>
      </c>
      <c r="W323" s="157"/>
      <c r="X323" s="157"/>
    </row>
    <row r="324" spans="1:24">
      <c r="A324" s="2050">
        <v>1</v>
      </c>
      <c r="B324" s="234">
        <v>1</v>
      </c>
      <c r="C324" s="2027" t="s">
        <v>9430</v>
      </c>
      <c r="D324" s="2028" t="s">
        <v>6375</v>
      </c>
      <c r="E324" s="2046" t="s">
        <v>4475</v>
      </c>
      <c r="F324" s="175" t="s">
        <v>4476</v>
      </c>
      <c r="G324" s="172" t="s">
        <v>4477</v>
      </c>
      <c r="H324" s="242"/>
      <c r="I324" s="242"/>
      <c r="J324" s="243"/>
      <c r="K324" s="250"/>
      <c r="L324" s="2041">
        <v>96</v>
      </c>
      <c r="M324" s="166" t="e">
        <f>T324*#REF!+10</f>
        <v>#REF!</v>
      </c>
      <c r="N324" s="156"/>
      <c r="O324" s="157">
        <v>2731</v>
      </c>
      <c r="P324" s="157">
        <v>3032</v>
      </c>
      <c r="Q324" s="157"/>
      <c r="R324" s="157"/>
      <c r="S324" s="157">
        <v>956</v>
      </c>
      <c r="T324" s="2005">
        <v>1005</v>
      </c>
      <c r="U324" s="157"/>
      <c r="V324" s="156">
        <v>0</v>
      </c>
      <c r="W324" s="157"/>
      <c r="X324" s="157"/>
    </row>
    <row r="325" spans="1:24">
      <c r="A325" s="2050">
        <v>1</v>
      </c>
      <c r="B325" s="234">
        <v>1</v>
      </c>
      <c r="C325" s="2008" t="s">
        <v>10477</v>
      </c>
      <c r="D325" s="2018" t="s">
        <v>10550</v>
      </c>
      <c r="E325" s="2049" t="s">
        <v>4475</v>
      </c>
      <c r="F325" s="2054" t="s">
        <v>4476</v>
      </c>
      <c r="G325" s="2054" t="s">
        <v>4477</v>
      </c>
      <c r="H325" s="2053"/>
      <c r="I325" s="2053"/>
      <c r="J325" s="2055"/>
      <c r="K325" s="2055"/>
      <c r="L325" s="2044">
        <v>96</v>
      </c>
      <c r="M325" s="210" t="e">
        <f>V325*#REF!</f>
        <v>#REF!</v>
      </c>
      <c r="N325" s="156"/>
      <c r="O325" s="157"/>
      <c r="P325" s="69"/>
      <c r="Q325" s="69"/>
      <c r="R325" s="69"/>
      <c r="S325" s="69"/>
      <c r="T325" s="69"/>
      <c r="U325" s="69"/>
      <c r="V325" s="156">
        <v>960</v>
      </c>
      <c r="W325" s="69"/>
      <c r="X325" s="69"/>
    </row>
    <row r="326" spans="1:24" hidden="1">
      <c r="A326" s="2051">
        <v>1</v>
      </c>
      <c r="B326" s="2051"/>
      <c r="C326" s="2031" t="s">
        <v>285</v>
      </c>
      <c r="D326" s="2032" t="s">
        <v>260</v>
      </c>
      <c r="E326" s="2048" t="s">
        <v>4475</v>
      </c>
      <c r="F326" s="175"/>
      <c r="G326" s="172"/>
      <c r="H326" s="242"/>
      <c r="I326" s="242"/>
      <c r="J326" s="243"/>
      <c r="K326" s="250"/>
      <c r="L326" s="2043">
        <v>96</v>
      </c>
      <c r="M326" s="2006" t="e">
        <f>U326*#REF!+10</f>
        <v>#REF!</v>
      </c>
      <c r="N326" s="156"/>
      <c r="O326" s="157"/>
      <c r="P326" s="157"/>
      <c r="Q326" s="157"/>
      <c r="R326" s="157"/>
      <c r="S326" s="157"/>
      <c r="T326" s="157">
        <v>840</v>
      </c>
      <c r="U326" s="157">
        <v>840</v>
      </c>
      <c r="V326" s="156">
        <v>840</v>
      </c>
      <c r="W326" s="157"/>
      <c r="X326" s="157"/>
    </row>
    <row r="327" spans="1:24" hidden="1">
      <c r="A327" s="2053">
        <v>1</v>
      </c>
      <c r="B327" s="2053"/>
      <c r="C327" s="2008" t="s">
        <v>285</v>
      </c>
      <c r="D327" s="2018" t="s">
        <v>259</v>
      </c>
      <c r="E327" s="2049" t="s">
        <v>301</v>
      </c>
      <c r="F327" s="175"/>
      <c r="G327" s="172"/>
      <c r="H327" s="242"/>
      <c r="I327" s="242"/>
      <c r="J327" s="243"/>
      <c r="K327" s="250"/>
      <c r="L327" s="2044">
        <v>96</v>
      </c>
      <c r="M327" s="2009" t="e">
        <f>U327*#REF!+10</f>
        <v>#REF!</v>
      </c>
      <c r="N327" s="156"/>
      <c r="O327" s="157"/>
      <c r="P327" s="157"/>
      <c r="Q327" s="157"/>
      <c r="R327" s="157"/>
      <c r="S327" s="157"/>
      <c r="T327" s="157">
        <v>840</v>
      </c>
      <c r="U327" s="157">
        <v>840</v>
      </c>
      <c r="V327" s="156">
        <v>840</v>
      </c>
      <c r="W327" s="157"/>
      <c r="X327" s="157"/>
    </row>
    <row r="328" spans="1:24" hidden="1">
      <c r="A328" s="2050">
        <v>1</v>
      </c>
      <c r="B328" s="2050"/>
      <c r="C328" s="2027" t="s">
        <v>285</v>
      </c>
      <c r="D328" s="2028" t="s">
        <v>258</v>
      </c>
      <c r="E328" s="2046" t="s">
        <v>302</v>
      </c>
      <c r="F328" s="175"/>
      <c r="G328" s="172"/>
      <c r="H328" s="242"/>
      <c r="I328" s="242"/>
      <c r="J328" s="243"/>
      <c r="K328" s="250"/>
      <c r="L328" s="2041">
        <v>96</v>
      </c>
      <c r="M328" s="2026" t="e">
        <f>U328*#REF!+10</f>
        <v>#REF!</v>
      </c>
      <c r="N328" s="156"/>
      <c r="O328" s="157"/>
      <c r="P328" s="157"/>
      <c r="Q328" s="157"/>
      <c r="R328" s="157"/>
      <c r="S328" s="157"/>
      <c r="T328" s="157">
        <v>858</v>
      </c>
      <c r="U328" s="157">
        <v>858</v>
      </c>
      <c r="V328" s="156">
        <v>858</v>
      </c>
      <c r="W328" s="157"/>
      <c r="X328" s="157"/>
    </row>
    <row r="329" spans="1:24">
      <c r="A329" s="2051">
        <v>1</v>
      </c>
      <c r="B329" s="234">
        <v>1</v>
      </c>
      <c r="C329" s="2031" t="s">
        <v>9430</v>
      </c>
      <c r="D329" s="2032" t="s">
        <v>4478</v>
      </c>
      <c r="E329" s="2048" t="s">
        <v>312</v>
      </c>
      <c r="F329" s="203" t="s">
        <v>4479</v>
      </c>
      <c r="G329" s="184" t="s">
        <v>4480</v>
      </c>
      <c r="H329" s="246"/>
      <c r="I329" s="246"/>
      <c r="J329" s="247"/>
      <c r="K329" s="251"/>
      <c r="L329" s="2043">
        <v>96</v>
      </c>
      <c r="M329" s="166" t="e">
        <f>T329*#REF!+10</f>
        <v>#REF!</v>
      </c>
      <c r="N329" s="156"/>
      <c r="O329" s="157">
        <v>2814</v>
      </c>
      <c r="P329" s="157">
        <v>3124</v>
      </c>
      <c r="Q329" s="157"/>
      <c r="R329" s="157"/>
      <c r="S329" s="157">
        <v>987</v>
      </c>
      <c r="T329" s="2005">
        <v>1037</v>
      </c>
      <c r="U329" s="157"/>
      <c r="V329" s="156">
        <v>0</v>
      </c>
      <c r="W329" s="157"/>
      <c r="X329" s="157"/>
    </row>
    <row r="330" spans="1:24" s="157" customFormat="1" ht="13.5" customHeight="1">
      <c r="A330" s="2051">
        <v>1</v>
      </c>
      <c r="B330" s="234">
        <v>1</v>
      </c>
      <c r="C330" s="2008" t="s">
        <v>10477</v>
      </c>
      <c r="D330" s="2018" t="s">
        <v>10493</v>
      </c>
      <c r="E330" s="2049" t="s">
        <v>10492</v>
      </c>
      <c r="F330" s="2054" t="s">
        <v>4594</v>
      </c>
      <c r="G330" s="2054" t="s">
        <v>4595</v>
      </c>
      <c r="H330" s="2053"/>
      <c r="I330" s="2053"/>
      <c r="J330" s="2055"/>
      <c r="K330" s="2055"/>
      <c r="L330" s="2044">
        <v>96</v>
      </c>
      <c r="M330" s="210" t="e">
        <f>V330*#REF!</f>
        <v>#REF!</v>
      </c>
      <c r="N330" s="156"/>
      <c r="V330" s="156">
        <v>740.4</v>
      </c>
    </row>
    <row r="331" spans="1:24" s="157" customFormat="1" ht="13.5" customHeight="1">
      <c r="A331" s="2051">
        <v>1</v>
      </c>
      <c r="B331" s="234">
        <v>1</v>
      </c>
      <c r="C331" s="2008" t="s">
        <v>10477</v>
      </c>
      <c r="D331" s="2018" t="s">
        <v>10491</v>
      </c>
      <c r="E331" s="2049" t="s">
        <v>10490</v>
      </c>
      <c r="F331" s="2054" t="s">
        <v>4598</v>
      </c>
      <c r="G331" s="2054" t="s">
        <v>4599</v>
      </c>
      <c r="H331" s="2053"/>
      <c r="I331" s="2053"/>
      <c r="J331" s="2055"/>
      <c r="K331" s="2055"/>
      <c r="L331" s="2044">
        <v>96</v>
      </c>
      <c r="M331" s="210" t="e">
        <f>V331*#REF!</f>
        <v>#REF!</v>
      </c>
      <c r="N331" s="156"/>
      <c r="V331" s="156">
        <v>700</v>
      </c>
    </row>
    <row r="332" spans="1:24" s="157" customFormat="1" ht="13.5" customHeight="1">
      <c r="A332" s="2051">
        <v>1</v>
      </c>
      <c r="B332" s="234">
        <v>1</v>
      </c>
      <c r="C332" s="2008" t="s">
        <v>10477</v>
      </c>
      <c r="D332" s="2018" t="s">
        <v>10489</v>
      </c>
      <c r="E332" s="2049" t="s">
        <v>10488</v>
      </c>
      <c r="F332" s="2044">
        <v>96</v>
      </c>
      <c r="G332" s="2054" t="s">
        <v>4603</v>
      </c>
      <c r="H332" s="2053"/>
      <c r="I332" s="2053"/>
      <c r="J332" s="2055"/>
      <c r="K332" s="2055"/>
      <c r="L332" s="2044">
        <v>12</v>
      </c>
      <c r="M332" s="210" t="e">
        <f>V332*#REF!</f>
        <v>#REF!</v>
      </c>
      <c r="N332" s="156"/>
      <c r="V332" s="156">
        <v>600</v>
      </c>
    </row>
    <row r="333" spans="1:24" s="157" customFormat="1">
      <c r="A333" s="2051">
        <v>1</v>
      </c>
      <c r="B333" s="234">
        <v>1</v>
      </c>
      <c r="C333" s="2008" t="s">
        <v>10477</v>
      </c>
      <c r="D333" s="2018" t="s">
        <v>10487</v>
      </c>
      <c r="E333" s="2049" t="s">
        <v>10486</v>
      </c>
      <c r="F333" s="2044">
        <v>96</v>
      </c>
      <c r="G333" s="2054" t="s">
        <v>4607</v>
      </c>
      <c r="H333" s="2053"/>
      <c r="I333" s="2053"/>
      <c r="J333" s="2055"/>
      <c r="K333" s="2055"/>
      <c r="L333" s="2044">
        <v>40</v>
      </c>
      <c r="M333" s="210" t="e">
        <f>V333*#REF!</f>
        <v>#REF!</v>
      </c>
      <c r="N333" s="156"/>
      <c r="V333" s="156">
        <v>500</v>
      </c>
    </row>
    <row r="334" spans="1:24" s="157" customFormat="1">
      <c r="A334" s="2051">
        <v>1</v>
      </c>
      <c r="B334" s="234">
        <v>1</v>
      </c>
      <c r="C334" s="2008" t="s">
        <v>10477</v>
      </c>
      <c r="D334" s="2018" t="s">
        <v>10483</v>
      </c>
      <c r="E334" s="2049" t="s">
        <v>10482</v>
      </c>
      <c r="F334" s="2044">
        <v>96</v>
      </c>
      <c r="G334" s="2054" t="s">
        <v>4612</v>
      </c>
      <c r="H334" s="2053"/>
      <c r="I334" s="2053"/>
      <c r="J334" s="2055"/>
      <c r="K334" s="2055"/>
      <c r="L334" s="2044">
        <v>24</v>
      </c>
      <c r="M334" s="210" t="e">
        <f>V334*#REF!</f>
        <v>#REF!</v>
      </c>
      <c r="N334" s="156"/>
      <c r="V334" s="156">
        <v>600</v>
      </c>
    </row>
    <row r="335" spans="1:24" s="157" customFormat="1">
      <c r="A335" s="2051">
        <v>1</v>
      </c>
      <c r="B335" s="234">
        <v>1</v>
      </c>
      <c r="C335" s="2008" t="s">
        <v>10477</v>
      </c>
      <c r="D335" s="2018" t="s">
        <v>10481</v>
      </c>
      <c r="E335" s="2049" t="s">
        <v>10480</v>
      </c>
      <c r="F335" s="2044">
        <v>96</v>
      </c>
      <c r="G335" s="2054" t="s">
        <v>4617</v>
      </c>
      <c r="H335" s="2053"/>
      <c r="I335" s="2053"/>
      <c r="J335" s="2055"/>
      <c r="K335" s="2055"/>
      <c r="L335" s="2044">
        <v>24</v>
      </c>
      <c r="M335" s="210" t="e">
        <f>V335*#REF!</f>
        <v>#REF!</v>
      </c>
      <c r="N335" s="156"/>
      <c r="V335" s="156">
        <v>528</v>
      </c>
    </row>
    <row r="336" spans="1:24">
      <c r="A336" s="2053">
        <v>1</v>
      </c>
      <c r="B336" s="234">
        <v>1</v>
      </c>
      <c r="C336" s="2008" t="s">
        <v>9430</v>
      </c>
      <c r="D336" s="2018" t="s">
        <v>4481</v>
      </c>
      <c r="E336" s="2049" t="s">
        <v>4482</v>
      </c>
      <c r="F336" s="203" t="s">
        <v>4483</v>
      </c>
      <c r="G336" s="184" t="s">
        <v>4484</v>
      </c>
      <c r="H336" s="206"/>
      <c r="I336" s="206"/>
      <c r="J336" s="252"/>
      <c r="K336" s="2019"/>
      <c r="L336" s="2044">
        <v>96</v>
      </c>
      <c r="M336" s="166" t="e">
        <f>T336*#REF!+10</f>
        <v>#REF!</v>
      </c>
      <c r="N336" s="156"/>
      <c r="O336" s="157">
        <v>2359</v>
      </c>
      <c r="P336" s="157">
        <v>2618</v>
      </c>
      <c r="Q336" s="157"/>
      <c r="R336" s="157"/>
      <c r="S336" s="157">
        <v>828</v>
      </c>
      <c r="T336" s="2005">
        <v>911</v>
      </c>
      <c r="U336" s="157"/>
      <c r="V336" s="156">
        <v>0</v>
      </c>
      <c r="W336" s="157"/>
      <c r="X336" s="157"/>
    </row>
    <row r="337" spans="1:30">
      <c r="A337" s="2053">
        <v>1</v>
      </c>
      <c r="B337" s="234">
        <v>1</v>
      </c>
      <c r="C337" s="2008" t="s">
        <v>9430</v>
      </c>
      <c r="D337" s="2018" t="s">
        <v>4485</v>
      </c>
      <c r="E337" s="2049" t="s">
        <v>4486</v>
      </c>
      <c r="F337" s="203" t="s">
        <v>4487</v>
      </c>
      <c r="G337" s="184" t="s">
        <v>4488</v>
      </c>
      <c r="H337" s="206"/>
      <c r="I337" s="206"/>
      <c r="J337" s="252"/>
      <c r="K337" s="2019"/>
      <c r="L337" s="2044">
        <v>96</v>
      </c>
      <c r="M337" s="166" t="e">
        <f>T337*#REF!+10</f>
        <v>#REF!</v>
      </c>
      <c r="N337" s="156"/>
      <c r="O337" s="157">
        <v>2359</v>
      </c>
      <c r="P337" s="157">
        <v>2618</v>
      </c>
      <c r="Q337" s="157"/>
      <c r="R337" s="157"/>
      <c r="S337" s="157">
        <v>828</v>
      </c>
      <c r="T337" s="2005">
        <v>870</v>
      </c>
      <c r="U337" s="157"/>
      <c r="V337" s="156">
        <v>0</v>
      </c>
      <c r="W337" s="157"/>
      <c r="X337" s="157"/>
    </row>
    <row r="338" spans="1:30">
      <c r="A338" s="2050">
        <v>1</v>
      </c>
      <c r="B338" s="234">
        <v>1</v>
      </c>
      <c r="C338" s="2027" t="s">
        <v>9430</v>
      </c>
      <c r="D338" s="2028" t="s">
        <v>4489</v>
      </c>
      <c r="E338" s="2046" t="s">
        <v>4490</v>
      </c>
      <c r="F338" s="170" t="s">
        <v>4491</v>
      </c>
      <c r="G338" s="165" t="s">
        <v>4492</v>
      </c>
      <c r="H338" s="238"/>
      <c r="I338" s="238"/>
      <c r="J338" s="240"/>
      <c r="K338" s="249"/>
      <c r="L338" s="2041">
        <v>96</v>
      </c>
      <c r="M338" s="166" t="e">
        <f>T338*#REF!+10</f>
        <v>#REF!</v>
      </c>
      <c r="N338" s="156"/>
      <c r="O338" s="157">
        <v>2750</v>
      </c>
      <c r="P338" s="157">
        <v>3053</v>
      </c>
      <c r="Q338" s="157"/>
      <c r="R338" s="157"/>
      <c r="S338" s="157">
        <v>960</v>
      </c>
      <c r="T338" s="2005">
        <v>1057</v>
      </c>
      <c r="U338" s="157"/>
      <c r="V338" s="156">
        <v>0</v>
      </c>
      <c r="W338" s="157"/>
      <c r="X338" s="157"/>
    </row>
    <row r="339" spans="1:30">
      <c r="A339" s="2051">
        <v>1</v>
      </c>
      <c r="B339" s="234">
        <v>1</v>
      </c>
      <c r="C339" s="2031" t="s">
        <v>9430</v>
      </c>
      <c r="D339" s="2032" t="s">
        <v>4493</v>
      </c>
      <c r="E339" s="2048" t="s">
        <v>4494</v>
      </c>
      <c r="F339" s="176" t="s">
        <v>4495</v>
      </c>
      <c r="G339" s="168" t="s">
        <v>4496</v>
      </c>
      <c r="H339" s="246"/>
      <c r="I339" s="246"/>
      <c r="J339" s="247"/>
      <c r="K339" s="251"/>
      <c r="L339" s="2043">
        <v>96</v>
      </c>
      <c r="M339" s="166" t="e">
        <f>T339*#REF!+10</f>
        <v>#REF!</v>
      </c>
      <c r="N339" s="156"/>
      <c r="O339" s="157">
        <v>3850</v>
      </c>
      <c r="P339" s="157">
        <v>4274</v>
      </c>
      <c r="Q339" s="157"/>
      <c r="R339" s="157"/>
      <c r="S339" s="157">
        <v>1339</v>
      </c>
      <c r="T339" s="2005">
        <v>1405</v>
      </c>
      <c r="U339" s="157"/>
      <c r="V339" s="156">
        <v>0</v>
      </c>
      <c r="W339" s="157"/>
      <c r="X339" s="157"/>
    </row>
    <row r="340" spans="1:30">
      <c r="A340" s="2050">
        <v>1</v>
      </c>
      <c r="B340" s="234">
        <v>1</v>
      </c>
      <c r="C340" s="2027" t="s">
        <v>9430</v>
      </c>
      <c r="D340" s="2028" t="s">
        <v>4497</v>
      </c>
      <c r="E340" s="2046" t="s">
        <v>4498</v>
      </c>
      <c r="F340" s="170" t="s">
        <v>4499</v>
      </c>
      <c r="G340" s="165" t="s">
        <v>4500</v>
      </c>
      <c r="H340" s="238"/>
      <c r="I340" s="238"/>
      <c r="J340" s="240"/>
      <c r="K340" s="249"/>
      <c r="L340" s="2041">
        <v>96</v>
      </c>
      <c r="M340" s="166" t="e">
        <f>T340*#REF!+10</f>
        <v>#REF!</v>
      </c>
      <c r="N340" s="156"/>
      <c r="O340" s="157">
        <v>2550</v>
      </c>
      <c r="P340" s="157">
        <v>2831</v>
      </c>
      <c r="Q340" s="157"/>
      <c r="R340" s="157"/>
      <c r="S340" s="157">
        <v>890</v>
      </c>
      <c r="T340" s="2005">
        <v>935</v>
      </c>
      <c r="U340" s="157"/>
      <c r="V340" s="156">
        <v>0</v>
      </c>
      <c r="W340" s="157"/>
      <c r="X340" s="157"/>
      <c r="Y340" s="157"/>
      <c r="Z340" s="157"/>
      <c r="AA340" s="157"/>
      <c r="AB340" s="157"/>
      <c r="AC340" s="157"/>
      <c r="AD340" s="157"/>
    </row>
    <row r="341" spans="1:30" s="157" customFormat="1">
      <c r="A341" s="2060">
        <v>1</v>
      </c>
      <c r="B341" s="234">
        <v>1</v>
      </c>
      <c r="C341" s="2029" t="s">
        <v>9430</v>
      </c>
      <c r="D341" s="2030" t="s">
        <v>4501</v>
      </c>
      <c r="E341" s="2047" t="s">
        <v>4502</v>
      </c>
      <c r="F341" s="170" t="s">
        <v>4503</v>
      </c>
      <c r="G341" s="172" t="s">
        <v>4504</v>
      </c>
      <c r="H341" s="242"/>
      <c r="I341" s="242"/>
      <c r="J341" s="243"/>
      <c r="K341" s="250"/>
      <c r="L341" s="2042">
        <v>96</v>
      </c>
      <c r="M341" s="166" t="e">
        <f>T341*#REF!+10</f>
        <v>#REF!</v>
      </c>
      <c r="N341" s="156"/>
      <c r="O341" s="157">
        <v>2630</v>
      </c>
      <c r="P341" s="157">
        <v>2919</v>
      </c>
      <c r="S341" s="157">
        <v>921</v>
      </c>
      <c r="T341" s="2005">
        <v>967</v>
      </c>
      <c r="V341" s="156">
        <v>0</v>
      </c>
      <c r="Y341" s="69"/>
      <c r="Z341" s="69"/>
      <c r="AA341" s="69"/>
      <c r="AB341" s="69"/>
      <c r="AC341" s="69"/>
      <c r="AD341" s="69"/>
    </row>
    <row r="342" spans="1:30" s="157" customFormat="1">
      <c r="A342" s="2051">
        <v>1</v>
      </c>
      <c r="B342" s="234">
        <v>1</v>
      </c>
      <c r="C342" s="2031" t="s">
        <v>9430</v>
      </c>
      <c r="D342" s="2032" t="s">
        <v>4505</v>
      </c>
      <c r="E342" s="2048" t="s">
        <v>4506</v>
      </c>
      <c r="F342" s="170" t="s">
        <v>4507</v>
      </c>
      <c r="G342" s="168" t="s">
        <v>4508</v>
      </c>
      <c r="H342" s="246"/>
      <c r="I342" s="246"/>
      <c r="J342" s="247"/>
      <c r="K342" s="251"/>
      <c r="L342" s="2043">
        <v>96</v>
      </c>
      <c r="M342" s="166" t="e">
        <f>T342*#REF!+10</f>
        <v>#REF!</v>
      </c>
      <c r="N342" s="156"/>
      <c r="O342" s="157">
        <v>2700</v>
      </c>
      <c r="P342" s="157">
        <v>2997</v>
      </c>
      <c r="S342" s="157">
        <v>947</v>
      </c>
      <c r="T342" s="2005">
        <v>997</v>
      </c>
      <c r="V342" s="156">
        <v>0</v>
      </c>
    </row>
    <row r="343" spans="1:30" s="157" customFormat="1">
      <c r="A343" s="2053">
        <v>1</v>
      </c>
      <c r="B343" s="234">
        <v>1</v>
      </c>
      <c r="C343" s="2008" t="s">
        <v>9430</v>
      </c>
      <c r="D343" s="2018" t="s">
        <v>4509</v>
      </c>
      <c r="E343" s="2049" t="s">
        <v>4510</v>
      </c>
      <c r="F343" s="170" t="s">
        <v>4511</v>
      </c>
      <c r="G343" s="165" t="s">
        <v>4512</v>
      </c>
      <c r="H343" s="238"/>
      <c r="I343" s="238"/>
      <c r="J343" s="240"/>
      <c r="K343" s="249"/>
      <c r="L343" s="2044">
        <v>96</v>
      </c>
      <c r="M343" s="166" t="e">
        <f>T343*#REF!+10</f>
        <v>#REF!</v>
      </c>
      <c r="N343" s="156"/>
      <c r="O343" s="157">
        <v>2368</v>
      </c>
      <c r="P343" s="157">
        <v>2628</v>
      </c>
      <c r="S343" s="157">
        <v>832</v>
      </c>
      <c r="T343" s="2005">
        <v>873</v>
      </c>
      <c r="V343" s="156">
        <v>0</v>
      </c>
    </row>
    <row r="344" spans="1:30" s="157" customFormat="1">
      <c r="A344" s="2050">
        <v>1</v>
      </c>
      <c r="B344" s="234">
        <v>1</v>
      </c>
      <c r="C344" s="2027" t="s">
        <v>9430</v>
      </c>
      <c r="D344" s="2028" t="s">
        <v>4513</v>
      </c>
      <c r="E344" s="2046" t="s">
        <v>4514</v>
      </c>
      <c r="F344" s="175" t="s">
        <v>4515</v>
      </c>
      <c r="G344" s="172" t="s">
        <v>4516</v>
      </c>
      <c r="H344" s="242"/>
      <c r="I344" s="242"/>
      <c r="J344" s="243"/>
      <c r="K344" s="250"/>
      <c r="L344" s="2041">
        <v>96</v>
      </c>
      <c r="M344" s="166" t="e">
        <f>T344*#REF!+10</f>
        <v>#REF!</v>
      </c>
      <c r="N344" s="156"/>
      <c r="O344" s="157">
        <v>2368</v>
      </c>
      <c r="P344" s="157">
        <v>2628</v>
      </c>
      <c r="S344" s="157">
        <v>832</v>
      </c>
      <c r="T344" s="2005">
        <v>873</v>
      </c>
      <c r="V344" s="156">
        <v>0</v>
      </c>
    </row>
    <row r="345" spans="1:30" s="157" customFormat="1" hidden="1">
      <c r="A345" s="2051">
        <v>1</v>
      </c>
      <c r="B345" s="2051"/>
      <c r="C345" s="2031" t="s">
        <v>285</v>
      </c>
      <c r="D345" s="2032" t="s">
        <v>268</v>
      </c>
      <c r="E345" s="2048" t="s">
        <v>4514</v>
      </c>
      <c r="F345" s="175"/>
      <c r="G345" s="172"/>
      <c r="H345" s="242"/>
      <c r="I345" s="242"/>
      <c r="J345" s="243"/>
      <c r="K345" s="250"/>
      <c r="L345" s="2043">
        <v>96</v>
      </c>
      <c r="M345" s="2215" t="e">
        <f>U345*#REF!+10</f>
        <v>#REF!</v>
      </c>
      <c r="N345" s="156"/>
      <c r="T345" s="157">
        <v>869</v>
      </c>
      <c r="U345" s="157">
        <v>869</v>
      </c>
      <c r="V345" s="156">
        <v>869</v>
      </c>
    </row>
    <row r="346" spans="1:30" s="157" customFormat="1" ht="13.5" customHeight="1">
      <c r="A346" s="2052">
        <v>1</v>
      </c>
      <c r="B346" s="234">
        <v>1</v>
      </c>
      <c r="C346" s="2027" t="s">
        <v>9434</v>
      </c>
      <c r="D346" s="2028" t="s">
        <v>4529</v>
      </c>
      <c r="E346" s="2046" t="s">
        <v>4530</v>
      </c>
      <c r="F346" s="203" t="s">
        <v>4531</v>
      </c>
      <c r="G346" s="184" t="s">
        <v>4532</v>
      </c>
      <c r="H346" s="206"/>
      <c r="I346" s="206"/>
      <c r="J346" s="252"/>
      <c r="K346" s="2019"/>
      <c r="L346" s="2041">
        <v>96</v>
      </c>
      <c r="M346" s="173" t="e">
        <f>V346*#REF!+ 10</f>
        <v>#REF!</v>
      </c>
      <c r="N346" s="156"/>
      <c r="Q346" s="244">
        <v>530</v>
      </c>
      <c r="T346" s="157">
        <v>2750</v>
      </c>
      <c r="U346" s="157" t="e">
        <f>T346*#REF!</f>
        <v>#REF!</v>
      </c>
      <c r="V346" s="156">
        <v>560</v>
      </c>
    </row>
    <row r="347" spans="1:30" s="157" customFormat="1">
      <c r="A347" s="620">
        <v>1</v>
      </c>
      <c r="B347" s="234">
        <v>1</v>
      </c>
      <c r="C347" s="2031" t="s">
        <v>9430</v>
      </c>
      <c r="D347" s="2032" t="s">
        <v>4517</v>
      </c>
      <c r="E347" s="2048" t="s">
        <v>4518</v>
      </c>
      <c r="F347" s="176" t="s">
        <v>4519</v>
      </c>
      <c r="G347" s="168" t="s">
        <v>4520</v>
      </c>
      <c r="H347" s="246"/>
      <c r="I347" s="246"/>
      <c r="J347" s="247"/>
      <c r="K347" s="251"/>
      <c r="L347" s="2043">
        <v>96</v>
      </c>
      <c r="M347" s="166" t="e">
        <f>T347*#REF!+10</f>
        <v>#REF!</v>
      </c>
      <c r="N347" s="156"/>
      <c r="O347" s="157">
        <v>2368</v>
      </c>
      <c r="P347" s="157">
        <v>2628</v>
      </c>
      <c r="S347" s="157">
        <v>832</v>
      </c>
      <c r="T347" s="2005">
        <v>873</v>
      </c>
      <c r="V347" s="156">
        <v>0</v>
      </c>
    </row>
    <row r="348" spans="1:30" s="157" customFormat="1" hidden="1">
      <c r="A348" s="2050">
        <v>1</v>
      </c>
      <c r="B348" s="2050"/>
      <c r="C348" s="2027" t="s">
        <v>285</v>
      </c>
      <c r="D348" s="2028" t="s">
        <v>267</v>
      </c>
      <c r="E348" s="2046" t="s">
        <v>4522</v>
      </c>
      <c r="F348" s="175"/>
      <c r="G348" s="172"/>
      <c r="H348" s="242"/>
      <c r="I348" s="242"/>
      <c r="J348" s="243"/>
      <c r="K348" s="250"/>
      <c r="L348" s="2041">
        <v>96</v>
      </c>
      <c r="M348" s="2026" t="e">
        <f>U348*#REF!+10</f>
        <v>#REF!</v>
      </c>
      <c r="N348" s="156"/>
      <c r="T348" s="157">
        <v>720</v>
      </c>
      <c r="U348" s="157">
        <v>720</v>
      </c>
      <c r="V348" s="156">
        <v>720</v>
      </c>
    </row>
    <row r="349" spans="1:30" s="157" customFormat="1">
      <c r="A349" s="2051">
        <v>1</v>
      </c>
      <c r="B349" s="234">
        <v>1</v>
      </c>
      <c r="C349" s="2031" t="s">
        <v>9430</v>
      </c>
      <c r="D349" s="2032" t="s">
        <v>4521</v>
      </c>
      <c r="E349" s="2048" t="s">
        <v>4522</v>
      </c>
      <c r="F349" s="170" t="s">
        <v>4523</v>
      </c>
      <c r="G349" s="165" t="s">
        <v>4524</v>
      </c>
      <c r="H349" s="238"/>
      <c r="I349" s="238"/>
      <c r="J349" s="240"/>
      <c r="K349" s="249"/>
      <c r="L349" s="2043">
        <v>96</v>
      </c>
      <c r="M349" s="166" t="e">
        <f>T349*#REF!+10</f>
        <v>#REF!</v>
      </c>
      <c r="N349" s="156"/>
      <c r="O349" s="157">
        <v>2368</v>
      </c>
      <c r="P349" s="157">
        <v>2628</v>
      </c>
      <c r="S349" s="157">
        <v>832</v>
      </c>
      <c r="T349" s="2005">
        <v>873</v>
      </c>
      <c r="V349" s="156">
        <v>0</v>
      </c>
    </row>
    <row r="350" spans="1:30" s="157" customFormat="1" hidden="1">
      <c r="A350" s="2050">
        <v>1</v>
      </c>
      <c r="B350" s="2050"/>
      <c r="C350" s="2027" t="s">
        <v>285</v>
      </c>
      <c r="D350" s="2028" t="s">
        <v>266</v>
      </c>
      <c r="E350" s="2046" t="s">
        <v>4526</v>
      </c>
      <c r="F350" s="175"/>
      <c r="G350" s="172"/>
      <c r="H350" s="242"/>
      <c r="I350" s="242"/>
      <c r="J350" s="243"/>
      <c r="K350" s="250"/>
      <c r="L350" s="2041">
        <v>96</v>
      </c>
      <c r="M350" s="2026" t="e">
        <f>U350*#REF!+10</f>
        <v>#REF!</v>
      </c>
      <c r="N350" s="156"/>
      <c r="T350" s="157">
        <v>700</v>
      </c>
      <c r="U350" s="157">
        <v>700</v>
      </c>
      <c r="V350" s="156">
        <v>700</v>
      </c>
    </row>
    <row r="351" spans="1:30" s="157" customFormat="1">
      <c r="A351" s="2060">
        <v>1</v>
      </c>
      <c r="B351" s="234">
        <v>1</v>
      </c>
      <c r="C351" s="2031" t="s">
        <v>9430</v>
      </c>
      <c r="D351" s="2032" t="s">
        <v>4525</v>
      </c>
      <c r="E351" s="2048" t="s">
        <v>4526</v>
      </c>
      <c r="F351" s="175" t="s">
        <v>4527</v>
      </c>
      <c r="G351" s="172" t="s">
        <v>4528</v>
      </c>
      <c r="H351" s="242"/>
      <c r="I351" s="242"/>
      <c r="J351" s="243"/>
      <c r="K351" s="250"/>
      <c r="L351" s="2043">
        <v>96</v>
      </c>
      <c r="M351" s="166" t="e">
        <f>T351*#REF!+10</f>
        <v>#REF!</v>
      </c>
      <c r="N351" s="156"/>
      <c r="O351" s="157">
        <v>2368</v>
      </c>
      <c r="P351" s="157">
        <v>2628</v>
      </c>
      <c r="S351" s="157">
        <v>832</v>
      </c>
      <c r="T351" s="2005">
        <v>873</v>
      </c>
      <c r="V351" s="156">
        <v>0</v>
      </c>
    </row>
    <row r="352" spans="1:30" s="157" customFormat="1" ht="13.5" hidden="1" customHeight="1">
      <c r="A352" s="2050">
        <v>1</v>
      </c>
      <c r="B352" s="2050"/>
      <c r="C352" s="2027" t="s">
        <v>285</v>
      </c>
      <c r="D352" s="2028" t="s">
        <v>279</v>
      </c>
      <c r="E352" s="2046" t="s">
        <v>4534</v>
      </c>
      <c r="F352" s="2056"/>
      <c r="G352" s="2056"/>
      <c r="H352" s="2050"/>
      <c r="I352" s="2050"/>
      <c r="J352" s="2057"/>
      <c r="K352" s="2057"/>
      <c r="L352" s="2041">
        <v>96</v>
      </c>
      <c r="M352" s="2026" t="e">
        <f>U352*#REF!+10</f>
        <v>#REF!</v>
      </c>
      <c r="N352" s="156"/>
      <c r="Q352" s="244"/>
      <c r="T352" s="157">
        <v>760</v>
      </c>
      <c r="U352" s="157">
        <v>760</v>
      </c>
      <c r="V352" s="156">
        <v>760</v>
      </c>
    </row>
    <row r="353" spans="1:22" s="157" customFormat="1">
      <c r="A353" s="2051">
        <v>1</v>
      </c>
      <c r="B353" s="234">
        <v>1</v>
      </c>
      <c r="C353" s="2031" t="s">
        <v>9430</v>
      </c>
      <c r="D353" s="2032" t="s">
        <v>4533</v>
      </c>
      <c r="E353" s="2048" t="s">
        <v>4534</v>
      </c>
      <c r="F353" s="2058" t="s">
        <v>4535</v>
      </c>
      <c r="G353" s="2058" t="s">
        <v>4536</v>
      </c>
      <c r="H353" s="2051"/>
      <c r="I353" s="2051"/>
      <c r="J353" s="2059"/>
      <c r="K353" s="2059"/>
      <c r="L353" s="2043">
        <v>96</v>
      </c>
      <c r="M353" s="166" t="e">
        <f>T353*#REF!+10</f>
        <v>#REF!</v>
      </c>
      <c r="N353" s="156"/>
      <c r="O353" s="157">
        <v>2166</v>
      </c>
      <c r="P353" s="157">
        <v>2404</v>
      </c>
      <c r="S353" s="157">
        <v>758</v>
      </c>
      <c r="T353" s="2005">
        <v>833</v>
      </c>
      <c r="V353" s="156">
        <v>0</v>
      </c>
    </row>
    <row r="354" spans="1:22" s="157" customFormat="1">
      <c r="A354" s="2053">
        <v>1</v>
      </c>
      <c r="B354" s="234">
        <v>1</v>
      </c>
      <c r="C354" s="2008" t="s">
        <v>9430</v>
      </c>
      <c r="D354" s="2018" t="s">
        <v>4537</v>
      </c>
      <c r="E354" s="2049" t="s">
        <v>4538</v>
      </c>
      <c r="F354" s="2054" t="s">
        <v>4539</v>
      </c>
      <c r="G354" s="2054" t="s">
        <v>4540</v>
      </c>
      <c r="H354" s="2053"/>
      <c r="I354" s="2053"/>
      <c r="J354" s="2055"/>
      <c r="K354" s="2055"/>
      <c r="L354" s="2044">
        <v>96</v>
      </c>
      <c r="M354" s="166" t="e">
        <f>T354*#REF!+10</f>
        <v>#REF!</v>
      </c>
      <c r="N354" s="156"/>
      <c r="O354" s="157">
        <v>2428</v>
      </c>
      <c r="P354" s="157">
        <v>2695</v>
      </c>
      <c r="S354" s="157">
        <v>850</v>
      </c>
      <c r="T354" s="2005">
        <v>897</v>
      </c>
      <c r="V354" s="156">
        <v>0</v>
      </c>
    </row>
    <row r="355" spans="1:22" s="157" customFormat="1">
      <c r="A355" s="2053">
        <v>1</v>
      </c>
      <c r="B355" s="234">
        <v>1</v>
      </c>
      <c r="C355" s="2008" t="s">
        <v>9430</v>
      </c>
      <c r="D355" s="2018" t="s">
        <v>4541</v>
      </c>
      <c r="E355" s="2049" t="s">
        <v>4542</v>
      </c>
      <c r="F355" s="2054" t="s">
        <v>4543</v>
      </c>
      <c r="G355" s="2054" t="s">
        <v>4544</v>
      </c>
      <c r="H355" s="2053"/>
      <c r="I355" s="2053"/>
      <c r="J355" s="2055"/>
      <c r="K355" s="2055"/>
      <c r="L355" s="2044">
        <v>96</v>
      </c>
      <c r="M355" s="166" t="e">
        <f>T355*#REF!+10</f>
        <v>#REF!</v>
      </c>
      <c r="N355" s="156"/>
      <c r="O355" s="157">
        <v>2442</v>
      </c>
      <c r="P355" s="157">
        <v>2710</v>
      </c>
      <c r="S355" s="157">
        <v>854</v>
      </c>
      <c r="T355" s="2005">
        <v>897</v>
      </c>
      <c r="V355" s="156">
        <v>0</v>
      </c>
    </row>
    <row r="356" spans="1:22" s="157" customFormat="1">
      <c r="A356" s="242">
        <v>1</v>
      </c>
      <c r="B356" s="234">
        <v>1</v>
      </c>
      <c r="C356" s="171" t="s">
        <v>9430</v>
      </c>
      <c r="D356" s="241" t="s">
        <v>4545</v>
      </c>
      <c r="E356" s="208" t="s">
        <v>4546</v>
      </c>
      <c r="F356" s="172" t="s">
        <v>4547</v>
      </c>
      <c r="G356" s="172" t="s">
        <v>4548</v>
      </c>
      <c r="H356" s="242"/>
      <c r="I356" s="242"/>
      <c r="J356" s="243"/>
      <c r="K356" s="243"/>
      <c r="L356" s="2036">
        <v>96</v>
      </c>
      <c r="M356" s="166" t="e">
        <f>T356*#REF!+10</f>
        <v>#REF!</v>
      </c>
      <c r="N356" s="156"/>
      <c r="O356" s="157">
        <v>1998</v>
      </c>
      <c r="P356" s="157">
        <v>2217</v>
      </c>
      <c r="S356" s="157">
        <v>732</v>
      </c>
      <c r="T356" s="2005">
        <v>778</v>
      </c>
      <c r="V356" s="156">
        <v>0</v>
      </c>
    </row>
    <row r="357" spans="1:22" s="157" customFormat="1" hidden="1">
      <c r="A357" s="2050">
        <v>1</v>
      </c>
      <c r="B357" s="2050"/>
      <c r="C357" s="2027" t="s">
        <v>285</v>
      </c>
      <c r="D357" s="2028" t="s">
        <v>282</v>
      </c>
      <c r="E357" s="2046" t="s">
        <v>303</v>
      </c>
      <c r="F357" s="2056"/>
      <c r="G357" s="2056"/>
      <c r="H357" s="2050"/>
      <c r="I357" s="2050"/>
      <c r="J357" s="2057"/>
      <c r="K357" s="2057"/>
      <c r="L357" s="2041">
        <v>96</v>
      </c>
      <c r="M357" s="2026" t="e">
        <f>U357*#REF!+10</f>
        <v>#REF!</v>
      </c>
      <c r="N357" s="156"/>
      <c r="T357" s="157">
        <v>450</v>
      </c>
      <c r="U357" s="157">
        <v>450</v>
      </c>
      <c r="V357" s="156">
        <v>450</v>
      </c>
    </row>
    <row r="358" spans="1:22" s="157" customFormat="1" hidden="1">
      <c r="A358" s="2051">
        <v>1</v>
      </c>
      <c r="B358" s="2051"/>
      <c r="C358" s="2031" t="s">
        <v>285</v>
      </c>
      <c r="D358" s="2032" t="s">
        <v>283</v>
      </c>
      <c r="E358" s="2048" t="s">
        <v>303</v>
      </c>
      <c r="F358" s="2058"/>
      <c r="G358" s="2058"/>
      <c r="H358" s="2051"/>
      <c r="I358" s="2051"/>
      <c r="J358" s="2059"/>
      <c r="K358" s="2059"/>
      <c r="L358" s="2043">
        <v>192</v>
      </c>
      <c r="M358" s="2006" t="e">
        <f>U358*#REF!+10</f>
        <v>#REF!</v>
      </c>
      <c r="N358" s="156"/>
      <c r="T358" s="157">
        <v>720</v>
      </c>
      <c r="U358" s="2010">
        <v>829</v>
      </c>
      <c r="V358" s="156">
        <v>829</v>
      </c>
    </row>
    <row r="359" spans="1:22" s="157" customFormat="1" hidden="1">
      <c r="A359" s="242">
        <v>1</v>
      </c>
      <c r="B359" s="242"/>
      <c r="C359" s="171" t="s">
        <v>285</v>
      </c>
      <c r="D359" s="241" t="s">
        <v>284</v>
      </c>
      <c r="E359" s="2046" t="s">
        <v>304</v>
      </c>
      <c r="F359" s="172"/>
      <c r="G359" s="172"/>
      <c r="H359" s="242"/>
      <c r="I359" s="242"/>
      <c r="J359" s="243"/>
      <c r="K359" s="243"/>
      <c r="L359" s="2036">
        <v>96</v>
      </c>
      <c r="M359" s="2007" t="e">
        <f>U359*#REF!+10</f>
        <v>#REF!</v>
      </c>
      <c r="N359" s="156"/>
      <c r="T359" s="157">
        <v>450</v>
      </c>
      <c r="U359" s="2010">
        <v>482</v>
      </c>
      <c r="V359" s="156">
        <v>482</v>
      </c>
    </row>
    <row r="360" spans="1:22" s="157" customFormat="1">
      <c r="A360" s="2051">
        <v>1</v>
      </c>
      <c r="B360" s="234">
        <v>1</v>
      </c>
      <c r="C360" s="2008" t="s">
        <v>10477</v>
      </c>
      <c r="D360" s="2018" t="s">
        <v>10544</v>
      </c>
      <c r="E360" s="2049" t="s">
        <v>10543</v>
      </c>
      <c r="F360" s="2054" t="s">
        <v>4555</v>
      </c>
      <c r="G360" s="2054" t="s">
        <v>4556</v>
      </c>
      <c r="H360" s="2053"/>
      <c r="I360" s="2053"/>
      <c r="J360" s="2055"/>
      <c r="K360" s="2055"/>
      <c r="L360" s="2044">
        <v>96</v>
      </c>
      <c r="M360" s="210" t="e">
        <f>V360*#REF!</f>
        <v>#REF!</v>
      </c>
      <c r="N360" s="156"/>
      <c r="V360" s="156">
        <v>726</v>
      </c>
    </row>
    <row r="361" spans="1:22" s="157" customFormat="1">
      <c r="A361" s="2051">
        <v>1</v>
      </c>
      <c r="B361" s="234">
        <v>1</v>
      </c>
      <c r="C361" s="2008" t="s">
        <v>10477</v>
      </c>
      <c r="D361" s="2018" t="s">
        <v>10542</v>
      </c>
      <c r="E361" s="2049" t="s">
        <v>10539</v>
      </c>
      <c r="F361" s="2054"/>
      <c r="G361" s="2054"/>
      <c r="H361" s="2053"/>
      <c r="I361" s="2053"/>
      <c r="J361" s="2055"/>
      <c r="K361" s="2055"/>
      <c r="L361" s="2044">
        <v>96</v>
      </c>
      <c r="M361" s="210" t="e">
        <f>V361*#REF!</f>
        <v>#REF!</v>
      </c>
      <c r="N361" s="156"/>
      <c r="V361" s="156">
        <v>624</v>
      </c>
    </row>
    <row r="362" spans="1:22" s="157" customFormat="1">
      <c r="A362" s="2051">
        <v>1</v>
      </c>
      <c r="B362" s="234">
        <v>1</v>
      </c>
      <c r="C362" s="2008" t="s">
        <v>10477</v>
      </c>
      <c r="D362" s="2018" t="s">
        <v>10541</v>
      </c>
      <c r="E362" s="2049" t="s">
        <v>10539</v>
      </c>
      <c r="F362" s="2054"/>
      <c r="G362" s="2054"/>
      <c r="H362" s="2053"/>
      <c r="I362" s="2053"/>
      <c r="J362" s="2055"/>
      <c r="K362" s="2055"/>
      <c r="L362" s="2044">
        <v>192</v>
      </c>
      <c r="M362" s="210" t="e">
        <f>V362*#REF!</f>
        <v>#REF!</v>
      </c>
      <c r="N362" s="156"/>
      <c r="V362" s="156">
        <v>1056</v>
      </c>
    </row>
    <row r="363" spans="1:22" s="157" customFormat="1">
      <c r="A363" s="2051">
        <v>1</v>
      </c>
      <c r="B363" s="234">
        <v>1</v>
      </c>
      <c r="C363" s="2008" t="s">
        <v>10477</v>
      </c>
      <c r="D363" s="2018" t="s">
        <v>10540</v>
      </c>
      <c r="E363" s="2049" t="s">
        <v>10539</v>
      </c>
      <c r="F363" s="2054"/>
      <c r="G363" s="2054"/>
      <c r="H363" s="2053"/>
      <c r="I363" s="2053"/>
      <c r="J363" s="2055"/>
      <c r="K363" s="2055"/>
      <c r="L363" s="2044">
        <v>480</v>
      </c>
      <c r="M363" s="210" t="e">
        <f>V363*#REF!</f>
        <v>#REF!</v>
      </c>
      <c r="N363" s="156"/>
      <c r="V363" s="156">
        <v>1920</v>
      </c>
    </row>
    <row r="364" spans="1:22" s="157" customFormat="1">
      <c r="A364" s="2050">
        <v>1</v>
      </c>
      <c r="B364" s="234">
        <v>1</v>
      </c>
      <c r="C364" s="2008" t="s">
        <v>10477</v>
      </c>
      <c r="D364" s="2018" t="s">
        <v>10546</v>
      </c>
      <c r="E364" s="2049" t="s">
        <v>10545</v>
      </c>
      <c r="F364" s="2054" t="s">
        <v>4551</v>
      </c>
      <c r="G364" s="2054" t="s">
        <v>4552</v>
      </c>
      <c r="H364" s="2053"/>
      <c r="I364" s="2053"/>
      <c r="J364" s="2055"/>
      <c r="K364" s="2055"/>
      <c r="L364" s="2044">
        <v>96</v>
      </c>
      <c r="M364" s="210" t="e">
        <f>V364*#REF!</f>
        <v>#REF!</v>
      </c>
      <c r="N364" s="156"/>
      <c r="V364" s="156">
        <v>648</v>
      </c>
    </row>
    <row r="365" spans="1:22" s="157" customFormat="1">
      <c r="A365" s="2051">
        <v>1</v>
      </c>
      <c r="B365" s="234">
        <v>1</v>
      </c>
      <c r="C365" s="2008" t="s">
        <v>10477</v>
      </c>
      <c r="D365" s="2018" t="s">
        <v>10538</v>
      </c>
      <c r="E365" s="2049" t="s">
        <v>10535</v>
      </c>
      <c r="F365" s="2054" t="s">
        <v>4559</v>
      </c>
      <c r="G365" s="2054" t="s">
        <v>4560</v>
      </c>
      <c r="H365" s="2053"/>
      <c r="I365" s="2053"/>
      <c r="J365" s="2055"/>
      <c r="K365" s="2055"/>
      <c r="L365" s="2044">
        <v>96</v>
      </c>
      <c r="M365" s="210" t="e">
        <f>V365*#REF!</f>
        <v>#REF!</v>
      </c>
      <c r="N365" s="156"/>
      <c r="V365" s="156">
        <v>528</v>
      </c>
    </row>
    <row r="366" spans="1:22" s="157" customFormat="1">
      <c r="A366" s="2051">
        <v>1</v>
      </c>
      <c r="B366" s="234">
        <v>1</v>
      </c>
      <c r="C366" s="2008" t="s">
        <v>10477</v>
      </c>
      <c r="D366" s="2018" t="s">
        <v>10537</v>
      </c>
      <c r="E366" s="2049" t="s">
        <v>10535</v>
      </c>
      <c r="F366" s="2044">
        <v>96</v>
      </c>
      <c r="G366" s="2054"/>
      <c r="H366" s="2053"/>
      <c r="I366" s="2053"/>
      <c r="J366" s="2055"/>
      <c r="K366" s="2055"/>
      <c r="L366" s="2044">
        <v>192</v>
      </c>
      <c r="M366" s="210" t="e">
        <f>V366*#REF!</f>
        <v>#REF!</v>
      </c>
      <c r="N366" s="156"/>
      <c r="V366" s="156">
        <v>1056</v>
      </c>
    </row>
    <row r="367" spans="1:22" s="157" customFormat="1">
      <c r="A367" s="2051">
        <v>1</v>
      </c>
      <c r="B367" s="234">
        <v>1</v>
      </c>
      <c r="C367" s="2008" t="s">
        <v>10477</v>
      </c>
      <c r="D367" s="2018" t="s">
        <v>10536</v>
      </c>
      <c r="E367" s="2049" t="s">
        <v>10535</v>
      </c>
      <c r="F367" s="2044">
        <v>96</v>
      </c>
      <c r="G367" s="2054" t="s">
        <v>4560</v>
      </c>
      <c r="H367" s="2053"/>
      <c r="I367" s="2053"/>
      <c r="J367" s="2055"/>
      <c r="K367" s="2055"/>
      <c r="L367" s="2044">
        <v>480</v>
      </c>
      <c r="M367" s="210" t="e">
        <f>V367*#REF!</f>
        <v>#REF!</v>
      </c>
      <c r="N367" s="156"/>
      <c r="V367" s="156">
        <v>2400</v>
      </c>
    </row>
    <row r="368" spans="1:22" s="157" customFormat="1">
      <c r="A368" s="2051">
        <v>1</v>
      </c>
      <c r="B368" s="234">
        <v>1</v>
      </c>
      <c r="C368" s="2008" t="s">
        <v>10477</v>
      </c>
      <c r="D368" s="2018" t="s">
        <v>10534</v>
      </c>
      <c r="E368" s="2049" t="s">
        <v>10532</v>
      </c>
      <c r="F368" s="2044"/>
      <c r="G368" s="2054"/>
      <c r="H368" s="2053"/>
      <c r="I368" s="2053"/>
      <c r="J368" s="2055"/>
      <c r="K368" s="2055"/>
      <c r="L368" s="2044">
        <v>500</v>
      </c>
      <c r="M368" s="210" t="e">
        <f>V368*#REF!</f>
        <v>#REF!</v>
      </c>
      <c r="N368" s="156"/>
      <c r="V368" s="156">
        <v>575</v>
      </c>
    </row>
    <row r="369" spans="1:22" s="157" customFormat="1">
      <c r="A369" s="2051">
        <v>1</v>
      </c>
      <c r="B369" s="234">
        <v>1</v>
      </c>
      <c r="C369" s="2008" t="s">
        <v>10477</v>
      </c>
      <c r="D369" s="2018" t="s">
        <v>10533</v>
      </c>
      <c r="E369" s="2049" t="s">
        <v>10532</v>
      </c>
      <c r="F369" s="2044">
        <v>96</v>
      </c>
      <c r="G369" s="2054"/>
      <c r="H369" s="2053"/>
      <c r="I369" s="2053"/>
      <c r="J369" s="2055"/>
      <c r="K369" s="2055"/>
      <c r="L369" s="2044">
        <v>500</v>
      </c>
      <c r="M369" s="210" t="e">
        <f>V369*#REF!</f>
        <v>#REF!</v>
      </c>
      <c r="N369" s="156"/>
      <c r="V369" s="156">
        <v>575</v>
      </c>
    </row>
    <row r="370" spans="1:22" s="157" customFormat="1">
      <c r="A370" s="2050">
        <v>1</v>
      </c>
      <c r="B370" s="234">
        <v>1</v>
      </c>
      <c r="C370" s="2027" t="s">
        <v>9430</v>
      </c>
      <c r="D370" s="2028" t="s">
        <v>4549</v>
      </c>
      <c r="E370" s="2046" t="s">
        <v>4550</v>
      </c>
      <c r="F370" s="2056" t="s">
        <v>4551</v>
      </c>
      <c r="G370" s="2056" t="s">
        <v>4552</v>
      </c>
      <c r="H370" s="2050"/>
      <c r="I370" s="2050"/>
      <c r="J370" s="2057"/>
      <c r="K370" s="2057"/>
      <c r="L370" s="2041">
        <v>96</v>
      </c>
      <c r="M370" s="166" t="e">
        <f>T370*#REF!+10</f>
        <v>#REF!</v>
      </c>
      <c r="N370" s="156"/>
      <c r="O370" s="157">
        <v>1324</v>
      </c>
      <c r="P370" s="157">
        <v>1470</v>
      </c>
      <c r="S370" s="157">
        <v>462</v>
      </c>
      <c r="T370" s="2005">
        <v>488</v>
      </c>
      <c r="V370" s="156">
        <v>0</v>
      </c>
    </row>
    <row r="371" spans="1:22" s="157" customFormat="1">
      <c r="A371" s="2051">
        <v>1</v>
      </c>
      <c r="B371" s="234">
        <v>1</v>
      </c>
      <c r="C371" s="2031" t="s">
        <v>9430</v>
      </c>
      <c r="D371" s="2032" t="s">
        <v>4553</v>
      </c>
      <c r="E371" s="2048" t="s">
        <v>4554</v>
      </c>
      <c r="F371" s="2058" t="s">
        <v>4555</v>
      </c>
      <c r="G371" s="2058" t="s">
        <v>4556</v>
      </c>
      <c r="H371" s="2051"/>
      <c r="I371" s="2051"/>
      <c r="J371" s="2059"/>
      <c r="K371" s="2059"/>
      <c r="L371" s="2043">
        <v>96</v>
      </c>
      <c r="M371" s="166" t="e">
        <f>T371*#REF!+10</f>
        <v>#REF!</v>
      </c>
      <c r="N371" s="156"/>
      <c r="O371" s="157">
        <v>1945</v>
      </c>
      <c r="P371" s="157">
        <v>2159</v>
      </c>
      <c r="S371" s="157">
        <v>683</v>
      </c>
      <c r="T371" s="2005">
        <v>721</v>
      </c>
      <c r="V371" s="156">
        <v>0</v>
      </c>
    </row>
    <row r="372" spans="1:22" s="157" customFormat="1">
      <c r="A372" s="2050">
        <v>1</v>
      </c>
      <c r="B372" s="234">
        <v>1</v>
      </c>
      <c r="C372" s="2027" t="s">
        <v>9430</v>
      </c>
      <c r="D372" s="2028" t="s">
        <v>4557</v>
      </c>
      <c r="E372" s="2046" t="s">
        <v>4558</v>
      </c>
      <c r="F372" s="2056" t="s">
        <v>4559</v>
      </c>
      <c r="G372" s="2056" t="s">
        <v>4560</v>
      </c>
      <c r="H372" s="2050"/>
      <c r="I372" s="2050"/>
      <c r="J372" s="2057"/>
      <c r="K372" s="2057"/>
      <c r="L372" s="2041">
        <v>96</v>
      </c>
      <c r="M372" s="166" t="e">
        <f>T372*#REF!+10</f>
        <v>#REF!</v>
      </c>
      <c r="N372" s="156"/>
      <c r="O372" s="157">
        <v>1214</v>
      </c>
      <c r="P372" s="157">
        <v>1347</v>
      </c>
      <c r="S372" s="157">
        <v>423</v>
      </c>
      <c r="T372" s="2005">
        <v>440</v>
      </c>
      <c r="V372" s="156">
        <v>0</v>
      </c>
    </row>
    <row r="373" spans="1:22" s="157" customFormat="1">
      <c r="A373" s="2051">
        <v>1</v>
      </c>
      <c r="B373" s="234">
        <v>1</v>
      </c>
      <c r="C373" s="2031" t="s">
        <v>9430</v>
      </c>
      <c r="D373" s="2032" t="s">
        <v>4561</v>
      </c>
      <c r="E373" s="2048" t="s">
        <v>4558</v>
      </c>
      <c r="F373" s="2058" t="s">
        <v>4559</v>
      </c>
      <c r="G373" s="2058" t="s">
        <v>4560</v>
      </c>
      <c r="H373" s="2051"/>
      <c r="I373" s="2051"/>
      <c r="J373" s="2059"/>
      <c r="K373" s="2059"/>
      <c r="L373" s="2043">
        <v>192</v>
      </c>
      <c r="M373" s="166" t="e">
        <f>T373*#REF!+10</f>
        <v>#REF!</v>
      </c>
      <c r="N373" s="156"/>
      <c r="O373" s="157">
        <v>1573</v>
      </c>
      <c r="P373" s="157">
        <v>1745</v>
      </c>
      <c r="S373" s="157">
        <v>551</v>
      </c>
      <c r="T373" s="2005">
        <v>581</v>
      </c>
      <c r="V373" s="156">
        <v>0</v>
      </c>
    </row>
    <row r="374" spans="1:22" s="157" customFormat="1">
      <c r="A374" s="2051">
        <v>1</v>
      </c>
      <c r="B374" s="234">
        <v>1</v>
      </c>
      <c r="C374" s="2008" t="s">
        <v>10477</v>
      </c>
      <c r="D374" s="2018" t="s">
        <v>10531</v>
      </c>
      <c r="E374" s="2049" t="s">
        <v>10528</v>
      </c>
      <c r="F374" s="2044">
        <v>96</v>
      </c>
      <c r="G374" s="2054"/>
      <c r="H374" s="2053"/>
      <c r="I374" s="2053"/>
      <c r="J374" s="2055"/>
      <c r="K374" s="2055"/>
      <c r="L374" s="2044">
        <v>96</v>
      </c>
      <c r="M374" s="210" t="e">
        <f>V374*#REF!</f>
        <v>#REF!</v>
      </c>
      <c r="N374" s="156"/>
      <c r="V374" s="156">
        <v>744</v>
      </c>
    </row>
    <row r="375" spans="1:22" s="157" customFormat="1">
      <c r="A375" s="2051">
        <v>1</v>
      </c>
      <c r="B375" s="234">
        <v>1</v>
      </c>
      <c r="C375" s="2008" t="s">
        <v>10477</v>
      </c>
      <c r="D375" s="2018" t="s">
        <v>10530</v>
      </c>
      <c r="E375" s="2049" t="s">
        <v>10528</v>
      </c>
      <c r="F375" s="2044">
        <v>192</v>
      </c>
      <c r="G375" s="2054"/>
      <c r="H375" s="2053"/>
      <c r="I375" s="2053"/>
      <c r="J375" s="2055"/>
      <c r="K375" s="2055"/>
      <c r="L375" s="2044">
        <v>192</v>
      </c>
      <c r="M375" s="210" t="e">
        <f>V375*#REF!</f>
        <v>#REF!</v>
      </c>
      <c r="N375" s="156"/>
      <c r="V375" s="156">
        <v>1344</v>
      </c>
    </row>
    <row r="376" spans="1:22" s="157" customFormat="1">
      <c r="A376" s="2051">
        <v>1</v>
      </c>
      <c r="B376" s="234">
        <v>1</v>
      </c>
      <c r="C376" s="2008" t="s">
        <v>10477</v>
      </c>
      <c r="D376" s="2018" t="s">
        <v>10529</v>
      </c>
      <c r="E376" s="2049" t="s">
        <v>10528</v>
      </c>
      <c r="F376" s="2044">
        <v>480</v>
      </c>
      <c r="G376" s="2054"/>
      <c r="H376" s="2053"/>
      <c r="I376" s="2053"/>
      <c r="J376" s="2055"/>
      <c r="K376" s="2055"/>
      <c r="L376" s="2044">
        <v>480</v>
      </c>
      <c r="M376" s="210" t="e">
        <f>V376*#REF!</f>
        <v>#REF!</v>
      </c>
      <c r="N376" s="156"/>
      <c r="V376" s="156">
        <v>2880</v>
      </c>
    </row>
    <row r="377" spans="1:22" s="157" customFormat="1">
      <c r="A377" s="2051">
        <v>1</v>
      </c>
      <c r="B377" s="234">
        <v>1</v>
      </c>
      <c r="C377" s="2008" t="s">
        <v>10477</v>
      </c>
      <c r="D377" s="2018" t="s">
        <v>10527</v>
      </c>
      <c r="E377" s="2049" t="s">
        <v>10524</v>
      </c>
      <c r="F377" s="2054" t="s">
        <v>4564</v>
      </c>
      <c r="G377" s="2054" t="s">
        <v>4565</v>
      </c>
      <c r="H377" s="2053"/>
      <c r="I377" s="2053"/>
      <c r="J377" s="2055"/>
      <c r="K377" s="2055"/>
      <c r="L377" s="2044">
        <v>96</v>
      </c>
      <c r="M377" s="210" t="e">
        <f>V377*#REF!</f>
        <v>#REF!</v>
      </c>
      <c r="N377" s="156"/>
      <c r="V377" s="156">
        <v>1368</v>
      </c>
    </row>
    <row r="378" spans="1:22" s="157" customFormat="1">
      <c r="A378" s="2051">
        <v>1</v>
      </c>
      <c r="B378" s="234">
        <v>1</v>
      </c>
      <c r="C378" s="2008" t="s">
        <v>10477</v>
      </c>
      <c r="D378" s="2018" t="s">
        <v>10526</v>
      </c>
      <c r="E378" s="2049" t="s">
        <v>10524</v>
      </c>
      <c r="F378" s="2054"/>
      <c r="G378" s="2054"/>
      <c r="H378" s="2053"/>
      <c r="I378" s="2053"/>
      <c r="J378" s="2055"/>
      <c r="K378" s="2055"/>
      <c r="L378" s="2044">
        <v>192</v>
      </c>
      <c r="M378" s="210" t="e">
        <f>V378*#REF!</f>
        <v>#REF!</v>
      </c>
      <c r="N378" s="156"/>
      <c r="V378" s="156">
        <v>2640</v>
      </c>
    </row>
    <row r="379" spans="1:22" s="157" customFormat="1">
      <c r="A379" s="2051">
        <v>1</v>
      </c>
      <c r="B379" s="234">
        <v>1</v>
      </c>
      <c r="C379" s="2008" t="s">
        <v>10477</v>
      </c>
      <c r="D379" s="2018" t="s">
        <v>10525</v>
      </c>
      <c r="E379" s="2049" t="s">
        <v>10524</v>
      </c>
      <c r="F379" s="2054"/>
      <c r="G379" s="2054"/>
      <c r="H379" s="2053"/>
      <c r="I379" s="2053"/>
      <c r="J379" s="2055"/>
      <c r="K379" s="2055"/>
      <c r="L379" s="2044">
        <v>480</v>
      </c>
      <c r="M379" s="210" t="e">
        <f>V379*#REF!</f>
        <v>#REF!</v>
      </c>
      <c r="N379" s="156"/>
      <c r="V379" s="156">
        <v>6360</v>
      </c>
    </row>
    <row r="380" spans="1:22" s="157" customFormat="1">
      <c r="A380" s="2051">
        <v>1</v>
      </c>
      <c r="B380" s="234">
        <v>1</v>
      </c>
      <c r="C380" s="2008" t="s">
        <v>10477</v>
      </c>
      <c r="D380" s="2018" t="s">
        <v>10523</v>
      </c>
      <c r="E380" s="2321" t="s">
        <v>10522</v>
      </c>
      <c r="F380" s="2054"/>
      <c r="G380" s="2054"/>
      <c r="H380" s="2053"/>
      <c r="I380" s="2053"/>
      <c r="J380" s="2055"/>
      <c r="K380" s="2055"/>
      <c r="L380" s="2044">
        <v>96</v>
      </c>
      <c r="M380" s="210" t="e">
        <f>V380*#REF!</f>
        <v>#REF!</v>
      </c>
      <c r="N380" s="156"/>
      <c r="V380" s="156">
        <v>4176</v>
      </c>
    </row>
    <row r="381" spans="1:22" s="157" customFormat="1">
      <c r="A381" s="2050">
        <v>1</v>
      </c>
      <c r="B381" s="234">
        <v>1</v>
      </c>
      <c r="C381" s="2027" t="s">
        <v>9430</v>
      </c>
      <c r="D381" s="2028" t="s">
        <v>4562</v>
      </c>
      <c r="E381" s="2046" t="s">
        <v>4563</v>
      </c>
      <c r="F381" s="2056" t="s">
        <v>4564</v>
      </c>
      <c r="G381" s="2056" t="s">
        <v>4565</v>
      </c>
      <c r="H381" s="2050"/>
      <c r="I381" s="2050"/>
      <c r="J381" s="2057"/>
      <c r="K381" s="2057"/>
      <c r="L381" s="2041">
        <v>96</v>
      </c>
      <c r="M381" s="166" t="e">
        <f>T381*#REF!+10</f>
        <v>#REF!</v>
      </c>
      <c r="N381" s="156"/>
      <c r="O381" s="157">
        <v>1840</v>
      </c>
      <c r="P381" s="157">
        <v>2042</v>
      </c>
      <c r="S381" s="157">
        <v>643</v>
      </c>
      <c r="T381" s="2005">
        <v>677</v>
      </c>
      <c r="V381" s="156">
        <v>0</v>
      </c>
    </row>
    <row r="382" spans="1:22" s="157" customFormat="1">
      <c r="A382" s="2051">
        <v>1</v>
      </c>
      <c r="B382" s="234">
        <v>1</v>
      </c>
      <c r="C382" s="2008" t="s">
        <v>10477</v>
      </c>
      <c r="D382" s="2018" t="s">
        <v>10521</v>
      </c>
      <c r="E382" s="2049" t="s">
        <v>10518</v>
      </c>
      <c r="F382" s="2054" t="s">
        <v>4573</v>
      </c>
      <c r="G382" s="2054" t="s">
        <v>4574</v>
      </c>
      <c r="H382" s="2053"/>
      <c r="I382" s="2053"/>
      <c r="J382" s="2055"/>
      <c r="K382" s="2055"/>
      <c r="L382" s="2044">
        <v>96</v>
      </c>
      <c r="M382" s="210" t="e">
        <f>V382*#REF!</f>
        <v>#REF!</v>
      </c>
      <c r="N382" s="156"/>
      <c r="V382" s="156">
        <v>1824</v>
      </c>
    </row>
    <row r="383" spans="1:22" s="157" customFormat="1" ht="20.100000000000001" customHeight="1">
      <c r="A383" s="2051">
        <v>1</v>
      </c>
      <c r="B383" s="234">
        <v>1</v>
      </c>
      <c r="C383" s="2008" t="s">
        <v>10477</v>
      </c>
      <c r="D383" s="2018" t="s">
        <v>10519</v>
      </c>
      <c r="E383" s="2049" t="s">
        <v>10518</v>
      </c>
      <c r="F383" s="2327" t="s">
        <v>4569</v>
      </c>
      <c r="G383" s="2327" t="s">
        <v>4570</v>
      </c>
      <c r="H383" s="2053"/>
      <c r="I383" s="2053"/>
      <c r="J383" s="2055"/>
      <c r="K383" s="2055"/>
      <c r="L383" s="2044">
        <v>480</v>
      </c>
      <c r="M383" s="210" t="e">
        <f>V383*#REF!</f>
        <v>#REF!</v>
      </c>
      <c r="N383" s="156"/>
      <c r="V383" s="156">
        <v>7032</v>
      </c>
    </row>
    <row r="384" spans="1:22" s="157" customFormat="1">
      <c r="A384" s="2060">
        <v>1</v>
      </c>
      <c r="B384" s="234">
        <v>1</v>
      </c>
      <c r="C384" s="2029" t="s">
        <v>9430</v>
      </c>
      <c r="D384" s="2030" t="s">
        <v>4571</v>
      </c>
      <c r="E384" s="2047" t="s">
        <v>4572</v>
      </c>
      <c r="F384" s="2061" t="s">
        <v>4573</v>
      </c>
      <c r="G384" s="2061" t="s">
        <v>4574</v>
      </c>
      <c r="H384" s="2060"/>
      <c r="I384" s="2060"/>
      <c r="J384" s="2062"/>
      <c r="K384" s="2062"/>
      <c r="L384" s="2042">
        <v>96</v>
      </c>
      <c r="M384" s="166" t="e">
        <f>T384*#REF!+10</f>
        <v>#REF!</v>
      </c>
      <c r="N384" s="156"/>
      <c r="O384" s="157">
        <v>4460</v>
      </c>
      <c r="P384" s="157">
        <v>4951</v>
      </c>
      <c r="S384" s="157">
        <v>1564</v>
      </c>
      <c r="T384" s="2005">
        <v>1564</v>
      </c>
      <c r="V384" s="156">
        <v>0</v>
      </c>
    </row>
    <row r="385" spans="1:22" s="157" customFormat="1" ht="17.850000000000001" customHeight="1">
      <c r="A385" s="2060">
        <v>1</v>
      </c>
      <c r="B385" s="234">
        <v>1</v>
      </c>
      <c r="C385" s="2029" t="s">
        <v>9430</v>
      </c>
      <c r="D385" s="2030" t="s">
        <v>4566</v>
      </c>
      <c r="E385" s="2047" t="s">
        <v>4563</v>
      </c>
      <c r="F385" s="2061" t="s">
        <v>4564</v>
      </c>
      <c r="G385" s="2061" t="s">
        <v>4565</v>
      </c>
      <c r="H385" s="2060"/>
      <c r="I385" s="2060"/>
      <c r="J385" s="2062"/>
      <c r="K385" s="2062"/>
      <c r="L385" s="2042">
        <v>192</v>
      </c>
      <c r="M385" s="166" t="e">
        <f>T385*#REF!+10</f>
        <v>#REF!</v>
      </c>
      <c r="N385" s="156"/>
      <c r="O385" s="157">
        <v>2580</v>
      </c>
      <c r="P385" s="157">
        <v>2864</v>
      </c>
      <c r="S385" s="157">
        <v>903</v>
      </c>
      <c r="T385" s="2005">
        <v>949</v>
      </c>
      <c r="V385" s="156">
        <v>0</v>
      </c>
    </row>
    <row r="386" spans="1:22" s="157" customFormat="1">
      <c r="A386" s="2051">
        <v>1</v>
      </c>
      <c r="B386" s="234">
        <v>1</v>
      </c>
      <c r="C386" s="2008" t="s">
        <v>10477</v>
      </c>
      <c r="D386" s="2018" t="s">
        <v>10517</v>
      </c>
      <c r="E386" s="2049" t="s">
        <v>10516</v>
      </c>
      <c r="F386" s="2054" t="s">
        <v>4573</v>
      </c>
      <c r="G386" s="2054" t="s">
        <v>4574</v>
      </c>
      <c r="H386" s="2053"/>
      <c r="I386" s="2053"/>
      <c r="J386" s="2055"/>
      <c r="K386" s="2055"/>
      <c r="L386" s="2044">
        <v>16</v>
      </c>
      <c r="M386" s="210" t="e">
        <f>V386*#REF!</f>
        <v>#REF!</v>
      </c>
      <c r="N386" s="156"/>
      <c r="V386" s="156">
        <v>8040</v>
      </c>
    </row>
    <row r="387" spans="1:22" s="157" customFormat="1" ht="20.100000000000001" customHeight="1">
      <c r="A387" s="2060">
        <v>1</v>
      </c>
      <c r="B387" s="234">
        <v>1</v>
      </c>
      <c r="C387" s="2029" t="s">
        <v>9430</v>
      </c>
      <c r="D387" s="2030" t="s">
        <v>4567</v>
      </c>
      <c r="E387" s="2063" t="s">
        <v>4568</v>
      </c>
      <c r="F387" s="2064" t="s">
        <v>4569</v>
      </c>
      <c r="G387" s="2064" t="s">
        <v>4570</v>
      </c>
      <c r="H387" s="2060"/>
      <c r="I387" s="2060"/>
      <c r="J387" s="2062"/>
      <c r="K387" s="2062"/>
      <c r="L387" s="2042">
        <v>192</v>
      </c>
      <c r="M387" s="166" t="e">
        <f>T387*#REF!+10</f>
        <v>#REF!</v>
      </c>
      <c r="N387" s="156"/>
      <c r="O387" s="157">
        <v>3920</v>
      </c>
      <c r="P387" s="157">
        <v>4351</v>
      </c>
      <c r="S387" s="157">
        <v>1374</v>
      </c>
      <c r="T387" s="2005">
        <v>1343</v>
      </c>
      <c r="V387" s="156">
        <v>0</v>
      </c>
    </row>
    <row r="388" spans="1:22" s="157" customFormat="1">
      <c r="A388" s="2051">
        <v>1</v>
      </c>
      <c r="B388" s="234">
        <v>1</v>
      </c>
      <c r="C388" s="2031" t="s">
        <v>9430</v>
      </c>
      <c r="D388" s="2032" t="s">
        <v>4575</v>
      </c>
      <c r="E388" s="2048" t="s">
        <v>4572</v>
      </c>
      <c r="F388" s="2058" t="s">
        <v>4573</v>
      </c>
      <c r="G388" s="2058" t="s">
        <v>4574</v>
      </c>
      <c r="H388" s="2051"/>
      <c r="I388" s="2051"/>
      <c r="J388" s="2059"/>
      <c r="K388" s="2059"/>
      <c r="L388" s="2043">
        <v>192</v>
      </c>
      <c r="M388" s="166" t="e">
        <f>T388*#REF!+10</f>
        <v>#REF!</v>
      </c>
      <c r="N388" s="156"/>
      <c r="O388" s="157">
        <v>6380</v>
      </c>
      <c r="P388" s="157">
        <v>7082</v>
      </c>
      <c r="S388" s="157">
        <v>2237</v>
      </c>
      <c r="T388" s="2005">
        <v>2237</v>
      </c>
      <c r="V388" s="156">
        <v>0</v>
      </c>
    </row>
    <row r="389" spans="1:22" s="157" customFormat="1">
      <c r="A389" s="2051">
        <v>1</v>
      </c>
      <c r="B389" s="234">
        <v>1</v>
      </c>
      <c r="C389" s="2008" t="s">
        <v>10477</v>
      </c>
      <c r="D389" s="2018" t="s">
        <v>10515</v>
      </c>
      <c r="E389" s="2049" t="s">
        <v>10514</v>
      </c>
      <c r="F389" s="2054"/>
      <c r="G389" s="2054"/>
      <c r="H389" s="2053"/>
      <c r="I389" s="2053"/>
      <c r="J389" s="2055"/>
      <c r="K389" s="2055"/>
      <c r="L389" s="2044">
        <v>24</v>
      </c>
      <c r="M389" s="210" t="e">
        <f>V389*#REF!</f>
        <v>#REF!</v>
      </c>
      <c r="N389" s="156"/>
      <c r="V389" s="156">
        <v>1008</v>
      </c>
    </row>
    <row r="390" spans="1:22" s="157" customFormat="1">
      <c r="A390" s="2051">
        <v>1</v>
      </c>
      <c r="B390" s="234">
        <v>1</v>
      </c>
      <c r="C390" s="2008" t="s">
        <v>10477</v>
      </c>
      <c r="D390" s="2018" t="s">
        <v>10513</v>
      </c>
      <c r="E390" s="2049" t="s">
        <v>10512</v>
      </c>
      <c r="F390" s="2054"/>
      <c r="G390" s="2054"/>
      <c r="H390" s="2053"/>
      <c r="I390" s="2053"/>
      <c r="J390" s="2055"/>
      <c r="K390" s="2055"/>
      <c r="L390" s="2044">
        <v>24</v>
      </c>
      <c r="M390" s="210" t="e">
        <f>V390*#REF!</f>
        <v>#REF!</v>
      </c>
      <c r="N390" s="156"/>
      <c r="V390" s="156">
        <v>1161.5999999999999</v>
      </c>
    </row>
    <row r="391" spans="1:22" s="157" customFormat="1">
      <c r="A391" s="2051">
        <v>1</v>
      </c>
      <c r="B391" s="234">
        <v>1</v>
      </c>
      <c r="C391" s="2008" t="s">
        <v>10477</v>
      </c>
      <c r="D391" s="2018" t="s">
        <v>10511</v>
      </c>
      <c r="E391" s="2049" t="s">
        <v>10510</v>
      </c>
      <c r="F391" s="2054"/>
      <c r="G391" s="2054"/>
      <c r="H391" s="2053"/>
      <c r="I391" s="2053"/>
      <c r="J391" s="2055"/>
      <c r="K391" s="2055"/>
      <c r="L391" s="2044">
        <v>8</v>
      </c>
      <c r="M391" s="210" t="e">
        <f>V391*#REF!</f>
        <v>#REF!</v>
      </c>
      <c r="N391" s="156"/>
      <c r="V391" s="156">
        <v>3240</v>
      </c>
    </row>
    <row r="392" spans="1:22" s="157" customFormat="1">
      <c r="A392" s="2051">
        <v>1</v>
      </c>
      <c r="B392" s="234">
        <v>1</v>
      </c>
      <c r="C392" s="2008" t="s">
        <v>10477</v>
      </c>
      <c r="D392" s="2018" t="s">
        <v>10509</v>
      </c>
      <c r="E392" s="2321" t="s">
        <v>10508</v>
      </c>
      <c r="F392" s="2054"/>
      <c r="G392" s="2054"/>
      <c r="H392" s="2053"/>
      <c r="I392" s="2053"/>
      <c r="J392" s="2055"/>
      <c r="K392" s="2055"/>
      <c r="L392" s="2044">
        <v>11</v>
      </c>
      <c r="M392" s="210" t="e">
        <f>V392*#REF!</f>
        <v>#REF!</v>
      </c>
      <c r="N392" s="156"/>
      <c r="V392" s="156">
        <v>4212</v>
      </c>
    </row>
    <row r="393" spans="1:22" s="157" customFormat="1">
      <c r="A393" s="2051">
        <v>1</v>
      </c>
      <c r="B393" s="234">
        <v>1</v>
      </c>
      <c r="C393" s="2008" t="s">
        <v>10477</v>
      </c>
      <c r="D393" s="2018" t="s">
        <v>10507</v>
      </c>
      <c r="E393" s="2049" t="s">
        <v>10506</v>
      </c>
      <c r="F393" s="2054"/>
      <c r="G393" s="2054"/>
      <c r="H393" s="2053"/>
      <c r="I393" s="2053"/>
      <c r="J393" s="2055"/>
      <c r="K393" s="2055"/>
      <c r="L393" s="2044">
        <v>20</v>
      </c>
      <c r="M393" s="210" t="e">
        <f>V393*#REF!</f>
        <v>#REF!</v>
      </c>
      <c r="N393" s="156"/>
      <c r="V393" s="156">
        <v>2754</v>
      </c>
    </row>
    <row r="394" spans="1:22" s="157" customFormat="1">
      <c r="A394" s="2051">
        <v>1</v>
      </c>
      <c r="B394" s="234">
        <v>1</v>
      </c>
      <c r="C394" s="2008" t="s">
        <v>10477</v>
      </c>
      <c r="D394" s="2324" t="s">
        <v>10505</v>
      </c>
      <c r="E394" s="2326" t="s">
        <v>10504</v>
      </c>
      <c r="H394" s="2325"/>
      <c r="I394" s="2325"/>
      <c r="J394" s="2325"/>
      <c r="K394" s="2325"/>
      <c r="L394" s="2044">
        <v>24</v>
      </c>
      <c r="M394" s="210" t="e">
        <f>V394*#REF!</f>
        <v>#REF!</v>
      </c>
      <c r="V394" s="156">
        <v>792</v>
      </c>
    </row>
    <row r="395" spans="1:22" s="157" customFormat="1">
      <c r="A395" s="2051">
        <v>1</v>
      </c>
      <c r="B395" s="234">
        <v>1</v>
      </c>
      <c r="C395" s="2008" t="s">
        <v>10477</v>
      </c>
      <c r="D395" s="2324" t="s">
        <v>10503</v>
      </c>
      <c r="E395" s="2321" t="s">
        <v>10502</v>
      </c>
      <c r="F395" s="2323"/>
      <c r="G395" s="2322"/>
      <c r="H395" s="2321"/>
      <c r="I395" s="2321"/>
      <c r="J395" s="2321"/>
      <c r="K395" s="2321"/>
      <c r="L395" s="2044">
        <v>24</v>
      </c>
      <c r="M395" s="210" t="e">
        <f>V395*#REF!</f>
        <v>#REF!</v>
      </c>
      <c r="V395" s="156">
        <v>840</v>
      </c>
    </row>
    <row r="396" spans="1:22" s="157" customFormat="1">
      <c r="A396" s="2051">
        <v>1</v>
      </c>
      <c r="B396" s="234">
        <v>1</v>
      </c>
      <c r="C396" s="2008" t="s">
        <v>10477</v>
      </c>
      <c r="D396" s="2018" t="s">
        <v>10501</v>
      </c>
      <c r="E396" s="2321" t="s">
        <v>10500</v>
      </c>
      <c r="F396" s="2321"/>
      <c r="G396" s="2321"/>
      <c r="H396" s="2321"/>
      <c r="I396" s="2321"/>
      <c r="J396" s="2321"/>
      <c r="K396" s="2321"/>
      <c r="L396" s="2044">
        <v>96</v>
      </c>
      <c r="M396" s="210" t="e">
        <f>V396*#REF!</f>
        <v>#REF!</v>
      </c>
      <c r="V396" s="156">
        <v>4680</v>
      </c>
    </row>
    <row r="397" spans="1:22" s="157" customFormat="1">
      <c r="A397" s="2051">
        <v>1</v>
      </c>
      <c r="B397" s="234">
        <v>1</v>
      </c>
      <c r="C397" s="2008" t="s">
        <v>10477</v>
      </c>
      <c r="D397" s="2018" t="s">
        <v>10499</v>
      </c>
      <c r="E397" s="2321" t="s">
        <v>10498</v>
      </c>
      <c r="F397" s="2321"/>
      <c r="G397" s="2321"/>
      <c r="H397" s="2321"/>
      <c r="I397" s="2321"/>
      <c r="J397" s="2321"/>
      <c r="K397" s="2321"/>
      <c r="L397" s="2044">
        <v>24</v>
      </c>
      <c r="M397" s="210" t="e">
        <f>V397*#REF!</f>
        <v>#REF!</v>
      </c>
      <c r="V397" s="156">
        <v>840</v>
      </c>
    </row>
    <row r="398" spans="1:22" s="157" customFormat="1">
      <c r="A398" s="2051">
        <v>1</v>
      </c>
      <c r="B398" s="234">
        <v>1</v>
      </c>
      <c r="C398" s="2008" t="s">
        <v>10477</v>
      </c>
      <c r="D398" s="2018" t="s">
        <v>10497</v>
      </c>
      <c r="E398" s="2321" t="s">
        <v>10496</v>
      </c>
      <c r="F398" s="2321"/>
      <c r="G398" s="2321"/>
      <c r="H398" s="2321"/>
      <c r="I398" s="2321"/>
      <c r="J398" s="2321"/>
      <c r="K398" s="2321"/>
      <c r="L398" s="2044">
        <v>160</v>
      </c>
      <c r="M398" s="210" t="e">
        <f>V398*#REF!</f>
        <v>#REF!</v>
      </c>
      <c r="V398" s="156">
        <v>2016</v>
      </c>
    </row>
    <row r="399" spans="1:22" s="157" customFormat="1">
      <c r="A399" s="2051">
        <v>1</v>
      </c>
      <c r="B399" s="234">
        <v>1</v>
      </c>
      <c r="C399" s="2008" t="s">
        <v>10477</v>
      </c>
      <c r="D399" s="2018" t="s">
        <v>10495</v>
      </c>
      <c r="E399" s="2321" t="s">
        <v>10494</v>
      </c>
      <c r="F399" s="2321"/>
      <c r="G399" s="2321"/>
      <c r="H399" s="2321"/>
      <c r="I399" s="2321"/>
      <c r="J399" s="2321"/>
      <c r="K399" s="2321"/>
      <c r="L399" s="2044">
        <v>96</v>
      </c>
      <c r="M399" s="210" t="e">
        <f>V399*#REF!</f>
        <v>#REF!</v>
      </c>
      <c r="V399" s="156">
        <v>4536</v>
      </c>
    </row>
    <row r="400" spans="1:22" s="157" customFormat="1" hidden="1">
      <c r="A400" s="2050">
        <v>1</v>
      </c>
      <c r="B400" s="2050"/>
      <c r="C400" s="2027" t="s">
        <v>285</v>
      </c>
      <c r="D400" s="2028" t="s">
        <v>280</v>
      </c>
      <c r="E400" s="2046" t="s">
        <v>4577</v>
      </c>
      <c r="F400" s="2056"/>
      <c r="G400" s="2056"/>
      <c r="H400" s="2050"/>
      <c r="I400" s="2050"/>
      <c r="J400" s="2057"/>
      <c r="K400" s="2057"/>
      <c r="L400" s="2041">
        <v>96</v>
      </c>
      <c r="M400" s="2026" t="e">
        <f>U400*#REF!+10</f>
        <v>#REF!</v>
      </c>
      <c r="N400" s="156"/>
      <c r="T400" s="157">
        <v>817</v>
      </c>
      <c r="U400" s="157">
        <v>817</v>
      </c>
      <c r="V400" s="156">
        <v>817</v>
      </c>
    </row>
    <row r="401" spans="1:22" s="157" customFormat="1">
      <c r="A401" s="2051">
        <v>1</v>
      </c>
      <c r="B401" s="234">
        <v>1</v>
      </c>
      <c r="C401" s="2031" t="s">
        <v>9430</v>
      </c>
      <c r="D401" s="2032" t="s">
        <v>4576</v>
      </c>
      <c r="E401" s="2048" t="s">
        <v>4577</v>
      </c>
      <c r="F401" s="2058" t="s">
        <v>4578</v>
      </c>
      <c r="G401" s="2058" t="s">
        <v>4579</v>
      </c>
      <c r="H401" s="2051"/>
      <c r="I401" s="2051"/>
      <c r="J401" s="2059"/>
      <c r="K401" s="2059"/>
      <c r="L401" s="2043">
        <v>96</v>
      </c>
      <c r="M401" s="166" t="e">
        <f>T401*#REF!+10</f>
        <v>#REF!</v>
      </c>
      <c r="N401" s="156"/>
      <c r="O401" s="157">
        <v>2344</v>
      </c>
      <c r="P401" s="157">
        <v>2603</v>
      </c>
      <c r="S401" s="157">
        <v>824</v>
      </c>
      <c r="T401" s="2005">
        <v>865</v>
      </c>
      <c r="V401" s="156">
        <v>0</v>
      </c>
    </row>
    <row r="402" spans="1:22" s="157" customFormat="1">
      <c r="A402" s="2050">
        <v>1</v>
      </c>
      <c r="B402" s="234">
        <v>1</v>
      </c>
      <c r="C402" s="2027" t="s">
        <v>9430</v>
      </c>
      <c r="D402" s="2028" t="s">
        <v>4580</v>
      </c>
      <c r="E402" s="2046" t="s">
        <v>4581</v>
      </c>
      <c r="F402" s="2056" t="s">
        <v>4582</v>
      </c>
      <c r="G402" s="2056" t="s">
        <v>4583</v>
      </c>
      <c r="H402" s="2050"/>
      <c r="I402" s="2050"/>
      <c r="J402" s="2057"/>
      <c r="K402" s="2057"/>
      <c r="L402" s="2041">
        <v>96</v>
      </c>
      <c r="M402" s="166" t="e">
        <f>T402*#REF!+10</f>
        <v>#REF!</v>
      </c>
      <c r="N402" s="156"/>
      <c r="O402" s="157">
        <v>2538</v>
      </c>
      <c r="P402" s="157">
        <v>2817</v>
      </c>
      <c r="S402" s="157">
        <v>890</v>
      </c>
      <c r="T402" s="2005">
        <v>934</v>
      </c>
      <c r="V402" s="156">
        <v>0</v>
      </c>
    </row>
    <row r="403" spans="1:22" s="157" customFormat="1">
      <c r="A403" s="2051">
        <v>1</v>
      </c>
      <c r="B403" s="234">
        <v>1</v>
      </c>
      <c r="C403" s="2031" t="s">
        <v>9430</v>
      </c>
      <c r="D403" s="2032" t="s">
        <v>4584</v>
      </c>
      <c r="E403" s="2048" t="s">
        <v>4585</v>
      </c>
      <c r="F403" s="2058" t="s">
        <v>4586</v>
      </c>
      <c r="G403" s="2058" t="s">
        <v>4587</v>
      </c>
      <c r="H403" s="2051"/>
      <c r="I403" s="2051"/>
      <c r="J403" s="2059"/>
      <c r="K403" s="2059"/>
      <c r="L403" s="2043">
        <v>96</v>
      </c>
      <c r="M403" s="166" t="e">
        <f>T403*#REF!+10</f>
        <v>#REF!</v>
      </c>
      <c r="N403" s="156"/>
      <c r="O403" s="157">
        <v>2737</v>
      </c>
      <c r="P403" s="157">
        <v>3039</v>
      </c>
      <c r="S403" s="157">
        <v>945</v>
      </c>
      <c r="T403" s="2005">
        <v>992</v>
      </c>
      <c r="V403" s="156">
        <v>0</v>
      </c>
    </row>
    <row r="404" spans="1:22" s="157" customFormat="1" hidden="1">
      <c r="A404" s="2050">
        <v>1</v>
      </c>
      <c r="B404" s="2050"/>
      <c r="C404" s="2027" t="s">
        <v>285</v>
      </c>
      <c r="D404" s="2028" t="s">
        <v>281</v>
      </c>
      <c r="E404" s="2046" t="s">
        <v>305</v>
      </c>
      <c r="F404" s="2056"/>
      <c r="G404" s="2056"/>
      <c r="H404" s="2050"/>
      <c r="I404" s="2050"/>
      <c r="J404" s="2057"/>
      <c r="K404" s="2057"/>
      <c r="L404" s="2041"/>
      <c r="M404" s="2026" t="e">
        <f>U404*#REF!+10</f>
        <v>#REF!</v>
      </c>
      <c r="N404" s="156"/>
      <c r="T404" s="157">
        <v>759</v>
      </c>
      <c r="U404" s="157">
        <v>759</v>
      </c>
      <c r="V404" s="156">
        <v>759</v>
      </c>
    </row>
    <row r="405" spans="1:22" s="157" customFormat="1">
      <c r="A405" s="2051">
        <v>1</v>
      </c>
      <c r="B405" s="234">
        <v>1</v>
      </c>
      <c r="C405" s="2031" t="s">
        <v>9430</v>
      </c>
      <c r="D405" s="2032" t="s">
        <v>4588</v>
      </c>
      <c r="E405" s="2048" t="s">
        <v>4589</v>
      </c>
      <c r="F405" s="2058" t="s">
        <v>4590</v>
      </c>
      <c r="G405" s="2058" t="s">
        <v>4591</v>
      </c>
      <c r="H405" s="2051"/>
      <c r="I405" s="2051"/>
      <c r="J405" s="2059"/>
      <c r="K405" s="2059"/>
      <c r="L405" s="2043">
        <v>96</v>
      </c>
      <c r="M405" s="166" t="e">
        <f>T405*#REF!+10</f>
        <v>#REF!</v>
      </c>
      <c r="N405" s="156"/>
      <c r="O405" s="157">
        <v>2368</v>
      </c>
      <c r="P405" s="157">
        <v>2628</v>
      </c>
      <c r="S405" s="157">
        <v>828</v>
      </c>
      <c r="T405" s="2005">
        <v>873</v>
      </c>
      <c r="V405" s="156">
        <v>0</v>
      </c>
    </row>
    <row r="406" spans="1:22" s="157" customFormat="1" ht="13.5" customHeight="1">
      <c r="A406" s="2050">
        <v>1</v>
      </c>
      <c r="B406" s="234">
        <v>1</v>
      </c>
      <c r="C406" s="2027" t="s">
        <v>9430</v>
      </c>
      <c r="D406" s="2028" t="s">
        <v>4592</v>
      </c>
      <c r="E406" s="2046" t="s">
        <v>4593</v>
      </c>
      <c r="F406" s="2056" t="s">
        <v>4594</v>
      </c>
      <c r="G406" s="2056" t="s">
        <v>4595</v>
      </c>
      <c r="H406" s="2050"/>
      <c r="I406" s="2050"/>
      <c r="J406" s="2057"/>
      <c r="K406" s="2057"/>
      <c r="L406" s="2041">
        <v>96</v>
      </c>
      <c r="M406" s="166" t="e">
        <f>T406*#REF!+10</f>
        <v>#REF!</v>
      </c>
      <c r="N406" s="156"/>
      <c r="O406" s="157">
        <v>4069</v>
      </c>
      <c r="P406" s="157">
        <v>4517</v>
      </c>
      <c r="S406" s="157">
        <v>1418</v>
      </c>
      <c r="T406" s="2005">
        <v>1640</v>
      </c>
      <c r="V406" s="156">
        <v>0</v>
      </c>
    </row>
    <row r="407" spans="1:22" s="157" customFormat="1" ht="13.5" customHeight="1">
      <c r="A407" s="2060">
        <v>1</v>
      </c>
      <c r="B407" s="234">
        <v>1</v>
      </c>
      <c r="C407" s="2029" t="s">
        <v>9430</v>
      </c>
      <c r="D407" s="2030" t="s">
        <v>4596</v>
      </c>
      <c r="E407" s="2047" t="s">
        <v>4597</v>
      </c>
      <c r="F407" s="2061" t="s">
        <v>4598</v>
      </c>
      <c r="G407" s="2061" t="s">
        <v>4599</v>
      </c>
      <c r="H407" s="2060"/>
      <c r="I407" s="2060"/>
      <c r="J407" s="2062"/>
      <c r="K407" s="2062"/>
      <c r="L407" s="2042">
        <v>96</v>
      </c>
      <c r="M407" s="166" t="e">
        <f>T407*#REF!+10</f>
        <v>#REF!</v>
      </c>
      <c r="N407" s="156"/>
      <c r="O407" s="157">
        <v>4069</v>
      </c>
      <c r="P407" s="157">
        <v>4517</v>
      </c>
      <c r="S407" s="157">
        <v>1418</v>
      </c>
      <c r="T407" s="2005">
        <v>1640</v>
      </c>
      <c r="V407" s="156">
        <v>0</v>
      </c>
    </row>
    <row r="408" spans="1:22" s="157" customFormat="1" ht="13.5" customHeight="1">
      <c r="A408" s="2051">
        <v>1</v>
      </c>
      <c r="B408" s="234">
        <v>1</v>
      </c>
      <c r="C408" s="2031" t="s">
        <v>9430</v>
      </c>
      <c r="D408" s="2032" t="s">
        <v>4600</v>
      </c>
      <c r="E408" s="2048" t="s">
        <v>4601</v>
      </c>
      <c r="F408" s="2058" t="s">
        <v>4602</v>
      </c>
      <c r="G408" s="2058" t="s">
        <v>4603</v>
      </c>
      <c r="H408" s="2051"/>
      <c r="I408" s="2051"/>
      <c r="J408" s="2059"/>
      <c r="K408" s="2059"/>
      <c r="L408" s="2043">
        <v>96</v>
      </c>
      <c r="M408" s="166" t="e">
        <f>T408*#REF!+10</f>
        <v>#REF!</v>
      </c>
      <c r="N408" s="156"/>
      <c r="O408" s="157">
        <v>4069</v>
      </c>
      <c r="P408" s="157">
        <v>4517</v>
      </c>
      <c r="S408" s="157">
        <v>1418</v>
      </c>
      <c r="T408" s="2005">
        <v>1640</v>
      </c>
      <c r="V408" s="156">
        <v>0</v>
      </c>
    </row>
    <row r="409" spans="1:22" s="157" customFormat="1">
      <c r="A409" s="620">
        <v>1</v>
      </c>
      <c r="B409" s="234">
        <v>1</v>
      </c>
      <c r="C409" s="2008" t="s">
        <v>9430</v>
      </c>
      <c r="D409" s="2018" t="s">
        <v>4604</v>
      </c>
      <c r="E409" s="2049" t="s">
        <v>4605</v>
      </c>
      <c r="F409" s="175" t="s">
        <v>4606</v>
      </c>
      <c r="G409" s="172" t="s">
        <v>4607</v>
      </c>
      <c r="H409" s="242"/>
      <c r="I409" s="242"/>
      <c r="J409" s="243"/>
      <c r="K409" s="250"/>
      <c r="L409" s="2044">
        <v>96</v>
      </c>
      <c r="M409" s="166" t="e">
        <f>T409*#REF!+10</f>
        <v>#REF!</v>
      </c>
      <c r="N409" s="156"/>
      <c r="O409" s="157">
        <v>2221</v>
      </c>
      <c r="P409" s="157">
        <v>2465</v>
      </c>
      <c r="S409" s="157">
        <v>780</v>
      </c>
      <c r="T409" s="2005">
        <v>858</v>
      </c>
      <c r="V409" s="156">
        <v>0</v>
      </c>
    </row>
    <row r="410" spans="1:22" s="157" customFormat="1" hidden="1">
      <c r="A410" s="2050">
        <v>1</v>
      </c>
      <c r="B410" s="2050"/>
      <c r="C410" s="2027" t="s">
        <v>285</v>
      </c>
      <c r="D410" s="2028" t="s">
        <v>269</v>
      </c>
      <c r="E410" s="2046" t="s">
        <v>4609</v>
      </c>
      <c r="F410" s="2056"/>
      <c r="G410" s="2056"/>
      <c r="H410" s="2050"/>
      <c r="I410" s="2050"/>
      <c r="J410" s="2057"/>
      <c r="K410" s="2057"/>
      <c r="L410" s="2041"/>
      <c r="M410" s="2026" t="e">
        <f>U410*#REF!+10</f>
        <v>#REF!</v>
      </c>
      <c r="N410" s="156"/>
      <c r="T410" s="157">
        <v>720</v>
      </c>
      <c r="U410" s="157">
        <v>720</v>
      </c>
      <c r="V410" s="156">
        <v>720</v>
      </c>
    </row>
    <row r="411" spans="1:22" s="157" customFormat="1">
      <c r="A411" s="2051">
        <v>1</v>
      </c>
      <c r="B411" s="234">
        <v>1</v>
      </c>
      <c r="C411" s="2031" t="s">
        <v>9430</v>
      </c>
      <c r="D411" s="2032" t="s">
        <v>4608</v>
      </c>
      <c r="E411" s="2048" t="s">
        <v>4609</v>
      </c>
      <c r="F411" s="2058" t="s">
        <v>4610</v>
      </c>
      <c r="G411" s="2058" t="s">
        <v>4609</v>
      </c>
      <c r="H411" s="2051"/>
      <c r="I411" s="2051"/>
      <c r="J411" s="2059"/>
      <c r="K411" s="2059"/>
      <c r="L411" s="2043">
        <v>96</v>
      </c>
      <c r="M411" s="166" t="e">
        <f>T411*#REF!+10</f>
        <v>#REF!</v>
      </c>
      <c r="N411" s="156"/>
      <c r="O411" s="157">
        <v>2368</v>
      </c>
      <c r="P411" s="157">
        <v>2628</v>
      </c>
      <c r="S411" s="157">
        <v>832</v>
      </c>
      <c r="T411" s="2005">
        <v>873</v>
      </c>
      <c r="V411" s="156">
        <v>0</v>
      </c>
    </row>
    <row r="412" spans="1:22" s="157" customFormat="1" hidden="1">
      <c r="A412" s="2050">
        <v>1</v>
      </c>
      <c r="B412" s="2050"/>
      <c r="C412" s="2027" t="s">
        <v>285</v>
      </c>
      <c r="D412" s="2028" t="s">
        <v>270</v>
      </c>
      <c r="E412" s="2046" t="s">
        <v>4612</v>
      </c>
      <c r="F412" s="2056"/>
      <c r="G412" s="2056"/>
      <c r="H412" s="2050"/>
      <c r="I412" s="2050"/>
      <c r="J412" s="2057"/>
      <c r="K412" s="2057"/>
      <c r="L412" s="2041"/>
      <c r="M412" s="2026" t="e">
        <f>U412*#REF!+10</f>
        <v>#REF!</v>
      </c>
      <c r="N412" s="156"/>
      <c r="T412" s="157">
        <v>700</v>
      </c>
      <c r="U412" s="157">
        <v>700</v>
      </c>
      <c r="V412" s="156">
        <v>700</v>
      </c>
    </row>
    <row r="413" spans="1:22" s="157" customFormat="1">
      <c r="A413" s="2051">
        <v>1</v>
      </c>
      <c r="B413" s="234">
        <v>1</v>
      </c>
      <c r="C413" s="2031" t="s">
        <v>9430</v>
      </c>
      <c r="D413" s="2032" t="s">
        <v>4611</v>
      </c>
      <c r="E413" s="2048" t="s">
        <v>4612</v>
      </c>
      <c r="F413" s="2058" t="s">
        <v>4613</v>
      </c>
      <c r="G413" s="2058" t="s">
        <v>4612</v>
      </c>
      <c r="H413" s="2051"/>
      <c r="I413" s="2051"/>
      <c r="J413" s="2059"/>
      <c r="K413" s="2059"/>
      <c r="L413" s="2043">
        <v>96</v>
      </c>
      <c r="M413" s="166" t="e">
        <f>T413*#REF!+10</f>
        <v>#REF!</v>
      </c>
      <c r="N413" s="156"/>
      <c r="O413" s="157">
        <v>2368</v>
      </c>
      <c r="P413" s="157">
        <v>2628</v>
      </c>
      <c r="S413" s="157">
        <v>832</v>
      </c>
      <c r="T413" s="2005">
        <v>873</v>
      </c>
      <c r="V413" s="156">
        <v>0</v>
      </c>
    </row>
    <row r="414" spans="1:22" s="157" customFormat="1">
      <c r="A414" s="2050">
        <v>1</v>
      </c>
      <c r="B414" s="234">
        <v>1</v>
      </c>
      <c r="C414" s="2027" t="s">
        <v>9430</v>
      </c>
      <c r="D414" s="2028" t="s">
        <v>4614</v>
      </c>
      <c r="E414" s="2046" t="s">
        <v>4615</v>
      </c>
      <c r="F414" s="2056" t="s">
        <v>4616</v>
      </c>
      <c r="G414" s="2056" t="s">
        <v>4617</v>
      </c>
      <c r="H414" s="2050"/>
      <c r="I414" s="2050"/>
      <c r="J414" s="2057"/>
      <c r="K414" s="2057"/>
      <c r="L414" s="2041">
        <v>96</v>
      </c>
      <c r="M414" s="166" t="e">
        <f>T414*#REF!+10</f>
        <v>#REF!</v>
      </c>
      <c r="N414" s="156"/>
      <c r="O414" s="157">
        <v>2220</v>
      </c>
      <c r="P414" s="157">
        <v>2464</v>
      </c>
      <c r="S414" s="157">
        <v>828</v>
      </c>
      <c r="T414" s="2005">
        <v>873</v>
      </c>
      <c r="V414" s="156">
        <v>0</v>
      </c>
    </row>
    <row r="415" spans="1:22" s="157" customFormat="1">
      <c r="A415" s="2051">
        <v>1</v>
      </c>
      <c r="B415" s="234">
        <v>1</v>
      </c>
      <c r="C415" s="2031" t="s">
        <v>9430</v>
      </c>
      <c r="D415" s="2032" t="s">
        <v>4618</v>
      </c>
      <c r="E415" s="2048" t="s">
        <v>4619</v>
      </c>
      <c r="F415" s="2058" t="s">
        <v>4620</v>
      </c>
      <c r="G415" s="2058" t="s">
        <v>4621</v>
      </c>
      <c r="H415" s="2051"/>
      <c r="I415" s="2051"/>
      <c r="J415" s="2059"/>
      <c r="K415" s="2059"/>
      <c r="L415" s="2043">
        <v>96</v>
      </c>
      <c r="M415" s="166" t="e">
        <f>T415*#REF!+10</f>
        <v>#REF!</v>
      </c>
      <c r="N415" s="156"/>
      <c r="O415" s="157">
        <v>2294</v>
      </c>
      <c r="P415" s="157">
        <v>2546</v>
      </c>
      <c r="S415" s="157">
        <v>828</v>
      </c>
      <c r="T415" s="2005">
        <v>873</v>
      </c>
      <c r="V415" s="156">
        <v>0</v>
      </c>
    </row>
    <row r="416" spans="1:22" s="157" customFormat="1" hidden="1">
      <c r="A416" s="2053">
        <v>1</v>
      </c>
      <c r="B416" s="2053"/>
      <c r="C416" s="2008" t="s">
        <v>285</v>
      </c>
      <c r="D416" s="2018" t="s">
        <v>261</v>
      </c>
      <c r="E416" s="2046" t="s">
        <v>314</v>
      </c>
      <c r="F416" s="2054"/>
      <c r="G416" s="2054"/>
      <c r="H416" s="2053"/>
      <c r="I416" s="2053"/>
      <c r="J416" s="2055"/>
      <c r="K416" s="2055"/>
      <c r="L416" s="2044">
        <v>96</v>
      </c>
      <c r="M416" s="2009" t="e">
        <f>U416*#REF!+10</f>
        <v>#REF!</v>
      </c>
      <c r="N416" s="156"/>
      <c r="T416" s="157">
        <v>567</v>
      </c>
      <c r="U416" s="157">
        <v>567</v>
      </c>
      <c r="V416" s="156">
        <v>567</v>
      </c>
    </row>
    <row r="417" spans="1:22" s="157" customFormat="1" hidden="1">
      <c r="A417" s="2050">
        <v>1</v>
      </c>
      <c r="B417" s="2050"/>
      <c r="C417" s="2027" t="s">
        <v>285</v>
      </c>
      <c r="D417" s="2028" t="s">
        <v>263</v>
      </c>
      <c r="E417" s="2046" t="s">
        <v>306</v>
      </c>
      <c r="F417" s="2056"/>
      <c r="G417" s="2056"/>
      <c r="H417" s="2050"/>
      <c r="I417" s="2050"/>
      <c r="J417" s="2057"/>
      <c r="K417" s="2057"/>
      <c r="L417" s="2041">
        <v>96</v>
      </c>
      <c r="M417" s="2026" t="e">
        <f>U417*#REF!+10</f>
        <v>#REF!</v>
      </c>
      <c r="N417" s="156"/>
      <c r="T417" s="157">
        <v>513</v>
      </c>
      <c r="U417" s="157">
        <v>513</v>
      </c>
      <c r="V417" s="156">
        <v>513</v>
      </c>
    </row>
    <row r="418" spans="1:22" s="157" customFormat="1">
      <c r="A418" s="2051">
        <v>1</v>
      </c>
      <c r="B418" s="234">
        <v>1</v>
      </c>
      <c r="C418" s="2008" t="s">
        <v>10477</v>
      </c>
      <c r="D418" s="2018" t="s">
        <v>10479</v>
      </c>
      <c r="E418" s="2049" t="s">
        <v>306</v>
      </c>
      <c r="F418" s="2054" t="s">
        <v>4623</v>
      </c>
      <c r="G418" s="2054" t="s">
        <v>4624</v>
      </c>
      <c r="H418" s="2053"/>
      <c r="I418" s="2053"/>
      <c r="J418" s="2055"/>
      <c r="K418" s="2055"/>
      <c r="L418" s="2044">
        <v>96</v>
      </c>
      <c r="M418" s="210" t="e">
        <f>V418*#REF!</f>
        <v>#REF!</v>
      </c>
      <c r="N418" s="156"/>
      <c r="V418" s="156">
        <v>528</v>
      </c>
    </row>
    <row r="419" spans="1:22" s="157" customFormat="1">
      <c r="A419" s="2051">
        <v>1</v>
      </c>
      <c r="B419" s="234">
        <v>1</v>
      </c>
      <c r="C419" s="2031" t="s">
        <v>9430</v>
      </c>
      <c r="D419" s="2032" t="s">
        <v>4622</v>
      </c>
      <c r="E419" s="2048" t="s">
        <v>306</v>
      </c>
      <c r="F419" s="2058" t="s">
        <v>4623</v>
      </c>
      <c r="G419" s="2058" t="s">
        <v>4624</v>
      </c>
      <c r="H419" s="2051"/>
      <c r="I419" s="2051"/>
      <c r="J419" s="2059"/>
      <c r="K419" s="2059"/>
      <c r="L419" s="2043">
        <v>96</v>
      </c>
      <c r="M419" s="166" t="e">
        <f>T419*#REF!+10</f>
        <v>#REF!</v>
      </c>
      <c r="N419" s="156"/>
      <c r="O419" s="157">
        <v>2000</v>
      </c>
      <c r="P419" s="157">
        <v>2220</v>
      </c>
      <c r="S419" s="157">
        <v>705</v>
      </c>
      <c r="T419" s="2005">
        <v>741</v>
      </c>
      <c r="V419" s="156">
        <v>0</v>
      </c>
    </row>
    <row r="420" spans="1:22" s="157" customFormat="1" hidden="1">
      <c r="A420" s="2050">
        <v>1</v>
      </c>
      <c r="B420" s="2050"/>
      <c r="C420" s="2008" t="s">
        <v>285</v>
      </c>
      <c r="D420" s="2018" t="s">
        <v>262</v>
      </c>
      <c r="E420" s="2049" t="s">
        <v>307</v>
      </c>
      <c r="F420" s="2056"/>
      <c r="G420" s="2056"/>
      <c r="H420" s="2050"/>
      <c r="I420" s="2050"/>
      <c r="J420" s="2057"/>
      <c r="K420" s="2057"/>
      <c r="L420" s="2044">
        <v>96</v>
      </c>
      <c r="M420" s="2009" t="e">
        <f>U420*#REF!+10</f>
        <v>#REF!</v>
      </c>
      <c r="N420" s="156"/>
      <c r="T420" s="157">
        <v>513</v>
      </c>
      <c r="U420" s="157">
        <v>513</v>
      </c>
      <c r="V420" s="156">
        <v>513</v>
      </c>
    </row>
    <row r="421" spans="1:22" s="157" customFormat="1">
      <c r="A421" s="2051">
        <v>1</v>
      </c>
      <c r="B421" s="234">
        <v>1</v>
      </c>
      <c r="C421" s="2008" t="s">
        <v>10477</v>
      </c>
      <c r="D421" s="2018" t="s">
        <v>10478</v>
      </c>
      <c r="E421" s="2049" t="s">
        <v>307</v>
      </c>
      <c r="F421" s="2054" t="s">
        <v>4626</v>
      </c>
      <c r="G421" s="2054" t="s">
        <v>4627</v>
      </c>
      <c r="H421" s="2053"/>
      <c r="I421" s="2053"/>
      <c r="J421" s="2055"/>
      <c r="K421" s="2055"/>
      <c r="L421" s="2044">
        <v>96</v>
      </c>
      <c r="M421" s="210" t="e">
        <f>V421*#REF!</f>
        <v>#REF!</v>
      </c>
      <c r="N421" s="156"/>
      <c r="V421" s="156">
        <v>528</v>
      </c>
    </row>
    <row r="422" spans="1:22" s="157" customFormat="1">
      <c r="A422" s="2060">
        <v>1</v>
      </c>
      <c r="B422" s="234">
        <v>1</v>
      </c>
      <c r="C422" s="2027" t="s">
        <v>9430</v>
      </c>
      <c r="D422" s="2028" t="s">
        <v>4625</v>
      </c>
      <c r="E422" s="2046" t="s">
        <v>307</v>
      </c>
      <c r="F422" s="2061" t="s">
        <v>4626</v>
      </c>
      <c r="G422" s="2061" t="s">
        <v>4627</v>
      </c>
      <c r="H422" s="2060"/>
      <c r="I422" s="2060"/>
      <c r="J422" s="2062"/>
      <c r="K422" s="2062"/>
      <c r="L422" s="2041">
        <v>96</v>
      </c>
      <c r="M422" s="166" t="e">
        <f>T422*#REF!+10</f>
        <v>#REF!</v>
      </c>
      <c r="N422" s="156"/>
      <c r="O422" s="157">
        <v>1821</v>
      </c>
      <c r="P422" s="157">
        <v>2021</v>
      </c>
      <c r="S422" s="157">
        <v>639</v>
      </c>
      <c r="T422" s="2005">
        <v>673</v>
      </c>
      <c r="V422" s="156">
        <v>0</v>
      </c>
    </row>
    <row r="423" spans="1:22" s="157" customFormat="1" hidden="1">
      <c r="A423" s="2060">
        <v>1</v>
      </c>
      <c r="B423" s="2060"/>
      <c r="C423" s="2029" t="s">
        <v>285</v>
      </c>
      <c r="D423" s="2030" t="s">
        <v>265</v>
      </c>
      <c r="E423" s="2047" t="s">
        <v>308</v>
      </c>
      <c r="F423" s="2061"/>
      <c r="G423" s="2061"/>
      <c r="H423" s="2060"/>
      <c r="I423" s="2060"/>
      <c r="J423" s="2062"/>
      <c r="K423" s="2062"/>
      <c r="L423" s="2042">
        <v>96</v>
      </c>
      <c r="M423" s="2007" t="e">
        <f>U423*#REF!+10</f>
        <v>#REF!</v>
      </c>
      <c r="N423" s="156"/>
      <c r="T423" s="157">
        <v>700</v>
      </c>
      <c r="U423" s="157">
        <v>700</v>
      </c>
      <c r="V423" s="156">
        <v>700</v>
      </c>
    </row>
    <row r="424" spans="1:22" s="157" customFormat="1">
      <c r="A424" s="2051">
        <v>1</v>
      </c>
      <c r="B424" s="234">
        <v>1</v>
      </c>
      <c r="C424" s="2031" t="s">
        <v>9434</v>
      </c>
      <c r="D424" s="2032" t="s">
        <v>4628</v>
      </c>
      <c r="E424" s="2048" t="s">
        <v>307</v>
      </c>
      <c r="F424" s="2058" t="s">
        <v>4626</v>
      </c>
      <c r="G424" s="2058" t="s">
        <v>4627</v>
      </c>
      <c r="H424" s="2051"/>
      <c r="I424" s="2051"/>
      <c r="J424" s="2059"/>
      <c r="K424" s="2059"/>
      <c r="L424" s="2043">
        <v>96</v>
      </c>
      <c r="M424" s="173" t="e">
        <f>V424*#REF!+ 10</f>
        <v>#REF!</v>
      </c>
      <c r="N424" s="156"/>
      <c r="Q424" s="244">
        <v>530</v>
      </c>
      <c r="T424" s="157">
        <v>2750</v>
      </c>
      <c r="U424" s="157" t="e">
        <f>T424*#REF!</f>
        <v>#REF!</v>
      </c>
      <c r="V424" s="156">
        <v>560</v>
      </c>
    </row>
    <row r="425" spans="1:22" s="157" customFormat="1" hidden="1">
      <c r="A425" s="2050">
        <v>1</v>
      </c>
      <c r="B425" s="2050"/>
      <c r="C425" s="2027" t="s">
        <v>285</v>
      </c>
      <c r="D425" s="2028" t="s">
        <v>264</v>
      </c>
      <c r="E425" s="2046" t="s">
        <v>309</v>
      </c>
      <c r="F425" s="2056"/>
      <c r="G425" s="2056"/>
      <c r="H425" s="2050"/>
      <c r="I425" s="2050"/>
      <c r="J425" s="2057"/>
      <c r="K425" s="2057"/>
      <c r="L425" s="2041">
        <v>96</v>
      </c>
      <c r="M425" s="2026" t="e">
        <f>U425*#REF!+10</f>
        <v>#REF!</v>
      </c>
      <c r="N425" s="156"/>
      <c r="Q425" s="244"/>
      <c r="T425" s="157">
        <v>630</v>
      </c>
      <c r="U425" s="157">
        <v>630</v>
      </c>
      <c r="V425" s="156">
        <v>630</v>
      </c>
    </row>
    <row r="426" spans="1:22" s="157" customFormat="1">
      <c r="A426" s="2051">
        <v>1</v>
      </c>
      <c r="B426" s="234">
        <v>1</v>
      </c>
      <c r="C426" s="2031" t="s">
        <v>9430</v>
      </c>
      <c r="D426" s="2032" t="s">
        <v>4629</v>
      </c>
      <c r="E426" s="2048" t="s">
        <v>309</v>
      </c>
      <c r="F426" s="2058" t="s">
        <v>4630</v>
      </c>
      <c r="G426" s="2058" t="s">
        <v>4631</v>
      </c>
      <c r="H426" s="2051"/>
      <c r="I426" s="2051"/>
      <c r="J426" s="2059"/>
      <c r="K426" s="2059"/>
      <c r="L426" s="2043">
        <v>96</v>
      </c>
      <c r="M426" s="166" t="e">
        <f>T426*#REF!+10</f>
        <v>#REF!</v>
      </c>
      <c r="N426" s="156"/>
      <c r="P426" s="157">
        <v>2266</v>
      </c>
      <c r="S426" s="157">
        <v>705</v>
      </c>
      <c r="T426" s="2005">
        <v>741</v>
      </c>
      <c r="V426" s="156">
        <v>0</v>
      </c>
    </row>
    <row r="427" spans="1:22" s="157" customFormat="1">
      <c r="A427" s="2053">
        <v>1</v>
      </c>
      <c r="B427" s="234">
        <v>1</v>
      </c>
      <c r="C427" s="2008" t="s">
        <v>9430</v>
      </c>
      <c r="D427" s="2018" t="s">
        <v>4632</v>
      </c>
      <c r="E427" s="2049" t="s">
        <v>313</v>
      </c>
      <c r="F427" s="2054" t="s">
        <v>4633</v>
      </c>
      <c r="G427" s="2054" t="s">
        <v>4634</v>
      </c>
      <c r="H427" s="2053"/>
      <c r="I427" s="2053"/>
      <c r="J427" s="2055"/>
      <c r="K427" s="2055"/>
      <c r="L427" s="2044">
        <v>96</v>
      </c>
      <c r="M427" s="166" t="e">
        <f>T427*#REF!+10</f>
        <v>#REF!</v>
      </c>
      <c r="N427" s="156"/>
      <c r="O427" s="157">
        <v>2368</v>
      </c>
      <c r="P427" s="157">
        <v>2628</v>
      </c>
      <c r="S427" s="157">
        <v>827</v>
      </c>
      <c r="T427" s="2005">
        <v>988</v>
      </c>
      <c r="V427" s="156">
        <v>0</v>
      </c>
    </row>
    <row r="428" spans="1:22" hidden="1">
      <c r="D428" s="235"/>
      <c r="M428" s="218"/>
      <c r="Q428" s="219"/>
      <c r="R428" s="157"/>
      <c r="V428" s="156"/>
    </row>
    <row r="429" spans="1:22" s="157" customFormat="1" hidden="1">
      <c r="A429" s="234"/>
      <c r="B429" s="234"/>
      <c r="C429" s="154"/>
      <c r="D429" s="235"/>
      <c r="E429" s="687"/>
      <c r="F429" s="155"/>
      <c r="G429" s="155"/>
      <c r="H429" s="234"/>
      <c r="I429" s="234"/>
      <c r="J429" s="205"/>
      <c r="K429" s="205"/>
      <c r="L429" s="1573"/>
      <c r="M429" s="156"/>
      <c r="N429" s="156"/>
      <c r="V429" s="156"/>
    </row>
    <row r="430" spans="1:22" ht="23.25" hidden="1" customHeight="1">
      <c r="A430" s="89" t="s">
        <v>8692</v>
      </c>
      <c r="B430" s="89"/>
      <c r="C430" s="2" t="s">
        <v>4635</v>
      </c>
      <c r="D430" s="2"/>
      <c r="E430" s="2451"/>
      <c r="F430" s="2"/>
      <c r="G430" s="2"/>
      <c r="H430" s="2"/>
      <c r="I430" s="2"/>
      <c r="J430" s="2"/>
      <c r="K430" s="2"/>
      <c r="L430" s="564"/>
      <c r="M430" s="2"/>
      <c r="N430" s="2455"/>
      <c r="Q430" s="219"/>
      <c r="R430" s="157"/>
      <c r="V430" s="156"/>
    </row>
    <row r="431" spans="1:22" ht="23.25" hidden="1">
      <c r="A431" s="89" t="s">
        <v>8690</v>
      </c>
      <c r="B431" s="89"/>
      <c r="C431" s="2" t="s">
        <v>4636</v>
      </c>
      <c r="D431" s="3"/>
      <c r="E431" s="3"/>
      <c r="F431" s="3"/>
      <c r="G431" s="3"/>
      <c r="H431" s="3"/>
      <c r="I431" s="3"/>
      <c r="J431" s="3"/>
      <c r="K431" s="3"/>
      <c r="L431" s="3"/>
      <c r="M431" s="3"/>
      <c r="N431" s="3"/>
      <c r="Q431" s="219"/>
      <c r="R431" s="157"/>
      <c r="V431" s="156"/>
    </row>
    <row r="432" spans="1:22" ht="23.25" hidden="1">
      <c r="A432" s="89" t="s">
        <v>8690</v>
      </c>
      <c r="B432" s="89"/>
      <c r="C432" s="2" t="s">
        <v>4637</v>
      </c>
      <c r="D432" s="3"/>
      <c r="E432" s="3"/>
      <c r="F432" s="3"/>
      <c r="G432" s="3"/>
      <c r="H432" s="3"/>
      <c r="I432" s="3"/>
      <c r="J432" s="3"/>
      <c r="K432" s="3"/>
      <c r="L432" s="3"/>
      <c r="M432" s="3"/>
      <c r="N432" s="3"/>
      <c r="Q432" s="219"/>
      <c r="R432" s="157"/>
      <c r="V432" s="156"/>
    </row>
    <row r="433" spans="1:22" s="157" customFormat="1">
      <c r="A433" s="2050">
        <v>1</v>
      </c>
      <c r="B433" s="234">
        <v>1</v>
      </c>
      <c r="C433" s="2027" t="s">
        <v>9434</v>
      </c>
      <c r="D433" s="2028" t="s">
        <v>4638</v>
      </c>
      <c r="E433" s="2046" t="s">
        <v>4639</v>
      </c>
      <c r="F433" s="170" t="s">
        <v>4640</v>
      </c>
      <c r="G433" s="165" t="s">
        <v>4641</v>
      </c>
      <c r="H433" s="238"/>
      <c r="I433" s="238"/>
      <c r="J433" s="240"/>
      <c r="K433" s="249"/>
      <c r="L433" s="2041">
        <v>96</v>
      </c>
      <c r="M433" s="173" t="e">
        <f>V433*#REF!+ 10</f>
        <v>#REF!</v>
      </c>
      <c r="N433" s="156"/>
      <c r="Q433" s="244">
        <v>530</v>
      </c>
      <c r="T433" s="157">
        <v>2750</v>
      </c>
      <c r="U433" s="157" t="e">
        <f>T433*#REF!</f>
        <v>#REF!</v>
      </c>
      <c r="V433" s="156">
        <v>560</v>
      </c>
    </row>
    <row r="434" spans="1:22" s="157" customFormat="1">
      <c r="A434" s="2051">
        <v>1</v>
      </c>
      <c r="B434" s="234">
        <v>1</v>
      </c>
      <c r="C434" s="2031" t="s">
        <v>9430</v>
      </c>
      <c r="D434" s="2032" t="s">
        <v>4642</v>
      </c>
      <c r="E434" s="2048" t="s">
        <v>4643</v>
      </c>
      <c r="F434" s="176" t="s">
        <v>4644</v>
      </c>
      <c r="G434" s="168" t="s">
        <v>4645</v>
      </c>
      <c r="H434" s="246"/>
      <c r="I434" s="246"/>
      <c r="J434" s="247"/>
      <c r="K434" s="251"/>
      <c r="L434" s="2043">
        <v>96</v>
      </c>
      <c r="M434" s="166" t="e">
        <f>T434*#REF!+10</f>
        <v>#REF!</v>
      </c>
      <c r="N434" s="156"/>
      <c r="O434" s="157">
        <v>2373</v>
      </c>
      <c r="P434" s="157">
        <v>2634</v>
      </c>
      <c r="S434" s="157">
        <v>832</v>
      </c>
      <c r="T434" s="2005">
        <v>917</v>
      </c>
      <c r="V434" s="156">
        <v>0</v>
      </c>
    </row>
    <row r="435" spans="1:22" s="157" customFormat="1">
      <c r="A435" s="2050">
        <v>1</v>
      </c>
      <c r="B435" s="234">
        <v>1</v>
      </c>
      <c r="C435" s="2027" t="s">
        <v>9430</v>
      </c>
      <c r="D435" s="2028" t="s">
        <v>4646</v>
      </c>
      <c r="E435" s="2046" t="s">
        <v>4647</v>
      </c>
      <c r="F435" s="170" t="s">
        <v>4648</v>
      </c>
      <c r="G435" s="165" t="s">
        <v>4649</v>
      </c>
      <c r="H435" s="238"/>
      <c r="I435" s="238"/>
      <c r="J435" s="240"/>
      <c r="K435" s="249"/>
      <c r="L435" s="2041">
        <v>96</v>
      </c>
      <c r="M435" s="166" t="e">
        <f>T435*#REF!+10</f>
        <v>#REF!</v>
      </c>
      <c r="N435" s="156"/>
      <c r="O435" s="157">
        <v>2483</v>
      </c>
      <c r="P435" s="157">
        <v>2756</v>
      </c>
      <c r="S435" s="157">
        <v>872</v>
      </c>
      <c r="T435" s="2005">
        <v>961</v>
      </c>
      <c r="V435" s="156">
        <v>0</v>
      </c>
    </row>
    <row r="436" spans="1:22" s="157" customFormat="1">
      <c r="A436" s="2051">
        <v>1</v>
      </c>
      <c r="B436" s="234">
        <v>1</v>
      </c>
      <c r="C436" s="2031" t="s">
        <v>9434</v>
      </c>
      <c r="D436" s="2032" t="s">
        <v>4650</v>
      </c>
      <c r="E436" s="2048" t="s">
        <v>4651</v>
      </c>
      <c r="F436" s="175" t="s">
        <v>4652</v>
      </c>
      <c r="G436" s="172" t="s">
        <v>4653</v>
      </c>
      <c r="H436" s="242"/>
      <c r="I436" s="242"/>
      <c r="J436" s="243"/>
      <c r="K436" s="250"/>
      <c r="L436" s="2043">
        <v>96</v>
      </c>
      <c r="M436" s="173" t="e">
        <f>V436*#REF!+ 10</f>
        <v>#REF!</v>
      </c>
      <c r="N436" s="156"/>
      <c r="Q436" s="244">
        <v>715</v>
      </c>
      <c r="T436" s="157">
        <v>3850</v>
      </c>
      <c r="U436" s="157" t="e">
        <f>T436*#REF!</f>
        <v>#REF!</v>
      </c>
      <c r="V436" s="156">
        <v>755</v>
      </c>
    </row>
    <row r="437" spans="1:22" s="157" customFormat="1" hidden="1">
      <c r="A437" s="242">
        <v>0</v>
      </c>
      <c r="B437" s="242"/>
      <c r="C437" s="171" t="s">
        <v>9434</v>
      </c>
      <c r="D437" s="241" t="s">
        <v>4654</v>
      </c>
      <c r="E437" s="172" t="s">
        <v>4655</v>
      </c>
      <c r="F437" s="184" t="s">
        <v>4656</v>
      </c>
      <c r="G437" s="184" t="s">
        <v>4657</v>
      </c>
      <c r="H437" s="206"/>
      <c r="I437" s="206"/>
      <c r="J437" s="252"/>
      <c r="K437" s="252"/>
      <c r="L437" s="243">
        <v>96</v>
      </c>
      <c r="M437" s="173" t="e">
        <f>#REF!*#REF!*#REF!+10</f>
        <v>#REF!</v>
      </c>
      <c r="N437" s="156"/>
      <c r="Q437" s="244">
        <v>1242</v>
      </c>
      <c r="S437" s="157" t="e">
        <f>#REF!*0.28</f>
        <v>#REF!</v>
      </c>
      <c r="V437" s="156">
        <v>1315</v>
      </c>
    </row>
    <row r="438" spans="1:22" s="157" customFormat="1">
      <c r="A438" s="238">
        <v>1</v>
      </c>
      <c r="B438" s="234">
        <v>1</v>
      </c>
      <c r="C438" s="164" t="s">
        <v>9434</v>
      </c>
      <c r="D438" s="239" t="s">
        <v>4658</v>
      </c>
      <c r="E438" s="207" t="s">
        <v>4659</v>
      </c>
      <c r="F438" s="172" t="s">
        <v>4660</v>
      </c>
      <c r="G438" s="172" t="s">
        <v>4661</v>
      </c>
      <c r="H438" s="242"/>
      <c r="I438" s="242"/>
      <c r="J438" s="243"/>
      <c r="K438" s="243"/>
      <c r="L438" s="2035">
        <v>96</v>
      </c>
      <c r="M438" s="173" t="e">
        <f>V438*#REF!+ 10</f>
        <v>#REF!</v>
      </c>
      <c r="N438" s="156"/>
      <c r="Q438" s="244">
        <v>405</v>
      </c>
      <c r="S438" s="157">
        <v>525</v>
      </c>
      <c r="T438" s="157">
        <v>1930</v>
      </c>
      <c r="U438" s="157" t="e">
        <f>T438*#REF!</f>
        <v>#REF!</v>
      </c>
      <c r="V438" s="156">
        <v>430</v>
      </c>
    </row>
    <row r="439" spans="1:22" s="157" customFormat="1" hidden="1">
      <c r="A439" s="238">
        <v>1</v>
      </c>
      <c r="B439" s="242"/>
      <c r="C439" s="171" t="s">
        <v>9438</v>
      </c>
      <c r="D439" s="241" t="s">
        <v>4662</v>
      </c>
      <c r="E439" s="208" t="s">
        <v>4659</v>
      </c>
      <c r="F439" s="172" t="s">
        <v>4660</v>
      </c>
      <c r="G439" s="172" t="s">
        <v>4661</v>
      </c>
      <c r="H439" s="242"/>
      <c r="I439" s="242"/>
      <c r="J439" s="243"/>
      <c r="K439" s="243"/>
      <c r="L439" s="2036">
        <v>96</v>
      </c>
      <c r="M439" s="173" t="e">
        <f>T439*#REF!*#REF!+10</f>
        <v>#REF!</v>
      </c>
      <c r="N439" s="156"/>
      <c r="O439" s="157">
        <v>1994</v>
      </c>
      <c r="R439" s="157">
        <v>2300</v>
      </c>
      <c r="S439" s="157">
        <v>670</v>
      </c>
      <c r="T439" s="157">
        <v>2460</v>
      </c>
      <c r="V439" s="156">
        <v>2460</v>
      </c>
    </row>
    <row r="440" spans="1:22" s="157" customFormat="1">
      <c r="A440" s="2053">
        <v>1</v>
      </c>
      <c r="B440" s="234">
        <v>1</v>
      </c>
      <c r="C440" s="2008" t="s">
        <v>10477</v>
      </c>
      <c r="D440" s="2018" t="s">
        <v>10476</v>
      </c>
      <c r="E440" s="2049" t="s">
        <v>4659</v>
      </c>
      <c r="F440" s="2054" t="s">
        <v>4660</v>
      </c>
      <c r="G440" s="2054" t="s">
        <v>4661</v>
      </c>
      <c r="H440" s="2318" t="s">
        <v>10475</v>
      </c>
      <c r="I440" s="2318"/>
      <c r="J440" s="2318"/>
      <c r="K440" s="2318"/>
      <c r="L440" s="2044">
        <v>96</v>
      </c>
      <c r="M440" s="210" t="e">
        <f>V440*#REF!</f>
        <v>#REF!</v>
      </c>
      <c r="N440" s="156"/>
      <c r="V440" s="156">
        <v>768</v>
      </c>
    </row>
    <row r="441" spans="1:22" s="157" customFormat="1">
      <c r="A441" s="238">
        <v>1</v>
      </c>
      <c r="B441" s="234">
        <v>1</v>
      </c>
      <c r="C441" s="171" t="s">
        <v>9430</v>
      </c>
      <c r="D441" s="241" t="s">
        <v>4663</v>
      </c>
      <c r="E441" s="208" t="s">
        <v>4664</v>
      </c>
      <c r="F441" s="172" t="s">
        <v>4665</v>
      </c>
      <c r="G441" s="172" t="s">
        <v>4666</v>
      </c>
      <c r="H441" s="242"/>
      <c r="I441" s="242"/>
      <c r="J441" s="243"/>
      <c r="K441" s="243"/>
      <c r="L441" s="2036">
        <v>96</v>
      </c>
      <c r="M441" s="166" t="e">
        <f>T441*#REF!+10</f>
        <v>#REF!</v>
      </c>
      <c r="N441" s="156"/>
      <c r="O441" s="157">
        <v>2427</v>
      </c>
      <c r="P441" s="157">
        <v>2695</v>
      </c>
      <c r="S441" s="157">
        <v>705</v>
      </c>
      <c r="T441" s="2005">
        <v>741</v>
      </c>
      <c r="V441" s="156">
        <v>0</v>
      </c>
    </row>
    <row r="442" spans="1:22" s="157" customFormat="1">
      <c r="A442" s="238">
        <v>1</v>
      </c>
      <c r="B442" s="234">
        <v>1</v>
      </c>
      <c r="C442" s="167" t="s">
        <v>9430</v>
      </c>
      <c r="D442" s="245" t="s">
        <v>4667</v>
      </c>
      <c r="E442" s="598" t="s">
        <v>4668</v>
      </c>
      <c r="F442" s="168" t="s">
        <v>4669</v>
      </c>
      <c r="G442" s="168" t="s">
        <v>4670</v>
      </c>
      <c r="H442" s="246"/>
      <c r="I442" s="246"/>
      <c r="J442" s="247"/>
      <c r="K442" s="247"/>
      <c r="L442" s="2037">
        <v>96</v>
      </c>
      <c r="M442" s="166" t="e">
        <f>T442*#REF!+10</f>
        <v>#REF!</v>
      </c>
      <c r="N442" s="156"/>
      <c r="O442" s="157">
        <v>962</v>
      </c>
      <c r="P442" s="157">
        <v>1068</v>
      </c>
      <c r="S442" s="157">
        <v>279</v>
      </c>
      <c r="T442" s="2005">
        <v>307</v>
      </c>
      <c r="V442" s="156">
        <v>0</v>
      </c>
    </row>
    <row r="443" spans="1:22" s="157" customFormat="1" ht="12.75" hidden="1" customHeight="1">
      <c r="A443" s="238">
        <v>0</v>
      </c>
      <c r="B443" s="238"/>
      <c r="C443" s="181" t="s">
        <v>9434</v>
      </c>
      <c r="D443" s="181" t="s">
        <v>4671</v>
      </c>
      <c r="E443" s="188" t="s">
        <v>4672</v>
      </c>
      <c r="F443" s="184"/>
      <c r="G443" s="184"/>
      <c r="H443" s="206"/>
      <c r="I443" s="206"/>
      <c r="J443" s="252"/>
      <c r="K443" s="252"/>
      <c r="L443" s="252">
        <v>96</v>
      </c>
      <c r="M443" s="173"/>
      <c r="N443" s="156"/>
      <c r="Q443" s="244"/>
      <c r="V443" s="156"/>
    </row>
    <row r="444" spans="1:22" s="157" customFormat="1" ht="12.75" hidden="1" customHeight="1">
      <c r="A444" s="238">
        <v>0</v>
      </c>
      <c r="B444" s="238"/>
      <c r="C444" s="181" t="s">
        <v>9434</v>
      </c>
      <c r="D444" s="181" t="s">
        <v>4673</v>
      </c>
      <c r="E444" s="188" t="s">
        <v>4674</v>
      </c>
      <c r="F444" s="184"/>
      <c r="G444" s="184"/>
      <c r="H444" s="206"/>
      <c r="I444" s="206"/>
      <c r="J444" s="252"/>
      <c r="K444" s="252"/>
      <c r="L444" s="252">
        <v>96</v>
      </c>
      <c r="M444" s="173"/>
      <c r="N444" s="156"/>
      <c r="Q444" s="244"/>
      <c r="V444" s="156"/>
    </row>
    <row r="445" spans="1:22" s="157" customFormat="1" ht="12.75" hidden="1" customHeight="1">
      <c r="A445" s="238">
        <v>0</v>
      </c>
      <c r="B445" s="238"/>
      <c r="C445" s="181" t="s">
        <v>9434</v>
      </c>
      <c r="D445" s="181" t="s">
        <v>4675</v>
      </c>
      <c r="E445" s="188" t="s">
        <v>4676</v>
      </c>
      <c r="F445" s="184"/>
      <c r="G445" s="184"/>
      <c r="H445" s="206"/>
      <c r="I445" s="206"/>
      <c r="J445" s="252"/>
      <c r="K445" s="252"/>
      <c r="L445" s="252">
        <v>96</v>
      </c>
      <c r="M445" s="173"/>
      <c r="N445" s="156"/>
      <c r="Q445" s="244"/>
      <c r="V445" s="156"/>
    </row>
    <row r="446" spans="1:22" s="157" customFormat="1" ht="12.75" hidden="1" customHeight="1">
      <c r="A446" s="238">
        <v>0</v>
      </c>
      <c r="B446" s="238"/>
      <c r="C446" s="178" t="s">
        <v>9434</v>
      </c>
      <c r="D446" s="178" t="s">
        <v>4677</v>
      </c>
      <c r="E446" s="180" t="s">
        <v>4678</v>
      </c>
      <c r="F446" s="165"/>
      <c r="G446" s="165"/>
      <c r="H446" s="238"/>
      <c r="I446" s="238"/>
      <c r="J446" s="240"/>
      <c r="K446" s="240"/>
      <c r="L446" s="240">
        <v>96</v>
      </c>
      <c r="M446" s="173"/>
      <c r="N446" s="156"/>
      <c r="Q446" s="244"/>
      <c r="V446" s="156"/>
    </row>
    <row r="447" spans="1:22" s="157" customFormat="1">
      <c r="A447" s="238">
        <v>1</v>
      </c>
      <c r="B447" s="234">
        <v>1</v>
      </c>
      <c r="C447" s="164" t="s">
        <v>9434</v>
      </c>
      <c r="D447" s="239" t="s">
        <v>4679</v>
      </c>
      <c r="E447" s="207" t="s">
        <v>4680</v>
      </c>
      <c r="F447" s="165" t="s">
        <v>4681</v>
      </c>
      <c r="G447" s="165" t="s">
        <v>4682</v>
      </c>
      <c r="H447" s="238"/>
      <c r="I447" s="238"/>
      <c r="J447" s="240"/>
      <c r="K447" s="240"/>
      <c r="L447" s="2035">
        <v>96</v>
      </c>
      <c r="M447" s="173" t="e">
        <f>V447*#REF!+ 10</f>
        <v>#REF!</v>
      </c>
      <c r="N447" s="156"/>
      <c r="Q447" s="244">
        <v>530</v>
      </c>
      <c r="T447" s="157">
        <v>2750</v>
      </c>
      <c r="U447" s="157" t="e">
        <f>T447*#REF!</f>
        <v>#REF!</v>
      </c>
      <c r="V447" s="156">
        <v>560</v>
      </c>
    </row>
    <row r="448" spans="1:22" s="157" customFormat="1">
      <c r="A448" s="238">
        <v>1</v>
      </c>
      <c r="B448" s="234">
        <v>1</v>
      </c>
      <c r="C448" s="171" t="s">
        <v>9430</v>
      </c>
      <c r="D448" s="241" t="s">
        <v>4683</v>
      </c>
      <c r="E448" s="208" t="s">
        <v>4684</v>
      </c>
      <c r="F448" s="172" t="s">
        <v>4685</v>
      </c>
      <c r="G448" s="172" t="s">
        <v>4686</v>
      </c>
      <c r="H448" s="242"/>
      <c r="I448" s="242"/>
      <c r="J448" s="243"/>
      <c r="K448" s="243"/>
      <c r="L448" s="2036">
        <v>96</v>
      </c>
      <c r="M448" s="166" t="e">
        <f>T448*#REF!+10</f>
        <v>#REF!</v>
      </c>
      <c r="N448" s="156"/>
      <c r="O448" s="157">
        <v>2373</v>
      </c>
      <c r="P448" s="157">
        <v>2634</v>
      </c>
      <c r="S448" s="157">
        <v>832</v>
      </c>
      <c r="T448" s="2005">
        <v>917</v>
      </c>
      <c r="V448" s="156">
        <v>0</v>
      </c>
    </row>
    <row r="449" spans="1:22" s="157" customFormat="1">
      <c r="A449" s="238">
        <v>1</v>
      </c>
      <c r="B449" s="234">
        <v>1</v>
      </c>
      <c r="C449" s="171" t="s">
        <v>9430</v>
      </c>
      <c r="D449" s="241" t="s">
        <v>4687</v>
      </c>
      <c r="E449" s="208" t="s">
        <v>4688</v>
      </c>
      <c r="F449" s="172" t="s">
        <v>4689</v>
      </c>
      <c r="G449" s="172" t="s">
        <v>4690</v>
      </c>
      <c r="H449" s="242"/>
      <c r="I449" s="242"/>
      <c r="J449" s="243"/>
      <c r="K449" s="243"/>
      <c r="L449" s="2036">
        <v>96</v>
      </c>
      <c r="M449" s="166" t="e">
        <f>T449*#REF!+10</f>
        <v>#REF!</v>
      </c>
      <c r="N449" s="156"/>
      <c r="O449" s="157">
        <v>4883</v>
      </c>
      <c r="P449" s="157">
        <v>5420</v>
      </c>
      <c r="S449" s="157">
        <v>1701</v>
      </c>
      <c r="T449" s="2005">
        <v>1787</v>
      </c>
      <c r="V449" s="156">
        <v>0</v>
      </c>
    </row>
    <row r="450" spans="1:22" s="157" customFormat="1" hidden="1">
      <c r="A450" s="238">
        <v>0</v>
      </c>
      <c r="B450" s="242"/>
      <c r="C450" s="171" t="s">
        <v>9434</v>
      </c>
      <c r="D450" s="241" t="s">
        <v>4691</v>
      </c>
      <c r="E450" s="172" t="s">
        <v>4692</v>
      </c>
      <c r="F450" s="172" t="s">
        <v>4692</v>
      </c>
      <c r="G450" s="172" t="s">
        <v>4692</v>
      </c>
      <c r="H450" s="242"/>
      <c r="I450" s="242"/>
      <c r="J450" s="243"/>
      <c r="K450" s="243"/>
      <c r="L450" s="243">
        <v>96</v>
      </c>
      <c r="M450" s="166" t="e">
        <f>#REF!*#REF!*#REF!+10</f>
        <v>#REF!</v>
      </c>
      <c r="N450" s="156"/>
      <c r="Q450" s="244">
        <v>1242</v>
      </c>
      <c r="S450" s="157" t="e">
        <f>#REF!*0.28</f>
        <v>#REF!</v>
      </c>
      <c r="V450" s="156">
        <v>1315</v>
      </c>
    </row>
    <row r="451" spans="1:22" s="157" customFormat="1" hidden="1">
      <c r="A451" s="238">
        <v>0</v>
      </c>
      <c r="B451" s="242"/>
      <c r="C451" s="171" t="s">
        <v>9434</v>
      </c>
      <c r="D451" s="241" t="s">
        <v>4693</v>
      </c>
      <c r="E451" s="172" t="s">
        <v>4694</v>
      </c>
      <c r="F451" s="172" t="s">
        <v>4694</v>
      </c>
      <c r="G451" s="172" t="s">
        <v>4694</v>
      </c>
      <c r="H451" s="246"/>
      <c r="I451" s="246"/>
      <c r="J451" s="247"/>
      <c r="K451" s="247"/>
      <c r="L451" s="243">
        <v>96</v>
      </c>
      <c r="M451" s="166" t="e">
        <f>#REF!*#REF!*#REF!+10</f>
        <v>#REF!</v>
      </c>
      <c r="N451" s="156"/>
      <c r="Q451" s="244">
        <v>1242</v>
      </c>
      <c r="S451" s="157" t="e">
        <f>#REF!*0.28</f>
        <v>#REF!</v>
      </c>
      <c r="V451" s="156">
        <v>1315</v>
      </c>
    </row>
    <row r="452" spans="1:22" s="157" customFormat="1">
      <c r="A452" s="2050">
        <v>1</v>
      </c>
      <c r="B452" s="234">
        <v>1</v>
      </c>
      <c r="C452" s="2027" t="s">
        <v>9434</v>
      </c>
      <c r="D452" s="2028" t="s">
        <v>4695</v>
      </c>
      <c r="E452" s="2046" t="s">
        <v>4696</v>
      </c>
      <c r="F452" s="170" t="s">
        <v>4697</v>
      </c>
      <c r="G452" s="165" t="s">
        <v>4698</v>
      </c>
      <c r="H452" s="238"/>
      <c r="I452" s="238"/>
      <c r="J452" s="240"/>
      <c r="K452" s="249"/>
      <c r="L452" s="2041">
        <v>96</v>
      </c>
      <c r="M452" s="173" t="e">
        <f>V452*#REF!+ 10</f>
        <v>#REF!</v>
      </c>
      <c r="N452" s="156"/>
      <c r="Q452" s="244">
        <v>530</v>
      </c>
      <c r="T452" s="157">
        <v>2750</v>
      </c>
      <c r="U452" s="157" t="e">
        <f>T452*#REF!</f>
        <v>#REF!</v>
      </c>
      <c r="V452" s="156">
        <v>560</v>
      </c>
    </row>
    <row r="453" spans="1:22" s="157" customFormat="1">
      <c r="A453" s="2051">
        <v>1</v>
      </c>
      <c r="B453" s="234">
        <v>1</v>
      </c>
      <c r="C453" s="2031" t="s">
        <v>9430</v>
      </c>
      <c r="D453" s="2032" t="s">
        <v>4699</v>
      </c>
      <c r="E453" s="2048" t="s">
        <v>4700</v>
      </c>
      <c r="F453" s="176" t="s">
        <v>4701</v>
      </c>
      <c r="G453" s="168" t="s">
        <v>4702</v>
      </c>
      <c r="H453" s="246"/>
      <c r="I453" s="246"/>
      <c r="J453" s="247"/>
      <c r="K453" s="251"/>
      <c r="L453" s="2043">
        <v>96</v>
      </c>
      <c r="M453" s="166" t="e">
        <f>T453*#REF!+10</f>
        <v>#REF!</v>
      </c>
      <c r="N453" s="156"/>
      <c r="O453" s="157">
        <v>2373</v>
      </c>
      <c r="P453" s="157">
        <v>2634</v>
      </c>
      <c r="S453" s="157">
        <v>832</v>
      </c>
      <c r="T453" s="2005">
        <v>917</v>
      </c>
      <c r="V453" s="156">
        <v>0</v>
      </c>
    </row>
    <row r="454" spans="1:22">
      <c r="A454" s="2053">
        <v>1</v>
      </c>
      <c r="B454" s="234">
        <v>1</v>
      </c>
      <c r="C454" s="2008" t="s">
        <v>9430</v>
      </c>
      <c r="D454" s="2018" t="s">
        <v>4703</v>
      </c>
      <c r="E454" s="2049" t="s">
        <v>4704</v>
      </c>
      <c r="F454" s="176" t="s">
        <v>4705</v>
      </c>
      <c r="G454" s="168" t="s">
        <v>4706</v>
      </c>
      <c r="H454" s="246"/>
      <c r="I454" s="246"/>
      <c r="J454" s="247"/>
      <c r="K454" s="2080"/>
      <c r="L454" s="2044">
        <v>96</v>
      </c>
      <c r="M454" s="166" t="e">
        <f>T454*#REF!+10</f>
        <v>#REF!</v>
      </c>
      <c r="N454" s="156"/>
      <c r="O454" s="157">
        <v>3033</v>
      </c>
      <c r="P454" s="264">
        <v>3367</v>
      </c>
      <c r="Q454" s="219"/>
      <c r="R454" s="157"/>
      <c r="S454" s="157">
        <v>1061</v>
      </c>
      <c r="T454" s="2005">
        <v>1114</v>
      </c>
      <c r="V454" s="156">
        <v>0</v>
      </c>
    </row>
    <row r="455" spans="1:22" ht="23.25" hidden="1">
      <c r="A455" s="89">
        <v>0</v>
      </c>
      <c r="B455" s="89"/>
      <c r="C455" s="2" t="s">
        <v>4707</v>
      </c>
      <c r="D455" s="3"/>
      <c r="E455" s="3"/>
      <c r="F455" s="3"/>
      <c r="G455" s="3"/>
      <c r="H455" s="3"/>
      <c r="I455" s="3"/>
      <c r="J455" s="3"/>
      <c r="K455" s="3"/>
      <c r="L455" s="3"/>
      <c r="M455" s="3"/>
      <c r="N455" s="3"/>
      <c r="Q455" s="219"/>
      <c r="R455" s="157"/>
      <c r="V455" s="2353"/>
    </row>
    <row r="456" spans="1:22" ht="23.25" hidden="1">
      <c r="A456" s="89">
        <v>0</v>
      </c>
      <c r="B456" s="89"/>
      <c r="C456" s="2" t="s">
        <v>4708</v>
      </c>
      <c r="D456" s="3"/>
      <c r="E456" s="3"/>
      <c r="F456" s="3"/>
      <c r="G456" s="3"/>
      <c r="H456" s="3"/>
      <c r="I456" s="3"/>
      <c r="J456" s="3"/>
      <c r="K456" s="3"/>
      <c r="L456" s="3"/>
      <c r="M456" s="3"/>
      <c r="N456" s="3"/>
      <c r="Q456" s="219"/>
      <c r="R456" s="157"/>
      <c r="V456" s="2353"/>
    </row>
    <row r="457" spans="1:22" ht="23.25" hidden="1">
      <c r="A457" s="89">
        <v>0</v>
      </c>
      <c r="B457" s="89"/>
      <c r="C457" s="2" t="s">
        <v>4709</v>
      </c>
      <c r="D457" s="3"/>
      <c r="E457" s="3"/>
      <c r="F457" s="3"/>
      <c r="G457" s="3"/>
      <c r="H457" s="3"/>
      <c r="I457" s="3"/>
      <c r="J457" s="3"/>
      <c r="K457" s="3"/>
      <c r="L457" s="3"/>
      <c r="M457" s="3"/>
      <c r="N457" s="3"/>
      <c r="Q457" s="219"/>
      <c r="R457" s="157"/>
      <c r="V457" s="2353"/>
    </row>
    <row r="458" spans="1:22" hidden="1">
      <c r="A458" s="265">
        <v>0</v>
      </c>
      <c r="B458" s="265"/>
      <c r="C458" s="179" t="s">
        <v>9438</v>
      </c>
      <c r="D458" s="266" t="s">
        <v>4710</v>
      </c>
      <c r="E458" s="267" t="s">
        <v>4711</v>
      </c>
      <c r="F458" s="268"/>
      <c r="G458" s="268"/>
      <c r="H458" s="238"/>
      <c r="I458" s="238"/>
      <c r="J458" s="240"/>
      <c r="K458" s="268"/>
      <c r="L458" s="240">
        <v>96</v>
      </c>
      <c r="M458" s="166"/>
      <c r="N458" s="156"/>
      <c r="Q458" s="219"/>
      <c r="R458" s="157"/>
      <c r="V458" s="156"/>
    </row>
    <row r="459" spans="1:22" hidden="1">
      <c r="A459" s="269">
        <v>0</v>
      </c>
      <c r="B459" s="269"/>
      <c r="C459" s="190" t="s">
        <v>9438</v>
      </c>
      <c r="D459" s="270" t="s">
        <v>4712</v>
      </c>
      <c r="E459" s="204" t="s">
        <v>4711</v>
      </c>
      <c r="F459" s="263"/>
      <c r="G459" s="263"/>
      <c r="H459" s="246"/>
      <c r="I459" s="246"/>
      <c r="J459" s="247"/>
      <c r="K459" s="263"/>
      <c r="L459" s="247">
        <v>192</v>
      </c>
      <c r="M459" s="169"/>
      <c r="N459" s="156"/>
      <c r="Q459" s="219"/>
      <c r="R459" s="157"/>
      <c r="V459" s="156"/>
    </row>
    <row r="460" spans="1:22" hidden="1">
      <c r="A460" s="265">
        <v>0</v>
      </c>
      <c r="B460" s="265"/>
      <c r="C460" s="179" t="s">
        <v>9438</v>
      </c>
      <c r="D460" s="266" t="s">
        <v>4713</v>
      </c>
      <c r="E460" s="267" t="s">
        <v>4714</v>
      </c>
      <c r="F460" s="268"/>
      <c r="G460" s="268"/>
      <c r="H460" s="238"/>
      <c r="I460" s="238"/>
      <c r="J460" s="240"/>
      <c r="K460" s="268"/>
      <c r="L460" s="240" t="s">
        <v>4715</v>
      </c>
      <c r="M460" s="166"/>
      <c r="N460" s="156"/>
      <c r="Q460" s="219"/>
      <c r="R460" s="157"/>
      <c r="V460" s="156"/>
    </row>
    <row r="461" spans="1:22" hidden="1">
      <c r="A461" s="271">
        <v>0</v>
      </c>
      <c r="B461" s="271"/>
      <c r="C461" s="189" t="s">
        <v>9438</v>
      </c>
      <c r="D461" s="272" t="s">
        <v>4716</v>
      </c>
      <c r="E461" s="273" t="s">
        <v>4717</v>
      </c>
      <c r="F461" s="274"/>
      <c r="G461" s="274"/>
      <c r="H461" s="275"/>
      <c r="I461" s="275"/>
      <c r="J461" s="274"/>
      <c r="K461" s="274"/>
      <c r="L461" s="276" t="s">
        <v>6896</v>
      </c>
      <c r="M461" s="277"/>
      <c r="N461" s="2453"/>
      <c r="Q461" s="219"/>
      <c r="R461" s="157"/>
      <c r="V461" s="2365"/>
    </row>
    <row r="462" spans="1:22" hidden="1">
      <c r="A462" s="269">
        <v>0</v>
      </c>
      <c r="B462" s="269"/>
      <c r="C462" s="190" t="s">
        <v>9438</v>
      </c>
      <c r="D462" s="270" t="s">
        <v>4718</v>
      </c>
      <c r="E462" s="204" t="s">
        <v>4719</v>
      </c>
      <c r="F462" s="263"/>
      <c r="G462" s="263"/>
      <c r="H462" s="278"/>
      <c r="I462" s="278"/>
      <c r="J462" s="263"/>
      <c r="K462" s="263"/>
      <c r="L462" s="279" t="s">
        <v>6896</v>
      </c>
      <c r="M462" s="280"/>
      <c r="N462" s="2453"/>
      <c r="Q462" s="219"/>
      <c r="R462" s="157"/>
      <c r="V462" s="2365"/>
    </row>
    <row r="463" spans="1:22" hidden="1">
      <c r="M463" s="218"/>
      <c r="Q463" s="219"/>
      <c r="R463" s="157"/>
    </row>
    <row r="464" spans="1:22" hidden="1">
      <c r="M464" s="218"/>
      <c r="Q464" s="219"/>
      <c r="R464" s="157"/>
    </row>
    <row r="465" spans="1:22" ht="23.25" hidden="1" customHeight="1">
      <c r="A465" s="89" t="s">
        <v>8690</v>
      </c>
      <c r="B465" s="89"/>
      <c r="C465" s="2" t="s">
        <v>9416</v>
      </c>
      <c r="D465" s="2"/>
      <c r="E465" s="2"/>
      <c r="F465" s="2"/>
      <c r="G465" s="2"/>
      <c r="H465" s="2"/>
      <c r="I465" s="2"/>
      <c r="J465" s="2"/>
      <c r="K465" s="2"/>
      <c r="L465" s="2"/>
      <c r="M465" s="2"/>
      <c r="N465" s="3"/>
      <c r="Q465" s="219"/>
      <c r="R465" s="157"/>
      <c r="V465" s="2353"/>
    </row>
    <row r="466" spans="1:22" ht="23.25" hidden="1">
      <c r="A466" s="89" t="s">
        <v>8690</v>
      </c>
      <c r="B466" s="89"/>
      <c r="C466" s="2" t="s">
        <v>9417</v>
      </c>
      <c r="D466" s="3"/>
      <c r="E466" s="3"/>
      <c r="F466" s="3"/>
      <c r="G466" s="3"/>
      <c r="H466" s="3"/>
      <c r="I466" s="3"/>
      <c r="J466" s="3"/>
      <c r="K466" s="3"/>
      <c r="L466" s="3"/>
      <c r="M466" s="3"/>
      <c r="N466" s="3"/>
      <c r="Q466" s="219"/>
      <c r="R466" s="157"/>
      <c r="V466" s="2353"/>
    </row>
    <row r="467" spans="1:22" ht="23.25" hidden="1">
      <c r="A467" s="89" t="s">
        <v>8690</v>
      </c>
      <c r="B467" s="89"/>
      <c r="C467" s="2" t="s">
        <v>4720</v>
      </c>
      <c r="D467" s="3"/>
      <c r="E467" s="3"/>
      <c r="F467" s="3"/>
      <c r="G467" s="3"/>
      <c r="H467" s="3"/>
      <c r="I467" s="3"/>
      <c r="J467" s="3"/>
      <c r="K467" s="3"/>
      <c r="L467" s="3"/>
      <c r="M467" s="3"/>
      <c r="N467" s="3"/>
      <c r="Q467" s="219"/>
      <c r="R467" s="157"/>
      <c r="V467" s="2353"/>
    </row>
    <row r="468" spans="1:22" hidden="1">
      <c r="A468" s="281">
        <v>0</v>
      </c>
      <c r="B468" s="281"/>
      <c r="C468" s="183" t="s">
        <v>9434</v>
      </c>
      <c r="D468" s="253" t="s">
        <v>4721</v>
      </c>
      <c r="E468" s="184" t="s">
        <v>4722</v>
      </c>
      <c r="F468" s="184" t="s">
        <v>4723</v>
      </c>
      <c r="G468" s="184" t="s">
        <v>4724</v>
      </c>
      <c r="H468" s="206"/>
      <c r="I468" s="206"/>
      <c r="J468" s="252"/>
      <c r="K468" s="282"/>
      <c r="L468" s="252" t="s">
        <v>4725</v>
      </c>
      <c r="M468" s="166" t="e">
        <f>#REF!*#REF!*#REF!+10</f>
        <v>#REF!</v>
      </c>
      <c r="N468" s="156"/>
      <c r="O468" s="157"/>
      <c r="Q468" s="220">
        <v>621</v>
      </c>
      <c r="R468" s="157"/>
      <c r="S468" s="157"/>
      <c r="T468" s="157"/>
      <c r="V468" s="156">
        <v>1315</v>
      </c>
    </row>
    <row r="469" spans="1:22" hidden="1">
      <c r="A469" s="281">
        <v>0</v>
      </c>
      <c r="B469" s="281"/>
      <c r="C469" s="183" t="s">
        <v>9434</v>
      </c>
      <c r="D469" s="253" t="s">
        <v>4726</v>
      </c>
      <c r="E469" s="184" t="s">
        <v>4727</v>
      </c>
      <c r="F469" s="184" t="s">
        <v>4728</v>
      </c>
      <c r="G469" s="184" t="s">
        <v>4729</v>
      </c>
      <c r="H469" s="206"/>
      <c r="I469" s="206"/>
      <c r="J469" s="252"/>
      <c r="K469" s="282"/>
      <c r="L469" s="252" t="s">
        <v>4730</v>
      </c>
      <c r="M469" s="166" t="e">
        <f>#REF!*#REF!*#REF!+10</f>
        <v>#REF!</v>
      </c>
      <c r="N469" s="156"/>
      <c r="O469" s="157"/>
      <c r="Q469" s="220">
        <v>621</v>
      </c>
      <c r="R469" s="157"/>
      <c r="S469" s="157"/>
      <c r="T469" s="157"/>
      <c r="V469" s="156">
        <v>1315</v>
      </c>
    </row>
    <row r="470" spans="1:22" hidden="1">
      <c r="A470" s="206">
        <v>0</v>
      </c>
      <c r="B470" s="206"/>
      <c r="C470" s="183" t="s">
        <v>9434</v>
      </c>
      <c r="D470" s="253" t="s">
        <v>4731</v>
      </c>
      <c r="E470" s="184" t="s">
        <v>4732</v>
      </c>
      <c r="F470" s="184" t="s">
        <v>4733</v>
      </c>
      <c r="G470" s="184" t="s">
        <v>4734</v>
      </c>
      <c r="H470" s="206"/>
      <c r="I470" s="206"/>
      <c r="J470" s="252"/>
      <c r="K470" s="252"/>
      <c r="L470" s="252" t="s">
        <v>4735</v>
      </c>
      <c r="M470" s="166" t="e">
        <f>#REF!*#REF!*#REF!+10</f>
        <v>#REF!</v>
      </c>
      <c r="N470" s="156"/>
      <c r="O470" s="157"/>
      <c r="P470" s="157"/>
      <c r="Q470" s="220">
        <v>1242</v>
      </c>
      <c r="R470" s="157"/>
      <c r="S470" s="157"/>
      <c r="T470" s="157"/>
      <c r="V470" s="156">
        <v>1315</v>
      </c>
    </row>
    <row r="471" spans="1:22" hidden="1">
      <c r="M471" s="218"/>
      <c r="Q471" s="219"/>
    </row>
    <row r="472" spans="1:22" hidden="1">
      <c r="M472" s="218"/>
      <c r="Q472" s="219"/>
    </row>
    <row r="473" spans="1:22" hidden="1">
      <c r="M473" s="218"/>
      <c r="Q473" s="219"/>
    </row>
    <row r="474" spans="1:22" hidden="1">
      <c r="M474" s="218"/>
      <c r="Q474" s="219"/>
    </row>
    <row r="475" spans="1:22" hidden="1">
      <c r="M475" s="218"/>
      <c r="Q475" s="219"/>
    </row>
    <row r="476" spans="1:22" hidden="1">
      <c r="M476" s="218"/>
      <c r="Q476" s="219"/>
    </row>
    <row r="477" spans="1:22" hidden="1">
      <c r="M477" s="218"/>
      <c r="Q477" s="219"/>
    </row>
    <row r="478" spans="1:22" hidden="1">
      <c r="M478" s="218"/>
      <c r="Q478" s="219"/>
    </row>
    <row r="479" spans="1:22" hidden="1">
      <c r="M479" s="218"/>
      <c r="Q479" s="219"/>
    </row>
    <row r="480" spans="1:22" hidden="1">
      <c r="M480" s="218"/>
      <c r="Q480" s="219"/>
    </row>
    <row r="481" spans="13:17" hidden="1">
      <c r="M481" s="218"/>
      <c r="Q481" s="219"/>
    </row>
    <row r="482" spans="13:17" hidden="1">
      <c r="M482" s="218"/>
      <c r="Q482" s="219"/>
    </row>
    <row r="483" spans="13:17" hidden="1">
      <c r="M483" s="218"/>
      <c r="Q483" s="219"/>
    </row>
    <row r="484" spans="13:17" hidden="1">
      <c r="M484" s="218"/>
      <c r="Q484" s="219"/>
    </row>
    <row r="485" spans="13:17" hidden="1">
      <c r="M485" s="218"/>
      <c r="Q485" s="219"/>
    </row>
    <row r="486" spans="13:17" hidden="1">
      <c r="M486" s="218"/>
    </row>
    <row r="487" spans="13:17" hidden="1">
      <c r="M487" s="218"/>
    </row>
    <row r="488" spans="13:17" hidden="1">
      <c r="M488" s="218"/>
    </row>
    <row r="489" spans="13:17" hidden="1">
      <c r="M489" s="218"/>
    </row>
    <row r="490" spans="13:17" hidden="1">
      <c r="M490" s="218"/>
    </row>
    <row r="491" spans="13:17" hidden="1">
      <c r="M491" s="218"/>
    </row>
    <row r="492" spans="13:17" hidden="1">
      <c r="M492" s="218"/>
    </row>
    <row r="493" spans="13:17" hidden="1">
      <c r="M493" s="218"/>
    </row>
    <row r="494" spans="13:17" hidden="1">
      <c r="M494" s="218"/>
    </row>
    <row r="495" spans="13:17" hidden="1">
      <c r="M495" s="218"/>
    </row>
    <row r="496" spans="13:17" hidden="1">
      <c r="M496" s="218"/>
    </row>
    <row r="497" spans="13:13" hidden="1">
      <c r="M497" s="218"/>
    </row>
    <row r="498" spans="13:13" hidden="1">
      <c r="M498" s="218"/>
    </row>
    <row r="499" spans="13:13" hidden="1">
      <c r="M499" s="218"/>
    </row>
    <row r="500" spans="13:13" hidden="1">
      <c r="M500" s="218"/>
    </row>
    <row r="501" spans="13:13" hidden="1">
      <c r="M501" s="218"/>
    </row>
    <row r="502" spans="13:13" hidden="1">
      <c r="M502" s="218"/>
    </row>
    <row r="503" spans="13:13" hidden="1">
      <c r="M503" s="218"/>
    </row>
    <row r="504" spans="13:13" hidden="1">
      <c r="M504" s="218"/>
    </row>
    <row r="505" spans="13:13" hidden="1">
      <c r="M505" s="218"/>
    </row>
    <row r="506" spans="13:13" hidden="1">
      <c r="M506" s="218"/>
    </row>
    <row r="507" spans="13:13" hidden="1">
      <c r="M507" s="218"/>
    </row>
    <row r="508" spans="13:13" hidden="1">
      <c r="M508" s="218"/>
    </row>
    <row r="509" spans="13:13" hidden="1">
      <c r="M509" s="218"/>
    </row>
    <row r="510" spans="13:13" hidden="1">
      <c r="M510" s="218"/>
    </row>
    <row r="511" spans="13:13" hidden="1">
      <c r="M511" s="218"/>
    </row>
    <row r="512" spans="13:13" hidden="1">
      <c r="M512" s="218"/>
    </row>
    <row r="513" spans="13:13" hidden="1">
      <c r="M513" s="218"/>
    </row>
    <row r="514" spans="13:13" hidden="1">
      <c r="M514" s="218"/>
    </row>
    <row r="515" spans="13:13" hidden="1">
      <c r="M515" s="218"/>
    </row>
    <row r="516" spans="13:13" hidden="1">
      <c r="M516" s="218"/>
    </row>
    <row r="517" spans="13:13" hidden="1">
      <c r="M517" s="218"/>
    </row>
    <row r="518" spans="13:13" hidden="1">
      <c r="M518" s="218"/>
    </row>
    <row r="519" spans="13:13" hidden="1">
      <c r="M519" s="218"/>
    </row>
    <row r="520" spans="13:13" hidden="1">
      <c r="M520" s="218"/>
    </row>
    <row r="521" spans="13:13" hidden="1">
      <c r="M521" s="218"/>
    </row>
    <row r="522" spans="13:13" hidden="1">
      <c r="M522" s="218"/>
    </row>
    <row r="523" spans="13:13" hidden="1">
      <c r="M523" s="218"/>
    </row>
    <row r="524" spans="13:13" hidden="1">
      <c r="M524" s="218"/>
    </row>
    <row r="525" spans="13:13" hidden="1">
      <c r="M525" s="218"/>
    </row>
    <row r="526" spans="13:13" hidden="1">
      <c r="M526" s="218"/>
    </row>
    <row r="527" spans="13:13" hidden="1">
      <c r="M527" s="218"/>
    </row>
    <row r="528" spans="13:13" hidden="1">
      <c r="M528" s="218"/>
    </row>
    <row r="529" spans="13:13" hidden="1">
      <c r="M529" s="218"/>
    </row>
    <row r="530" spans="13:13" hidden="1">
      <c r="M530" s="218"/>
    </row>
    <row r="531" spans="13:13" hidden="1">
      <c r="M531" s="218"/>
    </row>
    <row r="532" spans="13:13" hidden="1">
      <c r="M532" s="218"/>
    </row>
    <row r="533" spans="13:13" hidden="1">
      <c r="M533" s="218"/>
    </row>
    <row r="534" spans="13:13" hidden="1">
      <c r="M534" s="218"/>
    </row>
    <row r="535" spans="13:13" hidden="1">
      <c r="M535" s="218"/>
    </row>
    <row r="536" spans="13:13" hidden="1">
      <c r="M536" s="218"/>
    </row>
    <row r="537" spans="13:13" hidden="1">
      <c r="M537" s="218"/>
    </row>
    <row r="538" spans="13:13" hidden="1">
      <c r="M538" s="218"/>
    </row>
    <row r="539" spans="13:13" hidden="1">
      <c r="M539" s="218"/>
    </row>
    <row r="540" spans="13:13" hidden="1">
      <c r="M540" s="218"/>
    </row>
    <row r="541" spans="13:13" hidden="1">
      <c r="M541" s="218"/>
    </row>
    <row r="542" spans="13:13" hidden="1">
      <c r="M542" s="218"/>
    </row>
    <row r="543" spans="13:13" hidden="1">
      <c r="M543" s="218"/>
    </row>
    <row r="544" spans="13:13" hidden="1">
      <c r="M544" s="218"/>
    </row>
    <row r="545" spans="13:13" hidden="1">
      <c r="M545" s="218"/>
    </row>
    <row r="546" spans="13:13" hidden="1">
      <c r="M546" s="218"/>
    </row>
    <row r="547" spans="13:13" hidden="1">
      <c r="M547" s="218"/>
    </row>
    <row r="548" spans="13:13" hidden="1">
      <c r="M548" s="218"/>
    </row>
    <row r="549" spans="13:13" hidden="1">
      <c r="M549" s="218"/>
    </row>
    <row r="550" spans="13:13" hidden="1">
      <c r="M550" s="218"/>
    </row>
    <row r="551" spans="13:13" hidden="1">
      <c r="M551" s="218"/>
    </row>
    <row r="552" spans="13:13" hidden="1">
      <c r="M552" s="218"/>
    </row>
    <row r="553" spans="13:13" hidden="1">
      <c r="M553" s="218"/>
    </row>
    <row r="554" spans="13:13" hidden="1">
      <c r="M554" s="218"/>
    </row>
    <row r="555" spans="13:13" hidden="1">
      <c r="M555" s="218"/>
    </row>
    <row r="556" spans="13:13" hidden="1">
      <c r="M556" s="218"/>
    </row>
    <row r="557" spans="13:13" hidden="1">
      <c r="M557" s="218"/>
    </row>
    <row r="558" spans="13:13" hidden="1">
      <c r="M558" s="218"/>
    </row>
    <row r="559" spans="13:13" hidden="1">
      <c r="M559" s="218"/>
    </row>
    <row r="560" spans="13:13" hidden="1">
      <c r="M560" s="218"/>
    </row>
    <row r="561" spans="13:13" hidden="1">
      <c r="M561" s="218"/>
    </row>
    <row r="562" spans="13:13" hidden="1">
      <c r="M562" s="218"/>
    </row>
    <row r="563" spans="13:13" hidden="1">
      <c r="M563" s="218"/>
    </row>
    <row r="564" spans="13:13" hidden="1">
      <c r="M564" s="218"/>
    </row>
    <row r="565" spans="13:13" hidden="1">
      <c r="M565" s="218"/>
    </row>
    <row r="566" spans="13:13" hidden="1">
      <c r="M566" s="218"/>
    </row>
    <row r="567" spans="13:13" hidden="1">
      <c r="M567" s="218"/>
    </row>
    <row r="568" spans="13:13" hidden="1">
      <c r="M568" s="218"/>
    </row>
    <row r="569" spans="13:13" hidden="1">
      <c r="M569" s="218"/>
    </row>
    <row r="570" spans="13:13" hidden="1">
      <c r="M570" s="218"/>
    </row>
    <row r="571" spans="13:13" hidden="1">
      <c r="M571" s="218"/>
    </row>
    <row r="572" spans="13:13" hidden="1">
      <c r="M572" s="218"/>
    </row>
    <row r="573" spans="13:13" hidden="1">
      <c r="M573" s="218"/>
    </row>
    <row r="574" spans="13:13" hidden="1">
      <c r="M574" s="218"/>
    </row>
    <row r="575" spans="13:13" hidden="1">
      <c r="M575" s="218"/>
    </row>
    <row r="576" spans="13:13" hidden="1">
      <c r="M576" s="218"/>
    </row>
    <row r="577" spans="1:14" hidden="1">
      <c r="M577" s="218"/>
    </row>
    <row r="578" spans="1:14" hidden="1">
      <c r="M578" s="218"/>
    </row>
    <row r="579" spans="1:14" hidden="1">
      <c r="M579" s="218"/>
    </row>
    <row r="580" spans="1:14" hidden="1">
      <c r="A580" s="215">
        <v>0</v>
      </c>
      <c r="E580" s="69"/>
      <c r="L580" s="194"/>
      <c r="M580" s="218"/>
      <c r="N580" s="218"/>
    </row>
    <row r="581" spans="1:14" hidden="1">
      <c r="A581" s="215">
        <v>0</v>
      </c>
      <c r="E581" s="69"/>
      <c r="L581" s="194"/>
      <c r="M581" s="218"/>
      <c r="N581" s="218"/>
    </row>
    <row r="582" spans="1:14" hidden="1">
      <c r="A582" s="215">
        <v>0</v>
      </c>
      <c r="E582" s="69"/>
      <c r="L582" s="194"/>
      <c r="M582" s="218"/>
      <c r="N582" s="218"/>
    </row>
    <row r="583" spans="1:14" hidden="1">
      <c r="A583" s="215">
        <v>0</v>
      </c>
      <c r="E583" s="69"/>
      <c r="L583" s="194"/>
      <c r="M583" s="218"/>
      <c r="N583" s="218"/>
    </row>
    <row r="584" spans="1:14" hidden="1">
      <c r="A584" s="215">
        <v>0</v>
      </c>
      <c r="E584" s="69"/>
      <c r="L584" s="194"/>
      <c r="M584" s="218"/>
      <c r="N584" s="218"/>
    </row>
    <row r="585" spans="1:14" hidden="1">
      <c r="A585" s="215">
        <v>0</v>
      </c>
      <c r="E585" s="69"/>
      <c r="L585" s="194"/>
      <c r="M585" s="218"/>
      <c r="N585" s="218"/>
    </row>
    <row r="586" spans="1:14" hidden="1">
      <c r="A586" s="215">
        <v>0</v>
      </c>
      <c r="E586" s="69"/>
      <c r="L586" s="194"/>
      <c r="M586" s="218"/>
      <c r="N586" s="218"/>
    </row>
    <row r="587" spans="1:14" hidden="1">
      <c r="A587" s="215">
        <v>0</v>
      </c>
      <c r="E587" s="69"/>
      <c r="L587" s="194"/>
      <c r="M587" s="218"/>
      <c r="N587" s="218"/>
    </row>
    <row r="588" spans="1:14" hidden="1">
      <c r="A588" s="215">
        <v>0</v>
      </c>
      <c r="E588" s="69"/>
      <c r="L588" s="194"/>
      <c r="M588" s="218"/>
      <c r="N588" s="218"/>
    </row>
    <row r="589" spans="1:14" hidden="1">
      <c r="A589" s="215">
        <v>0</v>
      </c>
      <c r="E589" s="69"/>
      <c r="L589" s="194"/>
      <c r="M589" s="218"/>
      <c r="N589" s="218"/>
    </row>
    <row r="590" spans="1:14" hidden="1">
      <c r="A590" s="215">
        <v>0</v>
      </c>
      <c r="E590" s="69"/>
      <c r="L590" s="194"/>
      <c r="M590" s="218"/>
      <c r="N590" s="218"/>
    </row>
    <row r="591" spans="1:14" hidden="1">
      <c r="A591" s="215">
        <v>0</v>
      </c>
      <c r="E591" s="69"/>
      <c r="L591" s="194"/>
      <c r="M591" s="218"/>
      <c r="N591" s="218"/>
    </row>
    <row r="592" spans="1:14" hidden="1">
      <c r="A592" s="215">
        <v>0</v>
      </c>
      <c r="E592" s="69"/>
      <c r="L592" s="194"/>
      <c r="M592" s="218"/>
      <c r="N592" s="218"/>
    </row>
    <row r="593" spans="1:14" hidden="1">
      <c r="A593" s="215">
        <v>0</v>
      </c>
      <c r="E593" s="69"/>
      <c r="L593" s="194"/>
      <c r="M593" s="218"/>
      <c r="N593" s="218"/>
    </row>
    <row r="594" spans="1:14" hidden="1">
      <c r="A594" s="215">
        <v>0</v>
      </c>
      <c r="E594" s="69"/>
      <c r="L594" s="194"/>
      <c r="M594" s="218"/>
      <c r="N594" s="218"/>
    </row>
    <row r="595" spans="1:14" hidden="1">
      <c r="A595" s="215">
        <v>0</v>
      </c>
      <c r="E595" s="69"/>
      <c r="L595" s="194"/>
      <c r="M595" s="218"/>
      <c r="N595" s="218"/>
    </row>
    <row r="596" spans="1:14" hidden="1">
      <c r="A596" s="215">
        <v>0</v>
      </c>
      <c r="E596" s="69"/>
      <c r="L596" s="194"/>
      <c r="M596" s="218"/>
      <c r="N596" s="218"/>
    </row>
    <row r="597" spans="1:14" hidden="1">
      <c r="A597" s="215">
        <v>0</v>
      </c>
      <c r="E597" s="69"/>
      <c r="L597" s="194"/>
      <c r="M597" s="218"/>
      <c r="N597" s="218"/>
    </row>
    <row r="598" spans="1:14" hidden="1">
      <c r="A598" s="215">
        <v>0</v>
      </c>
      <c r="E598" s="69"/>
      <c r="L598" s="194"/>
      <c r="M598" s="218"/>
      <c r="N598" s="218"/>
    </row>
    <row r="599" spans="1:14" hidden="1">
      <c r="A599" s="215">
        <v>0</v>
      </c>
      <c r="E599" s="69"/>
      <c r="L599" s="194"/>
      <c r="M599" s="218"/>
      <c r="N599" s="218"/>
    </row>
    <row r="600" spans="1:14" hidden="1">
      <c r="A600" s="215">
        <v>0</v>
      </c>
      <c r="E600" s="69"/>
      <c r="L600" s="194"/>
      <c r="M600" s="218"/>
      <c r="N600" s="218"/>
    </row>
    <row r="601" spans="1:14" hidden="1">
      <c r="A601" s="215">
        <v>0</v>
      </c>
      <c r="E601" s="69"/>
      <c r="L601" s="194"/>
      <c r="M601" s="218"/>
      <c r="N601" s="218"/>
    </row>
    <row r="602" spans="1:14" hidden="1">
      <c r="A602" s="215">
        <v>0</v>
      </c>
      <c r="E602" s="69"/>
      <c r="L602" s="194"/>
      <c r="M602" s="218"/>
      <c r="N602" s="218"/>
    </row>
    <row r="603" spans="1:14" hidden="1">
      <c r="A603" s="215">
        <v>0</v>
      </c>
      <c r="E603" s="69"/>
      <c r="L603" s="194"/>
      <c r="M603" s="218"/>
      <c r="N603" s="218"/>
    </row>
    <row r="604" spans="1:14" hidden="1">
      <c r="A604" s="215">
        <v>0</v>
      </c>
      <c r="E604" s="69"/>
      <c r="L604" s="194"/>
      <c r="M604" s="218"/>
      <c r="N604" s="218"/>
    </row>
    <row r="605" spans="1:14" hidden="1">
      <c r="A605" s="215">
        <v>0</v>
      </c>
      <c r="E605" s="69"/>
      <c r="L605" s="194"/>
      <c r="M605" s="218"/>
      <c r="N605" s="218"/>
    </row>
    <row r="606" spans="1:14" hidden="1">
      <c r="A606" s="215">
        <v>0</v>
      </c>
      <c r="E606" s="69"/>
      <c r="L606" s="194"/>
      <c r="M606" s="218"/>
      <c r="N606" s="218"/>
    </row>
    <row r="607" spans="1:14" hidden="1">
      <c r="A607" s="215">
        <v>0</v>
      </c>
      <c r="E607" s="69"/>
      <c r="L607" s="194"/>
      <c r="M607" s="218"/>
      <c r="N607" s="218"/>
    </row>
    <row r="608" spans="1:14" hidden="1">
      <c r="A608" s="215">
        <v>0</v>
      </c>
      <c r="E608" s="69"/>
      <c r="L608" s="194"/>
      <c r="M608" s="218"/>
      <c r="N608" s="218"/>
    </row>
    <row r="609" spans="1:14" hidden="1">
      <c r="A609" s="215">
        <v>0</v>
      </c>
      <c r="E609" s="69"/>
      <c r="L609" s="194"/>
      <c r="M609" s="218"/>
      <c r="N609" s="218"/>
    </row>
    <row r="610" spans="1:14" hidden="1">
      <c r="M610" s="218"/>
    </row>
    <row r="611" spans="1:14" hidden="1">
      <c r="M611" s="218"/>
    </row>
    <row r="612" spans="1:14" hidden="1">
      <c r="M612" s="218"/>
    </row>
    <row r="613" spans="1:14" hidden="1">
      <c r="A613" s="215">
        <v>0</v>
      </c>
      <c r="E613" s="69"/>
      <c r="L613" s="194"/>
      <c r="M613" s="218"/>
      <c r="N613" s="218"/>
    </row>
    <row r="614" spans="1:14" hidden="1">
      <c r="A614" s="215">
        <v>0</v>
      </c>
      <c r="E614" s="69"/>
      <c r="L614" s="194"/>
      <c r="M614" s="218"/>
      <c r="N614" s="218"/>
    </row>
    <row r="615" spans="1:14" hidden="1">
      <c r="A615" s="215">
        <v>0</v>
      </c>
      <c r="E615" s="69"/>
      <c r="L615" s="194"/>
      <c r="M615" s="218"/>
      <c r="N615" s="218"/>
    </row>
    <row r="616" spans="1:14" hidden="1">
      <c r="A616" s="215">
        <v>0</v>
      </c>
      <c r="E616" s="69"/>
      <c r="L616" s="194"/>
      <c r="M616" s="218"/>
      <c r="N616" s="218"/>
    </row>
    <row r="617" spans="1:14" hidden="1">
      <c r="M617" s="218"/>
    </row>
    <row r="618" spans="1:14" hidden="1">
      <c r="M618" s="218"/>
    </row>
    <row r="619" spans="1:14" hidden="1">
      <c r="M619" s="218"/>
    </row>
    <row r="620" spans="1:14" hidden="1">
      <c r="A620" s="215">
        <v>0</v>
      </c>
      <c r="E620" s="69"/>
      <c r="L620" s="194"/>
      <c r="M620" s="218"/>
      <c r="N620" s="218"/>
    </row>
    <row r="621" spans="1:14" hidden="1">
      <c r="A621" s="215">
        <v>0</v>
      </c>
      <c r="E621" s="69"/>
      <c r="L621" s="194"/>
      <c r="M621" s="218"/>
      <c r="N621" s="218"/>
    </row>
    <row r="622" spans="1:14" hidden="1">
      <c r="M622" s="218"/>
    </row>
    <row r="623" spans="1:14" hidden="1">
      <c r="M623" s="218"/>
    </row>
    <row r="624" spans="1:14" hidden="1">
      <c r="M624" s="218"/>
    </row>
    <row r="625" spans="1:14" hidden="1">
      <c r="M625" s="218"/>
    </row>
    <row r="626" spans="1:14" hidden="1">
      <c r="M626" s="218"/>
    </row>
    <row r="627" spans="1:14" hidden="1">
      <c r="M627" s="218"/>
    </row>
    <row r="628" spans="1:14" hidden="1">
      <c r="A628" s="215">
        <v>0</v>
      </c>
      <c r="E628" s="69"/>
      <c r="L628" s="194"/>
      <c r="M628" s="218"/>
      <c r="N628" s="218"/>
    </row>
    <row r="629" spans="1:14" hidden="1">
      <c r="A629" s="215">
        <v>0</v>
      </c>
      <c r="E629" s="69"/>
      <c r="L629" s="194"/>
      <c r="M629" s="218"/>
      <c r="N629" s="218"/>
    </row>
    <row r="630" spans="1:14" hidden="1">
      <c r="A630" s="215">
        <v>0</v>
      </c>
      <c r="E630" s="69"/>
      <c r="L630" s="194"/>
      <c r="M630" s="218"/>
      <c r="N630" s="218"/>
    </row>
    <row r="631" spans="1:14" hidden="1">
      <c r="A631" s="215">
        <v>0</v>
      </c>
      <c r="E631" s="69"/>
      <c r="L631" s="194"/>
      <c r="M631" s="218"/>
      <c r="N631" s="218"/>
    </row>
    <row r="632" spans="1:14" hidden="1">
      <c r="A632" s="215">
        <v>0</v>
      </c>
      <c r="E632" s="69"/>
      <c r="L632" s="194"/>
      <c r="M632" s="218"/>
      <c r="N632" s="218"/>
    </row>
    <row r="633" spans="1:14" hidden="1">
      <c r="A633" s="215">
        <v>0</v>
      </c>
      <c r="E633" s="69"/>
      <c r="L633" s="194"/>
      <c r="M633" s="218"/>
      <c r="N633" s="218"/>
    </row>
    <row r="634" spans="1:14" hidden="1">
      <c r="A634" s="215">
        <v>1</v>
      </c>
      <c r="M634" s="218"/>
    </row>
    <row r="635" spans="1:14" hidden="1">
      <c r="M635" s="218"/>
    </row>
    <row r="636" spans="1:14" hidden="1">
      <c r="A636" s="215">
        <v>0</v>
      </c>
      <c r="E636" s="69"/>
      <c r="L636" s="194"/>
      <c r="M636" s="218"/>
      <c r="N636" s="218"/>
    </row>
    <row r="637" spans="1:14" hidden="1">
      <c r="A637" s="215">
        <v>0</v>
      </c>
      <c r="E637" s="69"/>
      <c r="L637" s="194"/>
      <c r="M637" s="218"/>
      <c r="N637" s="218"/>
    </row>
    <row r="638" spans="1:14" hidden="1">
      <c r="M638" s="218"/>
    </row>
    <row r="639" spans="1:14" hidden="1">
      <c r="M639" s="218"/>
    </row>
    <row r="640" spans="1:14" hidden="1">
      <c r="A640" s="215">
        <v>0</v>
      </c>
      <c r="E640" s="69"/>
      <c r="L640" s="194"/>
      <c r="M640" s="218"/>
      <c r="N640" s="218"/>
    </row>
    <row r="641" spans="1:14" hidden="1">
      <c r="A641" s="215">
        <v>0</v>
      </c>
      <c r="E641" s="69"/>
      <c r="L641" s="194"/>
      <c r="M641" s="218"/>
      <c r="N641" s="218"/>
    </row>
    <row r="642" spans="1:14" hidden="1">
      <c r="A642" s="215">
        <v>0</v>
      </c>
      <c r="E642" s="69"/>
      <c r="L642" s="194"/>
      <c r="M642" s="218"/>
      <c r="N642" s="218"/>
    </row>
    <row r="643" spans="1:14" hidden="1">
      <c r="A643" s="215">
        <v>0</v>
      </c>
      <c r="E643" s="69"/>
      <c r="L643" s="194"/>
      <c r="M643" s="218"/>
      <c r="N643" s="218"/>
    </row>
    <row r="644" spans="1:14" hidden="1">
      <c r="A644" s="215">
        <v>0</v>
      </c>
      <c r="E644" s="69"/>
      <c r="L644" s="194"/>
      <c r="M644" s="218"/>
      <c r="N644" s="218"/>
    </row>
    <row r="645" spans="1:14" hidden="1">
      <c r="A645" s="215">
        <v>0</v>
      </c>
      <c r="E645" s="69"/>
      <c r="L645" s="194"/>
      <c r="M645" s="218"/>
      <c r="N645" s="218"/>
    </row>
    <row r="646" spans="1:14" hidden="1">
      <c r="A646" s="215">
        <v>0</v>
      </c>
      <c r="E646" s="69"/>
      <c r="L646" s="194"/>
      <c r="M646" s="218"/>
      <c r="N646" s="218"/>
    </row>
    <row r="647" spans="1:14" hidden="1">
      <c r="A647" s="215">
        <v>0</v>
      </c>
      <c r="E647" s="69"/>
      <c r="L647" s="194"/>
      <c r="M647" s="218"/>
      <c r="N647" s="218"/>
    </row>
    <row r="648" spans="1:14" hidden="1">
      <c r="M648" s="218"/>
    </row>
    <row r="649" spans="1:14" hidden="1">
      <c r="A649" s="215">
        <v>0</v>
      </c>
      <c r="E649" s="69"/>
      <c r="L649" s="194"/>
      <c r="M649" s="218"/>
      <c r="N649" s="218"/>
    </row>
    <row r="650" spans="1:14" hidden="1">
      <c r="A650" s="215">
        <v>0</v>
      </c>
      <c r="E650" s="69"/>
      <c r="L650" s="194"/>
      <c r="M650" s="218"/>
      <c r="N650" s="218"/>
    </row>
    <row r="651" spans="1:14" hidden="1">
      <c r="A651" s="215">
        <v>0</v>
      </c>
      <c r="E651" s="69"/>
      <c r="L651" s="194"/>
      <c r="M651" s="218"/>
      <c r="N651" s="218"/>
    </row>
    <row r="652" spans="1:14" hidden="1">
      <c r="A652" s="215">
        <v>0</v>
      </c>
      <c r="E652" s="69"/>
      <c r="L652" s="194"/>
      <c r="M652" s="218"/>
      <c r="N652" s="218"/>
    </row>
    <row r="653" spans="1:14" hidden="1">
      <c r="A653" s="215">
        <v>0</v>
      </c>
      <c r="E653" s="69"/>
      <c r="L653" s="194"/>
      <c r="M653" s="218"/>
      <c r="N653" s="218"/>
    </row>
    <row r="654" spans="1:14" hidden="1">
      <c r="A654" s="215">
        <v>0</v>
      </c>
      <c r="E654" s="69"/>
      <c r="L654" s="194"/>
      <c r="M654" s="218"/>
      <c r="N654" s="218"/>
    </row>
    <row r="655" spans="1:14" hidden="1">
      <c r="M655" s="218"/>
    </row>
    <row r="656" spans="1:14" hidden="1">
      <c r="M656" s="218"/>
    </row>
    <row r="657" spans="1:14" hidden="1">
      <c r="M657" s="218"/>
    </row>
    <row r="658" spans="1:14" hidden="1">
      <c r="M658" s="218"/>
    </row>
    <row r="659" spans="1:14" hidden="1">
      <c r="M659" s="218"/>
    </row>
    <row r="660" spans="1:14" hidden="1">
      <c r="A660" s="215">
        <v>0</v>
      </c>
      <c r="E660" s="69"/>
      <c r="L660" s="194"/>
      <c r="M660" s="218"/>
      <c r="N660" s="218"/>
    </row>
    <row r="661" spans="1:14" hidden="1">
      <c r="A661" s="215">
        <v>0</v>
      </c>
      <c r="E661" s="69"/>
      <c r="L661" s="194"/>
      <c r="M661" s="218"/>
      <c r="N661" s="218"/>
    </row>
    <row r="662" spans="1:14" hidden="1">
      <c r="A662" s="215">
        <v>0</v>
      </c>
      <c r="E662" s="69"/>
      <c r="L662" s="194"/>
      <c r="M662" s="218"/>
      <c r="N662" s="218"/>
    </row>
    <row r="663" spans="1:14" hidden="1">
      <c r="A663" s="215">
        <v>0</v>
      </c>
      <c r="E663" s="69"/>
      <c r="L663" s="194"/>
      <c r="M663" s="218"/>
      <c r="N663" s="218"/>
    </row>
    <row r="664" spans="1:14" hidden="1">
      <c r="A664" s="215">
        <v>0</v>
      </c>
      <c r="E664" s="69"/>
      <c r="L664" s="194"/>
      <c r="M664" s="218"/>
      <c r="N664" s="218"/>
    </row>
    <row r="665" spans="1:14" hidden="1">
      <c r="A665" s="215">
        <v>0</v>
      </c>
      <c r="E665" s="69"/>
      <c r="L665" s="194"/>
      <c r="M665" s="218"/>
      <c r="N665" s="218"/>
    </row>
    <row r="666" spans="1:14" hidden="1">
      <c r="A666" s="215">
        <v>0</v>
      </c>
      <c r="E666" s="69"/>
      <c r="L666" s="194"/>
      <c r="M666" s="218"/>
      <c r="N666" s="218"/>
    </row>
    <row r="667" spans="1:14" hidden="1">
      <c r="A667" s="215">
        <v>0</v>
      </c>
      <c r="E667" s="69"/>
      <c r="L667" s="194"/>
      <c r="M667" s="218"/>
      <c r="N667" s="218"/>
    </row>
    <row r="668" spans="1:14" hidden="1">
      <c r="M668" s="218"/>
    </row>
    <row r="669" spans="1:14" hidden="1">
      <c r="A669" s="215">
        <v>0</v>
      </c>
      <c r="E669" s="69"/>
      <c r="L669" s="194"/>
      <c r="M669" s="218"/>
      <c r="N669" s="218"/>
    </row>
    <row r="670" spans="1:14" hidden="1">
      <c r="A670" s="215">
        <v>0</v>
      </c>
      <c r="E670" s="69"/>
      <c r="L670" s="194"/>
      <c r="M670" s="218"/>
      <c r="N670" s="218"/>
    </row>
    <row r="671" spans="1:14" hidden="1">
      <c r="A671" s="215">
        <v>0</v>
      </c>
      <c r="E671" s="69"/>
      <c r="L671" s="194"/>
      <c r="M671" s="218"/>
      <c r="N671" s="218"/>
    </row>
    <row r="672" spans="1:14" hidden="1">
      <c r="A672" s="215">
        <v>0</v>
      </c>
      <c r="E672" s="69"/>
      <c r="L672" s="194"/>
      <c r="M672" s="218"/>
      <c r="N672" s="218"/>
    </row>
    <row r="673" spans="1:14" hidden="1">
      <c r="A673" s="215">
        <v>0</v>
      </c>
      <c r="E673" s="69"/>
      <c r="L673" s="194"/>
      <c r="M673" s="218"/>
      <c r="N673" s="218"/>
    </row>
    <row r="674" spans="1:14" hidden="1">
      <c r="A674" s="215">
        <v>0</v>
      </c>
      <c r="E674" s="69"/>
      <c r="L674" s="194"/>
      <c r="M674" s="218"/>
      <c r="N674" s="218"/>
    </row>
    <row r="675" spans="1:14" hidden="1">
      <c r="A675" s="215">
        <v>0</v>
      </c>
      <c r="E675" s="69"/>
      <c r="L675" s="194"/>
      <c r="M675" s="218"/>
      <c r="N675" s="218"/>
    </row>
    <row r="676" spans="1:14" hidden="1">
      <c r="M676" s="218"/>
    </row>
    <row r="677" spans="1:14" hidden="1">
      <c r="M677" s="218"/>
    </row>
    <row r="678" spans="1:14" hidden="1">
      <c r="M678" s="218"/>
    </row>
    <row r="679" spans="1:14" hidden="1">
      <c r="M679" s="218"/>
    </row>
    <row r="680" spans="1:14" hidden="1">
      <c r="M680" s="218"/>
    </row>
    <row r="681" spans="1:14" hidden="1">
      <c r="M681" s="218"/>
    </row>
    <row r="682" spans="1:14" hidden="1">
      <c r="M682" s="218"/>
    </row>
    <row r="683" spans="1:14" hidden="1">
      <c r="M683" s="218"/>
    </row>
    <row r="684" spans="1:14" hidden="1">
      <c r="M684" s="218"/>
    </row>
    <row r="685" spans="1:14" hidden="1">
      <c r="A685" s="215">
        <v>0</v>
      </c>
      <c r="E685" s="69"/>
      <c r="L685" s="194"/>
      <c r="M685" s="218"/>
      <c r="N685" s="218"/>
    </row>
    <row r="686" spans="1:14" hidden="1">
      <c r="A686" s="215">
        <v>0</v>
      </c>
      <c r="E686" s="69"/>
      <c r="L686" s="194"/>
      <c r="M686" s="218"/>
      <c r="N686" s="218"/>
    </row>
    <row r="687" spans="1:14" hidden="1">
      <c r="A687" s="215">
        <v>0</v>
      </c>
      <c r="E687" s="69"/>
      <c r="L687" s="194"/>
      <c r="M687" s="218"/>
      <c r="N687" s="218"/>
    </row>
    <row r="688" spans="1:14" hidden="1">
      <c r="A688" s="215">
        <v>0</v>
      </c>
      <c r="E688" s="69"/>
      <c r="L688" s="194"/>
      <c r="M688" s="218"/>
      <c r="N688" s="218"/>
    </row>
    <row r="689" spans="1:14" hidden="1">
      <c r="A689" s="215">
        <v>0</v>
      </c>
      <c r="E689" s="69"/>
      <c r="L689" s="194"/>
      <c r="M689" s="218"/>
      <c r="N689" s="218"/>
    </row>
    <row r="690" spans="1:14" hidden="1">
      <c r="A690" s="215">
        <v>0</v>
      </c>
      <c r="E690" s="69"/>
      <c r="L690" s="194"/>
      <c r="M690" s="218"/>
      <c r="N690" s="218"/>
    </row>
    <row r="691" spans="1:14" hidden="1">
      <c r="A691" s="215">
        <v>0</v>
      </c>
      <c r="E691" s="69"/>
      <c r="L691" s="194"/>
      <c r="M691" s="218"/>
      <c r="N691" s="218"/>
    </row>
    <row r="692" spans="1:14" hidden="1">
      <c r="A692" s="215">
        <v>0</v>
      </c>
      <c r="E692" s="69"/>
      <c r="L692" s="194"/>
      <c r="M692" s="218"/>
      <c r="N692" s="218"/>
    </row>
    <row r="693" spans="1:14" hidden="1">
      <c r="M693" s="218"/>
    </row>
    <row r="694" spans="1:14" hidden="1">
      <c r="M694" s="218"/>
    </row>
    <row r="695" spans="1:14" hidden="1">
      <c r="M695" s="218"/>
    </row>
    <row r="696" spans="1:14" hidden="1">
      <c r="M696" s="218"/>
    </row>
    <row r="697" spans="1:14" hidden="1">
      <c r="A697" s="215">
        <v>0</v>
      </c>
      <c r="E697" s="69"/>
      <c r="L697" s="194"/>
      <c r="M697" s="218"/>
      <c r="N697" s="218"/>
    </row>
    <row r="698" spans="1:14" hidden="1">
      <c r="A698" s="215">
        <v>0</v>
      </c>
      <c r="E698" s="69"/>
      <c r="L698" s="194"/>
      <c r="M698" s="218"/>
      <c r="N698" s="218"/>
    </row>
    <row r="699" spans="1:14" hidden="1">
      <c r="A699" s="215">
        <v>0</v>
      </c>
      <c r="E699" s="69"/>
      <c r="L699" s="194"/>
      <c r="M699" s="218"/>
      <c r="N699" s="218"/>
    </row>
    <row r="700" spans="1:14" hidden="1">
      <c r="A700" s="215">
        <v>0</v>
      </c>
      <c r="E700" s="69"/>
      <c r="L700" s="194"/>
      <c r="M700" s="218"/>
      <c r="N700" s="218"/>
    </row>
    <row r="701" spans="1:14" hidden="1">
      <c r="A701" s="215">
        <v>0</v>
      </c>
      <c r="E701" s="69"/>
      <c r="L701" s="194"/>
      <c r="M701" s="218"/>
      <c r="N701" s="218"/>
    </row>
    <row r="702" spans="1:14" hidden="1">
      <c r="A702" s="215">
        <v>0</v>
      </c>
      <c r="E702" s="69"/>
      <c r="L702" s="194"/>
      <c r="M702" s="218"/>
      <c r="N702" s="218"/>
    </row>
    <row r="703" spans="1:14" hidden="1">
      <c r="A703" s="215">
        <v>0</v>
      </c>
      <c r="E703" s="69"/>
      <c r="L703" s="194"/>
      <c r="M703" s="218"/>
      <c r="N703" s="218"/>
    </row>
    <row r="704" spans="1:14" hidden="1">
      <c r="A704" s="215">
        <v>0</v>
      </c>
      <c r="E704" s="69"/>
      <c r="L704" s="194"/>
      <c r="M704" s="218"/>
      <c r="N704" s="218"/>
    </row>
    <row r="705" spans="1:14" hidden="1">
      <c r="M705" s="218"/>
    </row>
    <row r="706" spans="1:14" hidden="1">
      <c r="M706" s="218"/>
    </row>
    <row r="707" spans="1:14" hidden="1">
      <c r="A707" s="215">
        <v>0</v>
      </c>
      <c r="E707" s="69"/>
      <c r="L707" s="194"/>
      <c r="M707" s="218"/>
      <c r="N707" s="218"/>
    </row>
    <row r="708" spans="1:14" hidden="1">
      <c r="A708" s="215">
        <v>0</v>
      </c>
      <c r="E708" s="69"/>
      <c r="L708" s="194"/>
      <c r="M708" s="218"/>
      <c r="N708" s="218"/>
    </row>
    <row r="709" spans="1:14" hidden="1">
      <c r="M709" s="218"/>
    </row>
    <row r="710" spans="1:14" hidden="1">
      <c r="M710" s="218"/>
    </row>
    <row r="711" spans="1:14" hidden="1">
      <c r="A711" s="215">
        <v>0</v>
      </c>
      <c r="E711" s="69"/>
      <c r="L711" s="194"/>
      <c r="M711" s="218"/>
      <c r="N711" s="218"/>
    </row>
    <row r="712" spans="1:14" hidden="1">
      <c r="A712" s="215">
        <v>0</v>
      </c>
      <c r="E712" s="69"/>
      <c r="L712" s="194"/>
      <c r="M712" s="218"/>
      <c r="N712" s="218"/>
    </row>
    <row r="713" spans="1:14" hidden="1">
      <c r="A713" s="215">
        <v>0</v>
      </c>
      <c r="E713" s="69"/>
      <c r="L713" s="194"/>
      <c r="M713" s="218"/>
      <c r="N713" s="218"/>
    </row>
    <row r="714" spans="1:14" hidden="1">
      <c r="A714" s="215">
        <v>0</v>
      </c>
      <c r="E714" s="69"/>
      <c r="L714" s="194"/>
      <c r="M714" s="218"/>
      <c r="N714" s="218"/>
    </row>
    <row r="715" spans="1:14" hidden="1">
      <c r="M715" s="218"/>
    </row>
    <row r="716" spans="1:14" hidden="1">
      <c r="M716" s="218"/>
    </row>
    <row r="717" spans="1:14" hidden="1">
      <c r="A717" s="215">
        <v>0</v>
      </c>
      <c r="E717" s="69"/>
      <c r="L717" s="194"/>
      <c r="M717" s="218"/>
      <c r="N717" s="218"/>
    </row>
    <row r="718" spans="1:14" hidden="1">
      <c r="A718" s="215">
        <v>0</v>
      </c>
      <c r="E718" s="69"/>
      <c r="L718" s="194"/>
      <c r="M718" s="218"/>
      <c r="N718" s="218"/>
    </row>
    <row r="719" spans="1:14" hidden="1">
      <c r="M719" s="218"/>
    </row>
    <row r="720" spans="1:14" hidden="1">
      <c r="M720" s="218"/>
    </row>
    <row r="721" spans="1:14" hidden="1">
      <c r="M721" s="218"/>
    </row>
    <row r="722" spans="1:14" hidden="1">
      <c r="M722" s="218"/>
    </row>
    <row r="723" spans="1:14" hidden="1">
      <c r="A723" s="215">
        <v>0</v>
      </c>
      <c r="E723" s="69"/>
      <c r="L723" s="194"/>
      <c r="M723" s="218"/>
      <c r="N723" s="218"/>
    </row>
    <row r="724" spans="1:14" hidden="1">
      <c r="A724" s="215">
        <v>0</v>
      </c>
      <c r="E724" s="69"/>
      <c r="L724" s="194"/>
      <c r="M724" s="218"/>
      <c r="N724" s="218"/>
    </row>
    <row r="725" spans="1:14" hidden="1">
      <c r="A725" s="215">
        <v>0</v>
      </c>
      <c r="E725" s="69"/>
      <c r="L725" s="194"/>
      <c r="M725" s="218"/>
      <c r="N725" s="218"/>
    </row>
    <row r="726" spans="1:14" hidden="1">
      <c r="A726" s="215">
        <v>0</v>
      </c>
      <c r="E726" s="69"/>
      <c r="L726" s="194"/>
      <c r="M726" s="218"/>
      <c r="N726" s="218"/>
    </row>
    <row r="727" spans="1:14" hidden="1">
      <c r="M727" s="218"/>
    </row>
    <row r="728" spans="1:14" hidden="1">
      <c r="M728" s="218"/>
    </row>
    <row r="729" spans="1:14" hidden="1">
      <c r="A729" s="215">
        <v>0</v>
      </c>
      <c r="E729" s="69"/>
      <c r="L729" s="194"/>
      <c r="M729" s="218"/>
      <c r="N729" s="218"/>
    </row>
    <row r="730" spans="1:14" hidden="1">
      <c r="A730" s="215">
        <v>0</v>
      </c>
      <c r="E730" s="69"/>
      <c r="L730" s="194"/>
      <c r="M730" s="218"/>
      <c r="N730" s="218"/>
    </row>
    <row r="731" spans="1:14" hidden="1">
      <c r="A731" s="215">
        <v>0</v>
      </c>
      <c r="E731" s="69"/>
      <c r="L731" s="194"/>
      <c r="M731" s="218"/>
      <c r="N731" s="218"/>
    </row>
    <row r="732" spans="1:14" hidden="1">
      <c r="A732" s="215">
        <v>0</v>
      </c>
      <c r="E732" s="69"/>
      <c r="L732" s="194"/>
      <c r="M732" s="218"/>
      <c r="N732" s="218"/>
    </row>
    <row r="733" spans="1:14" hidden="1">
      <c r="A733" s="215">
        <v>0</v>
      </c>
      <c r="E733" s="69"/>
      <c r="L733" s="194"/>
      <c r="M733" s="218"/>
      <c r="N733" s="218"/>
    </row>
    <row r="734" spans="1:14" hidden="1">
      <c r="A734" s="215">
        <v>0</v>
      </c>
      <c r="E734" s="69"/>
      <c r="L734" s="194"/>
      <c r="M734" s="218"/>
      <c r="N734" s="218"/>
    </row>
    <row r="735" spans="1:14" hidden="1">
      <c r="A735" s="215">
        <v>0</v>
      </c>
      <c r="E735" s="69"/>
      <c r="L735" s="194"/>
      <c r="M735" s="218"/>
      <c r="N735" s="218"/>
    </row>
    <row r="736" spans="1:14" hidden="1">
      <c r="A736" s="215">
        <v>0</v>
      </c>
      <c r="E736" s="69"/>
      <c r="L736" s="194"/>
      <c r="M736" s="218"/>
      <c r="N736" s="218"/>
    </row>
    <row r="737" spans="1:14" hidden="1">
      <c r="A737" s="215">
        <v>0</v>
      </c>
      <c r="E737" s="69"/>
      <c r="L737" s="194"/>
      <c r="M737" s="218"/>
      <c r="N737" s="218"/>
    </row>
    <row r="738" spans="1:14" hidden="1">
      <c r="A738" s="215">
        <v>0</v>
      </c>
      <c r="E738" s="69"/>
      <c r="L738" s="194"/>
      <c r="M738" s="218"/>
      <c r="N738" s="218"/>
    </row>
    <row r="739" spans="1:14" hidden="1">
      <c r="A739" s="215">
        <v>0</v>
      </c>
      <c r="E739" s="69"/>
      <c r="L739" s="194"/>
      <c r="M739" s="218"/>
      <c r="N739" s="218"/>
    </row>
    <row r="740" spans="1:14" hidden="1">
      <c r="A740" s="215">
        <v>0</v>
      </c>
      <c r="E740" s="69"/>
      <c r="L740" s="194"/>
      <c r="M740" s="218"/>
      <c r="N740" s="218"/>
    </row>
    <row r="741" spans="1:14" hidden="1">
      <c r="A741" s="215">
        <v>0</v>
      </c>
      <c r="E741" s="69"/>
      <c r="L741" s="194"/>
      <c r="M741" s="218"/>
      <c r="N741" s="218"/>
    </row>
    <row r="742" spans="1:14" hidden="1">
      <c r="A742" s="215">
        <v>0</v>
      </c>
      <c r="E742" s="69"/>
      <c r="L742" s="194"/>
      <c r="M742" s="218"/>
      <c r="N742" s="218"/>
    </row>
    <row r="743" spans="1:14" hidden="1">
      <c r="A743" s="215">
        <v>0</v>
      </c>
      <c r="E743" s="69"/>
      <c r="L743" s="194"/>
      <c r="M743" s="218"/>
      <c r="N743" s="218"/>
    </row>
    <row r="744" spans="1:14" hidden="1">
      <c r="A744" s="215">
        <v>0</v>
      </c>
      <c r="E744" s="69"/>
      <c r="L744" s="194"/>
      <c r="M744" s="218"/>
      <c r="N744" s="218"/>
    </row>
    <row r="745" spans="1:14" hidden="1">
      <c r="M745" s="218"/>
    </row>
    <row r="746" spans="1:14" hidden="1">
      <c r="M746" s="218"/>
    </row>
    <row r="747" spans="1:14" hidden="1">
      <c r="M747" s="218"/>
    </row>
    <row r="748" spans="1:14" hidden="1">
      <c r="M748" s="218"/>
    </row>
    <row r="749" spans="1:14" hidden="1">
      <c r="M749" s="218"/>
    </row>
    <row r="750" spans="1:14" hidden="1">
      <c r="M750" s="218"/>
    </row>
    <row r="751" spans="1:14" hidden="1">
      <c r="M751" s="218"/>
    </row>
    <row r="752" spans="1:14" hidden="1">
      <c r="A752" s="215">
        <v>0</v>
      </c>
      <c r="E752" s="69"/>
      <c r="L752" s="194"/>
      <c r="M752" s="218"/>
      <c r="N752" s="218"/>
    </row>
    <row r="753" spans="1:14" hidden="1">
      <c r="A753" s="215">
        <v>0</v>
      </c>
      <c r="E753" s="69"/>
      <c r="L753" s="194"/>
      <c r="M753" s="218"/>
      <c r="N753" s="218"/>
    </row>
    <row r="754" spans="1:14" hidden="1">
      <c r="A754" s="215">
        <v>0</v>
      </c>
      <c r="E754" s="69"/>
      <c r="L754" s="194"/>
      <c r="M754" s="218"/>
      <c r="N754" s="218"/>
    </row>
    <row r="755" spans="1:14" hidden="1">
      <c r="A755" s="215">
        <v>0</v>
      </c>
      <c r="E755" s="69"/>
      <c r="L755" s="194"/>
      <c r="M755" s="218"/>
      <c r="N755" s="218"/>
    </row>
    <row r="756" spans="1:14" hidden="1">
      <c r="M756" s="218"/>
    </row>
    <row r="757" spans="1:14" hidden="1">
      <c r="A757" s="215">
        <v>0</v>
      </c>
      <c r="E757" s="69"/>
      <c r="L757" s="194"/>
      <c r="M757" s="218"/>
      <c r="N757" s="218"/>
    </row>
    <row r="758" spans="1:14" hidden="1">
      <c r="M758" s="218"/>
    </row>
    <row r="759" spans="1:14" hidden="1">
      <c r="A759" s="215">
        <v>0</v>
      </c>
      <c r="E759" s="69"/>
      <c r="L759" s="194"/>
      <c r="M759" s="218"/>
      <c r="N759" s="218"/>
    </row>
  </sheetData>
  <sheetProtection sheet="1" objects="1" scenarios="1" sort="0" autoFilter="0"/>
  <autoFilter ref="A1:C759">
    <filterColumn colId="0">
      <filters blank="1">
        <filter val="1"/>
        <filter val="sect"/>
        <filter val="subsect"/>
      </filters>
    </filterColumn>
    <filterColumn colId="2">
      <filters>
        <filter val="В.-Бест"/>
        <filter val="ДС"/>
        <filter val="Хема"/>
      </filters>
    </filterColumn>
  </autoFilter>
  <mergeCells count="12">
    <mergeCell ref="C13:M13"/>
    <mergeCell ref="C6:M6"/>
    <mergeCell ref="C7:M7"/>
    <mergeCell ref="C8:M8"/>
    <mergeCell ref="C11:M11"/>
    <mergeCell ref="C12:M12"/>
    <mergeCell ref="C127:M127"/>
    <mergeCell ref="C149:M149"/>
    <mergeCell ref="C166:M166"/>
    <mergeCell ref="C177:M177"/>
    <mergeCell ref="C50:M50"/>
    <mergeCell ref="C90:M90"/>
  </mergeCells>
  <phoneticPr fontId="132" type="noConversion"/>
  <pageMargins left="0.59027777777777779" right="0.59027777777777779" top="0.59097222222222223" bottom="0.59097222222222223" header="0.31527777777777777" footer="0.31527777777777777"/>
  <pageSetup paperSize="9" scale="98" firstPageNumber="21" orientation="portrait" useFirstPageNumber="1" horizontalDpi="300" verticalDpi="300" r:id="rId1"/>
  <headerFooter alignWithMargins="0">
    <oddHeader>&amp;C&amp;"Monotype Corsiva,Обычный"&amp;11ДІАМЕБ - Ваш партнер в лабораторній діагностиці !</oddHeader>
    <oddFooter>&amp;LРосійські набори&amp;C- &amp;P -&amp;RРосійські набори</oddFooter>
  </headerFooter>
  <rowBreaks count="4" manualBreakCount="4">
    <brk id="72" max="16383" man="1"/>
    <brk id="138" max="16383" man="1"/>
    <brk id="309" max="16383" man="1"/>
    <brk id="4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34</vt:i4>
      </vt:variant>
      <vt:variant>
        <vt:lpstr>Именованные диапазоны</vt:lpstr>
      </vt:variant>
      <vt:variant>
        <vt:i4>48</vt:i4>
      </vt:variant>
    </vt:vector>
  </HeadingPairs>
  <TitlesOfParts>
    <vt:vector size="82" baseType="lpstr">
      <vt:lpstr>Титул</vt:lpstr>
      <vt:lpstr>Пустий</vt:lpstr>
      <vt:lpstr>Зверн_</vt:lpstr>
      <vt:lpstr>Зміст</vt:lpstr>
      <vt:lpstr>RUS </vt:lpstr>
      <vt:lpstr>RUS_old</vt:lpstr>
      <vt:lpstr>alegria</vt:lpstr>
      <vt:lpstr>RUS_ДС</vt:lpstr>
      <vt:lpstr>RUS (1)</vt:lpstr>
      <vt:lpstr>Biochem_old</vt:lpstr>
      <vt:lpstr>PIA_old</vt:lpstr>
      <vt:lpstr>Prestige 24_old</vt:lpstr>
      <vt:lpstr>Prestige 36_old</vt:lpstr>
      <vt:lpstr>Розхідні аналіз_ ел-літ_old</vt:lpstr>
      <vt:lpstr>Hematology_old</vt:lpstr>
      <vt:lpstr>Coag 2_old</vt:lpstr>
      <vt:lpstr>Allerg Fooke_old</vt:lpstr>
      <vt:lpstr>Rapid_2013</vt:lpstr>
      <vt:lpstr>Rapid</vt:lpstr>
      <vt:lpstr>Аналіз сечі</vt:lpstr>
      <vt:lpstr>alegria_old</vt:lpstr>
      <vt:lpstr>Запит 1</vt:lpstr>
      <vt:lpstr>Запит _2_</vt:lpstr>
      <vt:lpstr>Помітки</vt:lpstr>
      <vt:lpstr>RAD120</vt:lpstr>
      <vt:lpstr>Hitachi 911_2_7</vt:lpstr>
      <vt:lpstr>E_phor</vt:lpstr>
      <vt:lpstr>Запит</vt:lpstr>
      <vt:lpstr>Вказівник</vt:lpstr>
      <vt:lpstr>Allerg СТАРА_</vt:lpstr>
      <vt:lpstr>DOA</vt:lpstr>
      <vt:lpstr>TDM</vt:lpstr>
      <vt:lpstr>Cal__contr</vt:lpstr>
      <vt:lpstr>Contr_ B_R</vt:lpstr>
      <vt:lpstr>_Toc69971580_1</vt:lpstr>
      <vt:lpstr>_Toc69971581_1</vt:lpstr>
      <vt:lpstr>_Toc69971582_1</vt:lpstr>
      <vt:lpstr>'Allerg Fooke_old'!Заголовки_для_печати</vt:lpstr>
      <vt:lpstr>'Allerg СТАРА_'!Заголовки_для_печати</vt:lpstr>
      <vt:lpstr>Biochem_old!Заголовки_для_печати</vt:lpstr>
      <vt:lpstr>Cal__contr!Заголовки_для_печати</vt:lpstr>
      <vt:lpstr>'Coag 2_old'!Заголовки_для_печати</vt:lpstr>
      <vt:lpstr>'Contr_ B_R'!Заголовки_для_печати</vt:lpstr>
      <vt:lpstr>DOA!Заголовки_для_печати</vt:lpstr>
      <vt:lpstr>E_phor!Заголовки_для_печати</vt:lpstr>
      <vt:lpstr>Hematology_old!Заголовки_для_печати</vt:lpstr>
      <vt:lpstr>'Hitachi 911_2_7'!Заголовки_для_печати</vt:lpstr>
      <vt:lpstr>PIA_old!Заголовки_для_печати</vt:lpstr>
      <vt:lpstr>'Prestige 24_old'!Заголовки_для_печати</vt:lpstr>
      <vt:lpstr>'Prestige 36_old'!Заголовки_для_печати</vt:lpstr>
      <vt:lpstr>'RAD120'!Заголовки_для_печати</vt:lpstr>
      <vt:lpstr>Rapid!Заголовки_для_печати</vt:lpstr>
      <vt:lpstr>Rapid_2013!Заголовки_для_печати</vt:lpstr>
      <vt:lpstr>'RUS '!Заголовки_для_печати</vt:lpstr>
      <vt:lpstr>'RUS (1)'!Заголовки_для_печати</vt:lpstr>
      <vt:lpstr>RUS_old!Заголовки_для_печати</vt:lpstr>
      <vt:lpstr>RUS_ДС!Заголовки_для_печати</vt:lpstr>
      <vt:lpstr>TDM!Заголовки_для_печати</vt:lpstr>
      <vt:lpstr>'Аналіз сечі'!Заголовки_для_печати</vt:lpstr>
      <vt:lpstr>Вказівник!Заголовки_для_печати</vt:lpstr>
      <vt:lpstr>'Запит 1'!Заголовки_для_печати</vt:lpstr>
      <vt:lpstr>Зміст!Заголовки_для_печати</vt:lpstr>
      <vt:lpstr>Помітки!Заголовки_для_печати</vt:lpstr>
      <vt:lpstr>'Розхідні аналіз_ ел-літ_old'!Заголовки_для_печати</vt:lpstr>
      <vt:lpstr>'Allerg Fooke_old'!Область_печати</vt:lpstr>
      <vt:lpstr>'Allerg СТАРА_'!Область_печати</vt:lpstr>
      <vt:lpstr>Biochem_old!Область_печати</vt:lpstr>
      <vt:lpstr>'Coag 2_old'!Область_печати</vt:lpstr>
      <vt:lpstr>E_phor!Область_печати</vt:lpstr>
      <vt:lpstr>Hematology_old!Область_печати</vt:lpstr>
      <vt:lpstr>PIA_old!Область_печати</vt:lpstr>
      <vt:lpstr>'Prestige 24_old'!Область_печати</vt:lpstr>
      <vt:lpstr>'Prestige 36_old'!Область_печати</vt:lpstr>
      <vt:lpstr>'RAD120'!Область_печати</vt:lpstr>
      <vt:lpstr>Rapid!Область_печати</vt:lpstr>
      <vt:lpstr>Rapid_2013!Область_печати</vt:lpstr>
      <vt:lpstr>'RUS '!Область_печати</vt:lpstr>
      <vt:lpstr>'RUS (1)'!Область_печати</vt:lpstr>
      <vt:lpstr>RUS_old!Область_печати</vt:lpstr>
      <vt:lpstr>RUS_ДС!Область_печати</vt:lpstr>
      <vt:lpstr>'Аналіз сечі'!Область_печати</vt:lpstr>
      <vt:lpstr>'Розхідні аналіз_ ел-літ_old'!Область_печати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nsokol</dc:creator>
  <cp:lastModifiedBy>diameb</cp:lastModifiedBy>
  <cp:lastPrinted>2013-09-16T10:57:44Z</cp:lastPrinted>
  <dcterms:created xsi:type="dcterms:W3CDTF">2011-09-15T13:26:23Z</dcterms:created>
  <dcterms:modified xsi:type="dcterms:W3CDTF">2013-10-04T13:28:43Z</dcterms:modified>
</cp:coreProperties>
</file>